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05" yWindow="105" windowWidth="23925" windowHeight="11250"/>
  </bookViews>
  <sheets>
    <sheet name="내역서" sheetId="1" r:id="rId1"/>
    <sheet name="일위대가목록" sheetId="2" r:id="rId2"/>
    <sheet name="일위대가_호표" sheetId="3" r:id="rId3"/>
    <sheet name="일위대가_산근" sheetId="4" r:id="rId4"/>
    <sheet name="중기사용료목록" sheetId="5" r:id="rId5"/>
    <sheet name="중기사용료" sheetId="6" r:id="rId6"/>
    <sheet name="중기기초자료" sheetId="7" r:id="rId7"/>
    <sheet name="중기전역변수" sheetId="12" r:id="rId8"/>
    <sheet name="자재" sheetId="8" r:id="rId9"/>
    <sheet name="노임" sheetId="9" r:id="rId10"/>
    <sheet name="경비" sheetId="10" r:id="rId11"/>
    <sheet name="전역변수" sheetId="11" r:id="rId12"/>
  </sheets>
  <definedNames>
    <definedName name="_xlnm.Print_Area" localSheetId="6">중기기초자료!$A$1:$K$748</definedName>
    <definedName name="_xlnm.Print_Area" localSheetId="5">중기사용료!$A$1:$AE$8308</definedName>
    <definedName name="_xlnm.Print_Area" localSheetId="4">중기사용료목록!$A$1:$M$721</definedName>
    <definedName name="_xlnm.Print_Area" localSheetId="7">중기전역변수!$A$1:$D$47</definedName>
    <definedName name="_xlnm.Print_Titles" localSheetId="10">경비!$1:$3</definedName>
    <definedName name="_xlnm.Print_Titles" localSheetId="0">내역서!$1:$4</definedName>
    <definedName name="_xlnm.Print_Titles" localSheetId="9">노임!$1:$3</definedName>
    <definedName name="_xlnm.Print_Titles" localSheetId="3">일위대가_산근!$1:$3</definedName>
    <definedName name="_xlnm.Print_Titles" localSheetId="2">일위대가_호표!$1:$4</definedName>
    <definedName name="_xlnm.Print_Titles" localSheetId="1">일위대가목록!$1:$3</definedName>
    <definedName name="_xlnm.Print_Titles" localSheetId="8">자재!$1:$3</definedName>
    <definedName name="_xlnm.Print_Titles" localSheetId="11">전역변수!$1:$3</definedName>
    <definedName name="_xlnm.Print_Titles" localSheetId="6">중기기초자료!$1:$3</definedName>
    <definedName name="_xlnm.Print_Titles" localSheetId="4">중기사용료목록!$1:$3</definedName>
    <definedName name="_xlnm.Print_Titles" localSheetId="7">중기전역변수!$1:$3</definedName>
  </definedNames>
  <calcPr calcId="124519" fullCalcOnLoad="1"/>
</workbook>
</file>

<file path=xl/calcChain.xml><?xml version="1.0" encoding="utf-8"?>
<calcChain xmlns="http://schemas.openxmlformats.org/spreadsheetml/2006/main">
  <c r="E14" i="1"/>
  <c r="F14" s="1"/>
  <c r="G14"/>
  <c r="H14" s="1"/>
  <c r="E15"/>
  <c r="F15" s="1"/>
  <c r="G15"/>
  <c r="H15" s="1"/>
  <c r="E16"/>
  <c r="G16"/>
  <c r="H16" s="1"/>
  <c r="E17"/>
  <c r="F17" s="1"/>
  <c r="G17"/>
  <c r="H17" s="1"/>
  <c r="E18"/>
  <c r="F18" s="1"/>
  <c r="G18"/>
  <c r="H18"/>
  <c r="E36"/>
  <c r="F36" s="1"/>
  <c r="G36"/>
  <c r="H36" s="1"/>
  <c r="E37"/>
  <c r="F37"/>
  <c r="G37"/>
  <c r="H37" s="1"/>
  <c r="E38"/>
  <c r="F38" s="1"/>
  <c r="G38"/>
  <c r="H38" s="1"/>
  <c r="E39"/>
  <c r="F39" s="1"/>
  <c r="G39"/>
  <c r="H39" s="1"/>
  <c r="E40"/>
  <c r="F40"/>
  <c r="G40"/>
  <c r="H40" s="1"/>
  <c r="E41"/>
  <c r="F41"/>
  <c r="G41"/>
  <c r="H41" s="1"/>
  <c r="E42"/>
  <c r="F42" s="1"/>
  <c r="G42"/>
  <c r="H42" s="1"/>
  <c r="E43"/>
  <c r="F43"/>
  <c r="G43"/>
  <c r="H43" s="1"/>
  <c r="E44"/>
  <c r="F44" s="1"/>
  <c r="G44"/>
  <c r="H44" s="1"/>
  <c r="E45"/>
  <c r="F45" s="1"/>
  <c r="G45"/>
  <c r="H45" s="1"/>
  <c r="E46"/>
  <c r="F46" s="1"/>
  <c r="G46"/>
  <c r="H46" s="1"/>
  <c r="E69"/>
  <c r="F69"/>
  <c r="G69"/>
  <c r="H69" s="1"/>
  <c r="E70"/>
  <c r="F70" s="1"/>
  <c r="G70"/>
  <c r="H70" s="1"/>
  <c r="E71"/>
  <c r="F71"/>
  <c r="G71"/>
  <c r="H71" s="1"/>
  <c r="E72"/>
  <c r="F72" s="1"/>
  <c r="G72"/>
  <c r="E73"/>
  <c r="F73" s="1"/>
  <c r="G73"/>
  <c r="H73" s="1"/>
  <c r="E85"/>
  <c r="F85" s="1"/>
  <c r="G85"/>
  <c r="H85" s="1"/>
  <c r="E86"/>
  <c r="F86" s="1"/>
  <c r="G86"/>
  <c r="H86" s="1"/>
  <c r="E87"/>
  <c r="F87" s="1"/>
  <c r="G87"/>
  <c r="E106"/>
  <c r="F106" s="1"/>
  <c r="G106"/>
  <c r="H106" s="1"/>
  <c r="E107"/>
  <c r="F107" s="1"/>
  <c r="G107"/>
  <c r="H107"/>
  <c r="E108"/>
  <c r="F108" s="1"/>
  <c r="G108"/>
  <c r="H108" s="1"/>
  <c r="E109"/>
  <c r="F109" s="1"/>
  <c r="G109"/>
  <c r="E110"/>
  <c r="F110" s="1"/>
  <c r="G110"/>
  <c r="H110" s="1"/>
  <c r="E111"/>
  <c r="F111" s="1"/>
  <c r="G111"/>
  <c r="H111" s="1"/>
  <c r="E112"/>
  <c r="F112" s="1"/>
  <c r="G112"/>
  <c r="H112" s="1"/>
  <c r="E113"/>
  <c r="F113" s="1"/>
  <c r="G113"/>
  <c r="H113" s="1"/>
  <c r="E114"/>
  <c r="F114" s="1"/>
  <c r="G114"/>
  <c r="H114" s="1"/>
  <c r="E115"/>
  <c r="F115" s="1"/>
  <c r="G115"/>
  <c r="H115" s="1"/>
  <c r="E119"/>
  <c r="F119" s="1"/>
  <c r="G119"/>
  <c r="H119" s="1"/>
  <c r="E120"/>
  <c r="F120" s="1"/>
  <c r="G120"/>
  <c r="H120" s="1"/>
  <c r="E121"/>
  <c r="F121" s="1"/>
  <c r="G121"/>
  <c r="H121" s="1"/>
  <c r="E122"/>
  <c r="F122" s="1"/>
  <c r="G122"/>
  <c r="H122" s="1"/>
  <c r="E123"/>
  <c r="F123" s="1"/>
  <c r="G123"/>
  <c r="H123" s="1"/>
  <c r="E124"/>
  <c r="F124" s="1"/>
  <c r="G124"/>
  <c r="H124" s="1"/>
  <c r="E125"/>
  <c r="F125" s="1"/>
  <c r="G125"/>
  <c r="H125" s="1"/>
  <c r="E126"/>
  <c r="G126"/>
  <c r="H126" s="1"/>
  <c r="E127"/>
  <c r="G127"/>
  <c r="H127" s="1"/>
  <c r="E128"/>
  <c r="G128"/>
  <c r="H128" s="1"/>
  <c r="E137"/>
  <c r="G137"/>
  <c r="H137" s="1"/>
  <c r="E138"/>
  <c r="G138"/>
  <c r="H138" s="1"/>
  <c r="E139"/>
  <c r="G139"/>
  <c r="H139" s="1"/>
  <c r="E140"/>
  <c r="G140"/>
  <c r="H140" s="1"/>
  <c r="E141"/>
  <c r="G141"/>
  <c r="H141" s="1"/>
  <c r="E142"/>
  <c r="G142"/>
  <c r="H142"/>
  <c r="E143"/>
  <c r="G143"/>
  <c r="H143"/>
  <c r="G144"/>
  <c r="H144" s="1"/>
  <c r="G145"/>
  <c r="H145" s="1"/>
  <c r="G146"/>
  <c r="H146" s="1"/>
  <c r="G147"/>
  <c r="H147"/>
  <c r="G148"/>
  <c r="H148" s="1"/>
  <c r="G149"/>
  <c r="H149" s="1"/>
  <c r="G191"/>
  <c r="H191" s="1"/>
  <c r="G192"/>
  <c r="H192"/>
  <c r="G193"/>
  <c r="H193" s="1"/>
  <c r="G194"/>
  <c r="H194" s="1"/>
  <c r="G195"/>
  <c r="H195" s="1"/>
  <c r="G196"/>
  <c r="H196" s="1"/>
  <c r="G197"/>
  <c r="H197" s="1"/>
  <c r="G198"/>
  <c r="H198" s="1"/>
  <c r="G199"/>
  <c r="H199" s="1"/>
  <c r="G200"/>
  <c r="H200" s="1"/>
  <c r="G201"/>
  <c r="H201" s="1"/>
  <c r="G202"/>
  <c r="H202" s="1"/>
  <c r="G203"/>
  <c r="H203" s="1"/>
  <c r="G204"/>
  <c r="H204" s="1"/>
  <c r="G205"/>
  <c r="H205" s="1"/>
  <c r="G206"/>
  <c r="H206" s="1"/>
  <c r="G207"/>
  <c r="H207" s="1"/>
  <c r="G208"/>
  <c r="H208" s="1"/>
  <c r="G209"/>
  <c r="H209" s="1"/>
  <c r="G210"/>
  <c r="H210" s="1"/>
  <c r="G211"/>
  <c r="H211" s="1"/>
  <c r="G212"/>
  <c r="H212" s="1"/>
  <c r="G213"/>
  <c r="H213" s="1"/>
  <c r="G214"/>
  <c r="H214" s="1"/>
  <c r="G215"/>
  <c r="H215" s="1"/>
  <c r="G216"/>
  <c r="H216" s="1"/>
  <c r="G217"/>
  <c r="H217" s="1"/>
  <c r="G218"/>
  <c r="H218" s="1"/>
  <c r="G219"/>
  <c r="H219"/>
  <c r="G220"/>
  <c r="H220" s="1"/>
  <c r="G221"/>
  <c r="H221" s="1"/>
  <c r="G222"/>
  <c r="H222" s="1"/>
  <c r="G223"/>
  <c r="H223"/>
  <c r="G224"/>
  <c r="H224" s="1"/>
  <c r="G225"/>
  <c r="H225" s="1"/>
  <c r="G226"/>
  <c r="H226" s="1"/>
  <c r="E227"/>
  <c r="F227" s="1"/>
  <c r="G227"/>
  <c r="H227" s="1"/>
  <c r="E228"/>
  <c r="F228"/>
  <c r="G228"/>
  <c r="H228" s="1"/>
  <c r="E229"/>
  <c r="F229" s="1"/>
  <c r="G229"/>
  <c r="H229" s="1"/>
  <c r="E230"/>
  <c r="F230" s="1"/>
  <c r="E231"/>
  <c r="F231" s="1"/>
  <c r="E232"/>
  <c r="F232" s="1"/>
  <c r="E233"/>
  <c r="F233" s="1"/>
  <c r="E234"/>
  <c r="F234"/>
  <c r="G234"/>
  <c r="H234" s="1"/>
  <c r="E276"/>
  <c r="F276"/>
  <c r="E277"/>
  <c r="F277"/>
  <c r="E278"/>
  <c r="F278"/>
  <c r="E279"/>
  <c r="F279" s="1"/>
  <c r="E280"/>
  <c r="F280" s="1"/>
  <c r="L280" s="1"/>
  <c r="E281"/>
  <c r="F281" s="1"/>
  <c r="E282"/>
  <c r="F282" s="1"/>
  <c r="G282"/>
  <c r="H282" s="1"/>
  <c r="E283"/>
  <c r="F283" s="1"/>
  <c r="G283"/>
  <c r="H283"/>
  <c r="E284"/>
  <c r="F284" s="1"/>
  <c r="G284"/>
  <c r="H284" s="1"/>
  <c r="E285"/>
  <c r="F285"/>
  <c r="G285"/>
  <c r="H285"/>
  <c r="E303"/>
  <c r="F303" s="1"/>
  <c r="G303"/>
  <c r="H303" s="1"/>
  <c r="E304"/>
  <c r="F304" s="1"/>
  <c r="G304"/>
  <c r="H304" s="1"/>
  <c r="G305"/>
  <c r="H305"/>
  <c r="G306"/>
  <c r="H306" s="1"/>
  <c r="E307"/>
  <c r="F307" s="1"/>
  <c r="G307"/>
  <c r="H307" s="1"/>
  <c r="G308"/>
  <c r="H308" s="1"/>
  <c r="E309"/>
  <c r="F309" s="1"/>
  <c r="E310"/>
  <c r="F310" s="1"/>
  <c r="E311"/>
  <c r="F311" s="1"/>
  <c r="E312"/>
  <c r="F312" s="1"/>
  <c r="E313"/>
  <c r="F313" s="1"/>
  <c r="E314"/>
  <c r="F314" s="1"/>
  <c r="G314"/>
  <c r="E315"/>
  <c r="F315" s="1"/>
  <c r="G315"/>
  <c r="H315" s="1"/>
  <c r="E316"/>
  <c r="F316" s="1"/>
  <c r="G316"/>
  <c r="E317"/>
  <c r="F317" s="1"/>
  <c r="G317"/>
  <c r="H317" s="1"/>
  <c r="E318"/>
  <c r="F318" s="1"/>
  <c r="G318"/>
  <c r="E319"/>
  <c r="F319" s="1"/>
  <c r="G319"/>
  <c r="H319" s="1"/>
  <c r="E320"/>
  <c r="F320" s="1"/>
  <c r="G320"/>
  <c r="E321"/>
  <c r="F321" s="1"/>
  <c r="G321"/>
  <c r="H321"/>
  <c r="E322"/>
  <c r="F322" s="1"/>
  <c r="G322"/>
  <c r="E323"/>
  <c r="F323" s="1"/>
  <c r="G323"/>
  <c r="H323" s="1"/>
  <c r="E324"/>
  <c r="F324" s="1"/>
  <c r="G324"/>
  <c r="E325"/>
  <c r="F325" s="1"/>
  <c r="G325"/>
  <c r="H325" s="1"/>
  <c r="E326"/>
  <c r="F326" s="1"/>
  <c r="G326"/>
  <c r="E327"/>
  <c r="F327" s="1"/>
  <c r="G327"/>
  <c r="H327" s="1"/>
  <c r="E328"/>
  <c r="F328" s="1"/>
  <c r="G328"/>
  <c r="E329"/>
  <c r="G329"/>
  <c r="H329" s="1"/>
  <c r="E330"/>
  <c r="F330" s="1"/>
  <c r="G330"/>
  <c r="E331"/>
  <c r="F331" s="1"/>
  <c r="G331"/>
  <c r="H331"/>
  <c r="E332"/>
  <c r="F332" s="1"/>
  <c r="G332"/>
  <c r="E333"/>
  <c r="F333" s="1"/>
  <c r="G333"/>
  <c r="H333" s="1"/>
  <c r="E334"/>
  <c r="F334" s="1"/>
  <c r="G334"/>
  <c r="E335"/>
  <c r="F335" s="1"/>
  <c r="G335"/>
  <c r="H335" s="1"/>
  <c r="E336"/>
  <c r="F336" s="1"/>
  <c r="G336"/>
  <c r="H336" s="1"/>
  <c r="E337"/>
  <c r="F337" s="1"/>
  <c r="G337"/>
  <c r="H337" s="1"/>
  <c r="E338"/>
  <c r="F338" s="1"/>
  <c r="G338"/>
  <c r="E339"/>
  <c r="F339" s="1"/>
  <c r="G339"/>
  <c r="H339" s="1"/>
  <c r="E340"/>
  <c r="F340" s="1"/>
  <c r="G340"/>
  <c r="H340" s="1"/>
  <c r="E341"/>
  <c r="F341" s="1"/>
  <c r="G341"/>
  <c r="H341" s="1"/>
  <c r="E342"/>
  <c r="F342" s="1"/>
  <c r="G342"/>
  <c r="E343"/>
  <c r="F343" s="1"/>
  <c r="G343"/>
  <c r="H343" s="1"/>
  <c r="E344"/>
  <c r="F344" s="1"/>
  <c r="G344"/>
  <c r="H344" s="1"/>
  <c r="E345"/>
  <c r="F345" s="1"/>
  <c r="G345"/>
  <c r="H345" s="1"/>
  <c r="E346"/>
  <c r="F346" s="1"/>
  <c r="G346"/>
  <c r="E347"/>
  <c r="F347" s="1"/>
  <c r="G347"/>
  <c r="H347" s="1"/>
  <c r="E348"/>
  <c r="F348" s="1"/>
  <c r="G348"/>
  <c r="H348" s="1"/>
  <c r="E349"/>
  <c r="F349" s="1"/>
  <c r="G349"/>
  <c r="H349" s="1"/>
  <c r="E350"/>
  <c r="F350" s="1"/>
  <c r="G350"/>
  <c r="E351"/>
  <c r="F351" s="1"/>
  <c r="G351"/>
  <c r="H351" s="1"/>
  <c r="E352"/>
  <c r="F352" s="1"/>
  <c r="G352"/>
  <c r="H352" s="1"/>
  <c r="E353"/>
  <c r="F353" s="1"/>
  <c r="G353"/>
  <c r="H353" s="1"/>
  <c r="E354"/>
  <c r="F354"/>
  <c r="G354"/>
  <c r="E355"/>
  <c r="F355" s="1"/>
  <c r="G355"/>
  <c r="H355" s="1"/>
  <c r="E356"/>
  <c r="F356" s="1"/>
  <c r="G356"/>
  <c r="H356" s="1"/>
  <c r="E357"/>
  <c r="F357" s="1"/>
  <c r="G357"/>
  <c r="H357" s="1"/>
  <c r="E358"/>
  <c r="F358" s="1"/>
  <c r="G358"/>
  <c r="E359"/>
  <c r="F359" s="1"/>
  <c r="G359"/>
  <c r="H359" s="1"/>
  <c r="E360"/>
  <c r="F360" s="1"/>
  <c r="G360"/>
  <c r="H360" s="1"/>
  <c r="E361"/>
  <c r="F361" s="1"/>
  <c r="G361"/>
  <c r="H361" s="1"/>
  <c r="E362"/>
  <c r="F362" s="1"/>
  <c r="G362"/>
  <c r="E363"/>
  <c r="F363" s="1"/>
  <c r="G363"/>
  <c r="H363" s="1"/>
  <c r="E364"/>
  <c r="F364" s="1"/>
  <c r="G364"/>
  <c r="H364" s="1"/>
  <c r="E365"/>
  <c r="F365" s="1"/>
  <c r="G365"/>
  <c r="H365" s="1"/>
  <c r="E366"/>
  <c r="F366" s="1"/>
  <c r="G366"/>
  <c r="E367"/>
  <c r="F367" s="1"/>
  <c r="G367"/>
  <c r="H367" s="1"/>
  <c r="E368"/>
  <c r="F368" s="1"/>
  <c r="G368"/>
  <c r="H368" s="1"/>
  <c r="E369"/>
  <c r="F369" s="1"/>
  <c r="G369"/>
  <c r="H369" s="1"/>
  <c r="E370"/>
  <c r="F370" s="1"/>
  <c r="E371"/>
  <c r="F371" s="1"/>
  <c r="G371"/>
  <c r="H371" s="1"/>
  <c r="E372"/>
  <c r="F372" s="1"/>
  <c r="G372"/>
  <c r="H372" s="1"/>
  <c r="E373"/>
  <c r="F373" s="1"/>
  <c r="G373"/>
  <c r="H373" s="1"/>
  <c r="E374"/>
  <c r="F374" s="1"/>
  <c r="G374"/>
  <c r="E375"/>
  <c r="F375"/>
  <c r="G375"/>
  <c r="H375" s="1"/>
  <c r="E376"/>
  <c r="F376" s="1"/>
  <c r="G376"/>
  <c r="H376" s="1"/>
  <c r="E377"/>
  <c r="F377" s="1"/>
  <c r="G377"/>
  <c r="H377" s="1"/>
  <c r="E378"/>
  <c r="F378" s="1"/>
  <c r="G378"/>
  <c r="E379"/>
  <c r="F379"/>
  <c r="G379"/>
  <c r="H379" s="1"/>
  <c r="E380"/>
  <c r="F380" s="1"/>
  <c r="G380"/>
  <c r="H380"/>
  <c r="E381"/>
  <c r="F381" s="1"/>
  <c r="G381"/>
  <c r="H381" s="1"/>
  <c r="E382"/>
  <c r="F382" s="1"/>
  <c r="G382"/>
  <c r="E383"/>
  <c r="F383" s="1"/>
  <c r="G383"/>
  <c r="H383" s="1"/>
  <c r="E390"/>
  <c r="F390"/>
  <c r="G390"/>
  <c r="H390" s="1"/>
  <c r="E391"/>
  <c r="F391" s="1"/>
  <c r="G391"/>
  <c r="H391" s="1"/>
  <c r="E392"/>
  <c r="F392" s="1"/>
  <c r="G392"/>
  <c r="E393"/>
  <c r="F393" s="1"/>
  <c r="G393"/>
  <c r="H393" s="1"/>
  <c r="E394"/>
  <c r="F394" s="1"/>
  <c r="E395"/>
  <c r="F395" s="1"/>
  <c r="E398"/>
  <c r="F398" s="1"/>
  <c r="G398"/>
  <c r="E401"/>
  <c r="F401" s="1"/>
  <c r="G401"/>
  <c r="H401" s="1"/>
  <c r="E402"/>
  <c r="F402" s="1"/>
  <c r="G402"/>
  <c r="H402" s="1"/>
  <c r="G403"/>
  <c r="H403" s="1"/>
  <c r="E404"/>
  <c r="F404" s="1"/>
  <c r="G404"/>
  <c r="H404" s="1"/>
  <c r="E405"/>
  <c r="F405" s="1"/>
  <c r="E406"/>
  <c r="F406" s="1"/>
  <c r="E407"/>
  <c r="F407"/>
  <c r="G407"/>
  <c r="H407" s="1"/>
  <c r="E408"/>
  <c r="F408" s="1"/>
  <c r="G408"/>
  <c r="H408" s="1"/>
  <c r="E409"/>
  <c r="F409"/>
  <c r="G409"/>
  <c r="E410"/>
  <c r="F410" s="1"/>
  <c r="G410"/>
  <c r="H410" s="1"/>
  <c r="E411"/>
  <c r="F411" s="1"/>
  <c r="G411"/>
  <c r="H411" s="1"/>
  <c r="E413"/>
  <c r="F413" s="1"/>
  <c r="G413"/>
  <c r="H413" s="1"/>
  <c r="E414"/>
  <c r="F414" s="1"/>
  <c r="G414"/>
  <c r="E415"/>
  <c r="F415" s="1"/>
  <c r="G415"/>
  <c r="H415" s="1"/>
  <c r="E416"/>
  <c r="F416"/>
  <c r="G416"/>
  <c r="H416" s="1"/>
  <c r="E422"/>
  <c r="F422"/>
  <c r="G422"/>
  <c r="H422" s="1"/>
  <c r="E423"/>
  <c r="F423" s="1"/>
  <c r="G423"/>
  <c r="E424"/>
  <c r="F424" s="1"/>
  <c r="G424"/>
  <c r="H424" s="1"/>
  <c r="E425"/>
  <c r="F425" s="1"/>
  <c r="G425"/>
  <c r="H425" s="1"/>
  <c r="E426"/>
  <c r="F426" s="1"/>
  <c r="G426"/>
  <c r="H426" s="1"/>
  <c r="E427"/>
  <c r="F427" s="1"/>
  <c r="G427"/>
  <c r="E428"/>
  <c r="F428" s="1"/>
  <c r="G428"/>
  <c r="H428" s="1"/>
  <c r="E431"/>
  <c r="F431" s="1"/>
  <c r="G431"/>
  <c r="H431" s="1"/>
  <c r="E432"/>
  <c r="F432" s="1"/>
  <c r="G432"/>
  <c r="H432" s="1"/>
  <c r="E433"/>
  <c r="F433" s="1"/>
  <c r="G433"/>
  <c r="E434"/>
  <c r="F434" s="1"/>
  <c r="G434"/>
  <c r="H434" s="1"/>
  <c r="E435"/>
  <c r="F435" s="1"/>
  <c r="G435"/>
  <c r="H435" s="1"/>
  <c r="E436"/>
  <c r="F436" s="1"/>
  <c r="G436"/>
  <c r="H436" s="1"/>
  <c r="E437"/>
  <c r="F437" s="1"/>
  <c r="G437"/>
  <c r="E438"/>
  <c r="F438" s="1"/>
  <c r="G438"/>
  <c r="H438" s="1"/>
  <c r="E439"/>
  <c r="F439" s="1"/>
  <c r="G439"/>
  <c r="H439" s="1"/>
  <c r="E440"/>
  <c r="F440" s="1"/>
  <c r="G440"/>
  <c r="H440" s="1"/>
  <c r="E441"/>
  <c r="F441" s="1"/>
  <c r="G441"/>
  <c r="E442"/>
  <c r="F442" s="1"/>
  <c r="G442"/>
  <c r="E443"/>
  <c r="F443" s="1"/>
  <c r="G443"/>
  <c r="H443" s="1"/>
  <c r="E444"/>
  <c r="F444" s="1"/>
  <c r="G444"/>
  <c r="H444" s="1"/>
  <c r="E445"/>
  <c r="F445" s="1"/>
  <c r="G445"/>
  <c r="E446"/>
  <c r="F446" s="1"/>
  <c r="G446"/>
  <c r="E447"/>
  <c r="F447" s="1"/>
  <c r="G447"/>
  <c r="H447" s="1"/>
  <c r="E448"/>
  <c r="F448" s="1"/>
  <c r="G448"/>
  <c r="H448" s="1"/>
  <c r="E449"/>
  <c r="F449"/>
  <c r="G449"/>
  <c r="E450"/>
  <c r="F450" s="1"/>
  <c r="G450"/>
  <c r="E451"/>
  <c r="F451"/>
  <c r="G451"/>
  <c r="H451" s="1"/>
  <c r="E452"/>
  <c r="F452" s="1"/>
  <c r="G452"/>
  <c r="H452" s="1"/>
  <c r="E453"/>
  <c r="F453"/>
  <c r="G453"/>
  <c r="E455"/>
  <c r="F455" s="1"/>
  <c r="G455"/>
  <c r="E456"/>
  <c r="G456"/>
  <c r="H456" s="1"/>
  <c r="E457"/>
  <c r="F457" s="1"/>
  <c r="G457"/>
  <c r="E458"/>
  <c r="G458"/>
  <c r="H458" s="1"/>
  <c r="E459"/>
  <c r="F459" s="1"/>
  <c r="G459"/>
  <c r="E460"/>
  <c r="G460"/>
  <c r="H460" s="1"/>
  <c r="E461"/>
  <c r="F461" s="1"/>
  <c r="G461"/>
  <c r="G462"/>
  <c r="H462" s="1"/>
  <c r="E463"/>
  <c r="F463" s="1"/>
  <c r="G463"/>
  <c r="E464"/>
  <c r="G464"/>
  <c r="H464" s="1"/>
  <c r="G466"/>
  <c r="H466"/>
  <c r="G467"/>
  <c r="H467" s="1"/>
  <c r="G468"/>
  <c r="H468" s="1"/>
  <c r="G469"/>
  <c r="H469" s="1"/>
  <c r="G470"/>
  <c r="H470" s="1"/>
  <c r="E480"/>
  <c r="G480"/>
  <c r="H480" s="1"/>
  <c r="E482"/>
  <c r="G482"/>
  <c r="H482" s="1"/>
  <c r="E483"/>
  <c r="F483" s="1"/>
  <c r="G483"/>
  <c r="H483" s="1"/>
  <c r="G487"/>
  <c r="H487" s="1"/>
  <c r="G488"/>
  <c r="H488"/>
  <c r="E491"/>
  <c r="F491" s="1"/>
  <c r="E494"/>
  <c r="F494"/>
  <c r="G494"/>
  <c r="E495"/>
  <c r="F495" s="1"/>
  <c r="G495"/>
  <c r="H495" s="1"/>
  <c r="E496"/>
  <c r="F496" s="1"/>
  <c r="G496"/>
  <c r="H496" s="1"/>
  <c r="E499"/>
  <c r="F499"/>
  <c r="G499"/>
  <c r="H499" s="1"/>
  <c r="E500"/>
  <c r="F500" s="1"/>
  <c r="G500"/>
  <c r="E501"/>
  <c r="F501"/>
  <c r="G501"/>
  <c r="H501" s="1"/>
  <c r="E502"/>
  <c r="F502" s="1"/>
  <c r="G502"/>
  <c r="H502" s="1"/>
  <c r="E503"/>
  <c r="F503" s="1"/>
  <c r="G503"/>
  <c r="H503" s="1"/>
  <c r="E504"/>
  <c r="F504" s="1"/>
  <c r="G504"/>
  <c r="E505"/>
  <c r="F505" s="1"/>
  <c r="G505"/>
  <c r="H505" s="1"/>
  <c r="E506"/>
  <c r="F506" s="1"/>
  <c r="G506"/>
  <c r="H506" s="1"/>
  <c r="E507"/>
  <c r="F507" s="1"/>
  <c r="G507"/>
  <c r="H507" s="1"/>
  <c r="E519"/>
  <c r="F519" s="1"/>
  <c r="G519"/>
  <c r="E520"/>
  <c r="F520"/>
  <c r="G520"/>
  <c r="H520" s="1"/>
  <c r="E521"/>
  <c r="F521" s="1"/>
  <c r="G521"/>
  <c r="H521" s="1"/>
  <c r="E522"/>
  <c r="F522" s="1"/>
  <c r="G522"/>
  <c r="H522" s="1"/>
  <c r="E523"/>
  <c r="F523" s="1"/>
  <c r="G523"/>
  <c r="E524"/>
  <c r="F524" s="1"/>
  <c r="G524"/>
  <c r="H524" s="1"/>
  <c r="E525"/>
  <c r="F525" s="1"/>
  <c r="G525"/>
  <c r="H525" s="1"/>
  <c r="E526"/>
  <c r="F526" s="1"/>
  <c r="G526"/>
  <c r="H526" s="1"/>
  <c r="E527"/>
  <c r="F527" s="1"/>
  <c r="G527"/>
  <c r="E528"/>
  <c r="F528" s="1"/>
  <c r="G528"/>
  <c r="H528"/>
  <c r="E529"/>
  <c r="F529" s="1"/>
  <c r="G529"/>
  <c r="H529" s="1"/>
  <c r="E530"/>
  <c r="F530"/>
  <c r="G530"/>
  <c r="H530"/>
  <c r="E531"/>
  <c r="F531" s="1"/>
  <c r="G531"/>
  <c r="E532"/>
  <c r="F532" s="1"/>
  <c r="G532"/>
  <c r="H532" s="1"/>
  <c r="E533"/>
  <c r="F533" s="1"/>
  <c r="G533"/>
  <c r="H533" s="1"/>
  <c r="E534"/>
  <c r="F534" s="1"/>
  <c r="G534"/>
  <c r="H534" s="1"/>
  <c r="E535"/>
  <c r="F535" s="1"/>
  <c r="G535"/>
  <c r="E536"/>
  <c r="F536" s="1"/>
  <c r="G536"/>
  <c r="H536" s="1"/>
  <c r="E537"/>
  <c r="F537" s="1"/>
  <c r="G537"/>
  <c r="H537" s="1"/>
  <c r="E538"/>
  <c r="F538"/>
  <c r="G538"/>
  <c r="H538" s="1"/>
  <c r="E539"/>
  <c r="F539"/>
  <c r="G539"/>
  <c r="E540"/>
  <c r="F540" s="1"/>
  <c r="G540"/>
  <c r="H540" s="1"/>
  <c r="E541"/>
  <c r="F541" s="1"/>
  <c r="G541"/>
  <c r="H541" s="1"/>
  <c r="E542"/>
  <c r="F542" s="1"/>
  <c r="G542"/>
  <c r="H542" s="1"/>
  <c r="E543"/>
  <c r="F543" s="1"/>
  <c r="G543"/>
  <c r="E544"/>
  <c r="F544" s="1"/>
  <c r="G544"/>
  <c r="H544" s="1"/>
  <c r="E545"/>
  <c r="F545" s="1"/>
  <c r="G545"/>
  <c r="H545" s="1"/>
  <c r="E546"/>
  <c r="F546" s="1"/>
  <c r="G546"/>
  <c r="H546"/>
  <c r="G547"/>
  <c r="H547" s="1"/>
  <c r="G548"/>
  <c r="H548" s="1"/>
  <c r="G549"/>
  <c r="H549" s="1"/>
  <c r="G550"/>
  <c r="H550" s="1"/>
  <c r="G551"/>
  <c r="H551" s="1"/>
  <c r="G552"/>
  <c r="H552" s="1"/>
  <c r="G553"/>
  <c r="H553" s="1"/>
  <c r="G554"/>
  <c r="H554" s="1"/>
  <c r="G555"/>
  <c r="H555" s="1"/>
  <c r="G556"/>
  <c r="H556" s="1"/>
  <c r="G557"/>
  <c r="H557" s="1"/>
  <c r="G558"/>
  <c r="H558"/>
  <c r="G559"/>
  <c r="H559" s="1"/>
  <c r="G560"/>
  <c r="H560"/>
  <c r="G561"/>
  <c r="H561" s="1"/>
  <c r="G562"/>
  <c r="H562" s="1"/>
  <c r="G563"/>
  <c r="H563" s="1"/>
  <c r="E564"/>
  <c r="F564"/>
  <c r="G564"/>
  <c r="E565"/>
  <c r="F565" s="1"/>
  <c r="G565"/>
  <c r="H565" s="1"/>
  <c r="E566"/>
  <c r="F566" s="1"/>
  <c r="G566"/>
  <c r="H566" s="1"/>
  <c r="E567"/>
  <c r="F567" s="1"/>
  <c r="G567"/>
  <c r="H567" s="1"/>
  <c r="E568"/>
  <c r="F568" s="1"/>
  <c r="G568"/>
  <c r="E569"/>
  <c r="F569" s="1"/>
  <c r="G569"/>
  <c r="H569" s="1"/>
  <c r="E570"/>
  <c r="F570" s="1"/>
  <c r="G570"/>
  <c r="H570" s="1"/>
  <c r="E571"/>
  <c r="F571"/>
  <c r="G571"/>
  <c r="H571" s="1"/>
  <c r="E572"/>
  <c r="F572" s="1"/>
  <c r="G572"/>
  <c r="E573"/>
  <c r="F573" s="1"/>
  <c r="G573"/>
  <c r="H573" s="1"/>
  <c r="E574"/>
  <c r="F574" s="1"/>
  <c r="G574"/>
  <c r="H574" s="1"/>
  <c r="E575"/>
  <c r="F575" s="1"/>
  <c r="G575"/>
  <c r="H575" s="1"/>
  <c r="E576"/>
  <c r="F576" s="1"/>
  <c r="G576"/>
  <c r="E577"/>
  <c r="F577"/>
  <c r="G577"/>
  <c r="H577" s="1"/>
  <c r="E578"/>
  <c r="F578" s="1"/>
  <c r="G578"/>
  <c r="H578" s="1"/>
  <c r="E579"/>
  <c r="F579" s="1"/>
  <c r="G579"/>
  <c r="H579" s="1"/>
  <c r="E580"/>
  <c r="F580" s="1"/>
  <c r="G580"/>
  <c r="E581"/>
  <c r="F581" s="1"/>
  <c r="G581"/>
  <c r="H581" s="1"/>
  <c r="E582"/>
  <c r="F582" s="1"/>
  <c r="G582"/>
  <c r="H582" s="1"/>
  <c r="E583"/>
  <c r="F583" s="1"/>
  <c r="G583"/>
  <c r="H583" s="1"/>
  <c r="G585"/>
  <c r="H585" s="1"/>
  <c r="G586"/>
  <c r="H586" s="1"/>
  <c r="G587"/>
  <c r="H587" s="1"/>
  <c r="G588"/>
  <c r="H588" s="1"/>
  <c r="G589"/>
  <c r="H589" s="1"/>
  <c r="G590"/>
  <c r="H590" s="1"/>
  <c r="E591"/>
  <c r="F591" s="1"/>
  <c r="G591"/>
  <c r="E592"/>
  <c r="F592" s="1"/>
  <c r="G592"/>
  <c r="H592"/>
  <c r="E593"/>
  <c r="F593" s="1"/>
  <c r="G593"/>
  <c r="H593" s="1"/>
  <c r="E594"/>
  <c r="F594" s="1"/>
  <c r="G594"/>
  <c r="H594" s="1"/>
  <c r="E595"/>
  <c r="F595" s="1"/>
  <c r="G595"/>
  <c r="E596"/>
  <c r="F596" s="1"/>
  <c r="G596"/>
  <c r="H596" s="1"/>
  <c r="E597"/>
  <c r="F597" s="1"/>
  <c r="G597"/>
  <c r="H597" s="1"/>
  <c r="E598"/>
  <c r="F598" s="1"/>
  <c r="G598"/>
  <c r="H598" s="1"/>
  <c r="E599"/>
  <c r="F599" s="1"/>
  <c r="G599"/>
  <c r="E600"/>
  <c r="F600"/>
  <c r="G600"/>
  <c r="H600" s="1"/>
  <c r="E601"/>
  <c r="F601" s="1"/>
  <c r="G601"/>
  <c r="H601" s="1"/>
  <c r="E602"/>
  <c r="F602" s="1"/>
  <c r="G602"/>
  <c r="H602" s="1"/>
  <c r="E603"/>
  <c r="F603" s="1"/>
  <c r="G603"/>
  <c r="E604"/>
  <c r="F604" s="1"/>
  <c r="G604"/>
  <c r="H604" s="1"/>
  <c r="E605"/>
  <c r="F605" s="1"/>
  <c r="G605"/>
  <c r="H605" s="1"/>
  <c r="E606"/>
  <c r="F606" s="1"/>
  <c r="G606"/>
  <c r="H606" s="1"/>
  <c r="E607"/>
  <c r="F607" s="1"/>
  <c r="G607"/>
  <c r="E608"/>
  <c r="F608" s="1"/>
  <c r="G608"/>
  <c r="H608" s="1"/>
  <c r="E609"/>
  <c r="F609" s="1"/>
  <c r="G609"/>
  <c r="H609" s="1"/>
  <c r="E610"/>
  <c r="F610" s="1"/>
  <c r="G610"/>
  <c r="H610" s="1"/>
  <c r="E611"/>
  <c r="F611" s="1"/>
  <c r="G611"/>
  <c r="E612"/>
  <c r="F612" s="1"/>
  <c r="G612"/>
  <c r="H612" s="1"/>
  <c r="E613"/>
  <c r="F613" s="1"/>
  <c r="G613"/>
  <c r="H613" s="1"/>
  <c r="E614"/>
  <c r="F614" s="1"/>
  <c r="G614"/>
  <c r="E615"/>
  <c r="G615"/>
  <c r="H615" s="1"/>
  <c r="E616"/>
  <c r="F616" s="1"/>
  <c r="G616"/>
  <c r="E617"/>
  <c r="G617"/>
  <c r="H617" s="1"/>
  <c r="E618"/>
  <c r="F618" s="1"/>
  <c r="G618"/>
  <c r="E619"/>
  <c r="G619"/>
  <c r="H619" s="1"/>
  <c r="E620"/>
  <c r="F620" s="1"/>
  <c r="G620"/>
  <c r="E621"/>
  <c r="G621"/>
  <c r="H621" s="1"/>
  <c r="E622"/>
  <c r="F622" s="1"/>
  <c r="G622"/>
  <c r="E623"/>
  <c r="G623"/>
  <c r="H623" s="1"/>
  <c r="E624"/>
  <c r="F624" s="1"/>
  <c r="G624"/>
  <c r="E625"/>
  <c r="G625"/>
  <c r="H625" s="1"/>
  <c r="E626"/>
  <c r="F626" s="1"/>
  <c r="G626"/>
  <c r="E627"/>
  <c r="G627"/>
  <c r="H627" s="1"/>
  <c r="E628"/>
  <c r="F628" s="1"/>
  <c r="G628"/>
  <c r="E629"/>
  <c r="G629"/>
  <c r="H629" s="1"/>
  <c r="E630"/>
  <c r="F630"/>
  <c r="G630"/>
  <c r="E631"/>
  <c r="G631"/>
  <c r="H631"/>
  <c r="E632"/>
  <c r="F632" s="1"/>
  <c r="G632"/>
  <c r="E633"/>
  <c r="G633"/>
  <c r="H633" s="1"/>
  <c r="E634"/>
  <c r="F634"/>
  <c r="G634"/>
  <c r="E635"/>
  <c r="G635"/>
  <c r="H635"/>
  <c r="E636"/>
  <c r="F636" s="1"/>
  <c r="G636"/>
  <c r="E637"/>
  <c r="G637"/>
  <c r="H637" s="1"/>
  <c r="E638"/>
  <c r="F638"/>
  <c r="G638"/>
  <c r="E639"/>
  <c r="G639"/>
  <c r="H639"/>
  <c r="E640"/>
  <c r="F640" s="1"/>
  <c r="G640"/>
  <c r="E641"/>
  <c r="G641"/>
  <c r="H641" s="1"/>
  <c r="E642"/>
  <c r="F642"/>
  <c r="G642"/>
  <c r="E643"/>
  <c r="G643"/>
  <c r="H643"/>
  <c r="E644"/>
  <c r="F644" s="1"/>
  <c r="G644"/>
  <c r="E693"/>
  <c r="E694"/>
  <c r="E695"/>
  <c r="E696"/>
  <c r="E697"/>
  <c r="E698"/>
  <c r="E701"/>
  <c r="E702"/>
  <c r="E703"/>
  <c r="E704"/>
  <c r="E705"/>
  <c r="E706"/>
  <c r="E707"/>
  <c r="E708"/>
  <c r="E709"/>
  <c r="E710"/>
  <c r="E711"/>
  <c r="E712"/>
  <c r="E713"/>
  <c r="E714"/>
  <c r="E715"/>
  <c r="E716"/>
  <c r="D7" i="6"/>
  <c r="F7"/>
  <c r="G7" s="1"/>
  <c r="G8" s="1"/>
  <c r="F9"/>
  <c r="G9" s="1"/>
  <c r="D19"/>
  <c r="F19"/>
  <c r="F21"/>
  <c r="G21" s="1"/>
  <c r="D31"/>
  <c r="F31"/>
  <c r="F33"/>
  <c r="G33"/>
  <c r="D43"/>
  <c r="F43"/>
  <c r="F45"/>
  <c r="G45"/>
  <c r="D55"/>
  <c r="F55"/>
  <c r="F57"/>
  <c r="G57"/>
  <c r="D67"/>
  <c r="F67"/>
  <c r="F69"/>
  <c r="G69"/>
  <c r="D79"/>
  <c r="F79"/>
  <c r="F81"/>
  <c r="G81"/>
  <c r="D91"/>
  <c r="F91"/>
  <c r="F93"/>
  <c r="G93"/>
  <c r="D103"/>
  <c r="F103"/>
  <c r="D114"/>
  <c r="F114"/>
  <c r="G114" s="1"/>
  <c r="G115" s="1"/>
  <c r="D125"/>
  <c r="F125"/>
  <c r="G125" s="1"/>
  <c r="G126" s="1"/>
  <c r="D136"/>
  <c r="F136"/>
  <c r="G136" s="1"/>
  <c r="G137" s="1"/>
  <c r="D147"/>
  <c r="F147"/>
  <c r="D158"/>
  <c r="F158"/>
  <c r="G158" s="1"/>
  <c r="G159" s="1"/>
  <c r="G17" i="5" s="1"/>
  <c r="I19" i="1" s="1"/>
  <c r="J19" s="1"/>
  <c r="F160" i="6"/>
  <c r="G160" s="1"/>
  <c r="D170"/>
  <c r="F170"/>
  <c r="G170"/>
  <c r="G171" s="1"/>
  <c r="G18" i="5" s="1"/>
  <c r="I20" i="1" s="1"/>
  <c r="J20" s="1"/>
  <c r="F172" i="6"/>
  <c r="G172" s="1"/>
  <c r="D182"/>
  <c r="F182"/>
  <c r="G182"/>
  <c r="G183" s="1"/>
  <c r="G19" i="5" s="1"/>
  <c r="I21" i="1" s="1"/>
  <c r="J21" s="1"/>
  <c r="F184" i="6"/>
  <c r="G184" s="1"/>
  <c r="G185" s="1"/>
  <c r="D194"/>
  <c r="F194"/>
  <c r="G194" s="1"/>
  <c r="G195" s="1"/>
  <c r="F196"/>
  <c r="G196"/>
  <c r="D206"/>
  <c r="F206"/>
  <c r="G206" s="1"/>
  <c r="G207" s="1"/>
  <c r="G21" i="5" s="1"/>
  <c r="F208" i="6"/>
  <c r="G208"/>
  <c r="D218"/>
  <c r="F218"/>
  <c r="G218" s="1"/>
  <c r="G219" s="1"/>
  <c r="G22" i="5" s="1"/>
  <c r="I24" i="1" s="1"/>
  <c r="J24" s="1"/>
  <c r="F220" i="6"/>
  <c r="G220" s="1"/>
  <c r="D230"/>
  <c r="F230"/>
  <c r="G230" s="1"/>
  <c r="G231" s="1"/>
  <c r="F232"/>
  <c r="G232" s="1"/>
  <c r="G233" s="1"/>
  <c r="G234" s="1"/>
  <c r="D242"/>
  <c r="F242"/>
  <c r="G242" s="1"/>
  <c r="G243" s="1"/>
  <c r="G24" i="5" s="1"/>
  <c r="I26" i="1" s="1"/>
  <c r="J26" s="1"/>
  <c r="F244" i="6"/>
  <c r="G244" s="1"/>
  <c r="D254"/>
  <c r="F254"/>
  <c r="G254" s="1"/>
  <c r="G255" s="1"/>
  <c r="G25" i="5" s="1"/>
  <c r="I27" i="1" s="1"/>
  <c r="J27" s="1"/>
  <c r="F256" i="6"/>
  <c r="G256" s="1"/>
  <c r="D266"/>
  <c r="F266"/>
  <c r="G266" s="1"/>
  <c r="G267" s="1"/>
  <c r="G26" i="5" s="1"/>
  <c r="I28" i="1" s="1"/>
  <c r="J28" s="1"/>
  <c r="F268" i="6"/>
  <c r="G268" s="1"/>
  <c r="D278"/>
  <c r="F278"/>
  <c r="G278" s="1"/>
  <c r="G279" s="1"/>
  <c r="G27" i="5" s="1"/>
  <c r="I29" i="1" s="1"/>
  <c r="J29" s="1"/>
  <c r="F280" i="6"/>
  <c r="G280" s="1"/>
  <c r="G281" s="1"/>
  <c r="G282" s="1"/>
  <c r="D290"/>
  <c r="F290"/>
  <c r="G290" s="1"/>
  <c r="G291" s="1"/>
  <c r="G28" i="5" s="1"/>
  <c r="I30" i="1" s="1"/>
  <c r="J30" s="1"/>
  <c r="F292" i="6"/>
  <c r="G292" s="1"/>
  <c r="D302"/>
  <c r="F302"/>
  <c r="G302" s="1"/>
  <c r="G303" s="1"/>
  <c r="F304"/>
  <c r="G304" s="1"/>
  <c r="G305" s="1"/>
  <c r="G306" s="1"/>
  <c r="D314"/>
  <c r="F314"/>
  <c r="G314" s="1"/>
  <c r="G315" s="1"/>
  <c r="F316"/>
  <c r="G316" s="1"/>
  <c r="G317" s="1"/>
  <c r="G318" s="1"/>
  <c r="D326"/>
  <c r="F326"/>
  <c r="G326" s="1"/>
  <c r="G327" s="1"/>
  <c r="G31" i="5" s="1"/>
  <c r="I33" i="1" s="1"/>
  <c r="J33" s="1"/>
  <c r="F328" i="6"/>
  <c r="G328" s="1"/>
  <c r="D338"/>
  <c r="F338"/>
  <c r="G338" s="1"/>
  <c r="G339" s="1"/>
  <c r="G32" i="5" s="1"/>
  <c r="I34" i="1" s="1"/>
  <c r="J34" s="1"/>
  <c r="F340" i="6"/>
  <c r="G340" s="1"/>
  <c r="D350"/>
  <c r="F350"/>
  <c r="G350"/>
  <c r="G351" s="1"/>
  <c r="F352"/>
  <c r="G352" s="1"/>
  <c r="D362"/>
  <c r="F362"/>
  <c r="G362"/>
  <c r="G363" s="1"/>
  <c r="D373"/>
  <c r="F373"/>
  <c r="G373" s="1"/>
  <c r="G374" s="1"/>
  <c r="D384"/>
  <c r="F384"/>
  <c r="G384" s="1"/>
  <c r="G385" s="1"/>
  <c r="D395"/>
  <c r="F395"/>
  <c r="D406"/>
  <c r="F406"/>
  <c r="G406" s="1"/>
  <c r="G407" s="1"/>
  <c r="D417"/>
  <c r="F417"/>
  <c r="G417"/>
  <c r="G418" s="1"/>
  <c r="G423" s="1"/>
  <c r="F428"/>
  <c r="G428" s="1"/>
  <c r="G429" s="1"/>
  <c r="F439"/>
  <c r="G439" s="1"/>
  <c r="G440" s="1"/>
  <c r="G445" s="1"/>
  <c r="D450"/>
  <c r="F450"/>
  <c r="G450" s="1"/>
  <c r="G451" s="1"/>
  <c r="D461"/>
  <c r="F461"/>
  <c r="D472"/>
  <c r="F472"/>
  <c r="G472" s="1"/>
  <c r="G473" s="1"/>
  <c r="D483"/>
  <c r="F483"/>
  <c r="G483" s="1"/>
  <c r="G484" s="1"/>
  <c r="G45" i="5" s="1"/>
  <c r="I47" i="1" s="1"/>
  <c r="J47" s="1"/>
  <c r="F485" i="6"/>
  <c r="G485" s="1"/>
  <c r="D495"/>
  <c r="F495"/>
  <c r="G495" s="1"/>
  <c r="G496" s="1"/>
  <c r="G46" i="5" s="1"/>
  <c r="I48" i="1" s="1"/>
  <c r="J48" s="1"/>
  <c r="F497" i="6"/>
  <c r="G497" s="1"/>
  <c r="G498" s="1"/>
  <c r="D507"/>
  <c r="F507"/>
  <c r="G507" s="1"/>
  <c r="G508" s="1"/>
  <c r="G47" i="5" s="1"/>
  <c r="I49" i="1" s="1"/>
  <c r="J49" s="1"/>
  <c r="F509" i="6"/>
  <c r="G509"/>
  <c r="D519"/>
  <c r="F519"/>
  <c r="G519" s="1"/>
  <c r="G520" s="1"/>
  <c r="F521"/>
  <c r="G521"/>
  <c r="D531"/>
  <c r="F531"/>
  <c r="G531" s="1"/>
  <c r="G532" s="1"/>
  <c r="G49" i="5" s="1"/>
  <c r="I51" i="1" s="1"/>
  <c r="J51" s="1"/>
  <c r="F533" i="6"/>
  <c r="G533" s="1"/>
  <c r="D543"/>
  <c r="F543"/>
  <c r="G543" s="1"/>
  <c r="G544" s="1"/>
  <c r="F545"/>
  <c r="G545"/>
  <c r="G546" s="1"/>
  <c r="D555"/>
  <c r="F555"/>
  <c r="G555" s="1"/>
  <c r="G556" s="1"/>
  <c r="G51" i="5" s="1"/>
  <c r="I53" i="1" s="1"/>
  <c r="J53" s="1"/>
  <c r="F557" i="6"/>
  <c r="G557" s="1"/>
  <c r="G558" s="1"/>
  <c r="D567"/>
  <c r="F567"/>
  <c r="G567" s="1"/>
  <c r="G568" s="1"/>
  <c r="G52" i="5" s="1"/>
  <c r="I54" i="1" s="1"/>
  <c r="J54" s="1"/>
  <c r="F569" i="6"/>
  <c r="G569" s="1"/>
  <c r="D579"/>
  <c r="F579"/>
  <c r="G579"/>
  <c r="G580" s="1"/>
  <c r="F581"/>
  <c r="G581" s="1"/>
  <c r="D591"/>
  <c r="F591"/>
  <c r="G591"/>
  <c r="G592" s="1"/>
  <c r="G54" i="5" s="1"/>
  <c r="I56" i="1" s="1"/>
  <c r="J56" s="1"/>
  <c r="F593" i="6"/>
  <c r="G593" s="1"/>
  <c r="G594" s="1"/>
  <c r="D603"/>
  <c r="F603"/>
  <c r="G603"/>
  <c r="G604" s="1"/>
  <c r="G55" i="5" s="1"/>
  <c r="I57" i="1" s="1"/>
  <c r="J57" s="1"/>
  <c r="F605" i="6"/>
  <c r="G605" s="1"/>
  <c r="G606" s="1"/>
  <c r="G607" s="1"/>
  <c r="D615"/>
  <c r="F615"/>
  <c r="G615" s="1"/>
  <c r="G616" s="1"/>
  <c r="G56" i="5" s="1"/>
  <c r="I58" i="1" s="1"/>
  <c r="J58" s="1"/>
  <c r="F617" i="6"/>
  <c r="G617" s="1"/>
  <c r="D627"/>
  <c r="F627"/>
  <c r="G627"/>
  <c r="G628" s="1"/>
  <c r="G57" i="5" s="1"/>
  <c r="I59" i="1" s="1"/>
  <c r="J59" s="1"/>
  <c r="F629" i="6"/>
  <c r="G629" s="1"/>
  <c r="G630" s="1"/>
  <c r="G631" s="1"/>
  <c r="D639"/>
  <c r="F639"/>
  <c r="G639" s="1"/>
  <c r="G640" s="1"/>
  <c r="G58" i="5" s="1"/>
  <c r="F641" i="6"/>
  <c r="G641"/>
  <c r="G642" s="1"/>
  <c r="G643" s="1"/>
  <c r="E58" i="5" s="1"/>
  <c r="D651" i="6"/>
  <c r="F651"/>
  <c r="G651" s="1"/>
  <c r="G652" s="1"/>
  <c r="F653"/>
  <c r="G653" s="1"/>
  <c r="G654" s="1"/>
  <c r="D663"/>
  <c r="F663"/>
  <c r="G663" s="1"/>
  <c r="G664" s="1"/>
  <c r="F665"/>
  <c r="G665" s="1"/>
  <c r="D675"/>
  <c r="F675"/>
  <c r="G675" s="1"/>
  <c r="G676" s="1"/>
  <c r="G61" i="5" s="1"/>
  <c r="I63" i="1" s="1"/>
  <c r="J63" s="1"/>
  <c r="F677" i="6"/>
  <c r="G677" s="1"/>
  <c r="D687"/>
  <c r="F687"/>
  <c r="G687"/>
  <c r="G688" s="1"/>
  <c r="G62" i="5" s="1"/>
  <c r="I64" i="1" s="1"/>
  <c r="J64" s="1"/>
  <c r="F689" i="6"/>
  <c r="G689" s="1"/>
  <c r="D699"/>
  <c r="F699"/>
  <c r="G699" s="1"/>
  <c r="G700" s="1"/>
  <c r="G63" i="5" s="1"/>
  <c r="I65" i="1" s="1"/>
  <c r="J65" s="1"/>
  <c r="F701" i="6"/>
  <c r="G701" s="1"/>
  <c r="D711"/>
  <c r="F711"/>
  <c r="G711"/>
  <c r="G712" s="1"/>
  <c r="F713"/>
  <c r="G713" s="1"/>
  <c r="D723"/>
  <c r="F723"/>
  <c r="G723" s="1"/>
  <c r="G724" s="1"/>
  <c r="G65" i="5" s="1"/>
  <c r="I67" i="1" s="1"/>
  <c r="J67" s="1"/>
  <c r="F725" i="6"/>
  <c r="G725" s="1"/>
  <c r="D735"/>
  <c r="F735"/>
  <c r="G735"/>
  <c r="G736" s="1"/>
  <c r="G66" i="5" s="1"/>
  <c r="I68" i="1" s="1"/>
  <c r="J68" s="1"/>
  <c r="F737" i="6"/>
  <c r="G737" s="1"/>
  <c r="D747"/>
  <c r="F747"/>
  <c r="G747" s="1"/>
  <c r="G748" s="1"/>
  <c r="D758"/>
  <c r="F758"/>
  <c r="G758" s="1"/>
  <c r="G759" s="1"/>
  <c r="D769"/>
  <c r="F769"/>
  <c r="D780"/>
  <c r="F780"/>
  <c r="G780" s="1"/>
  <c r="G781" s="1"/>
  <c r="D791"/>
  <c r="F791"/>
  <c r="G791" s="1"/>
  <c r="G792" s="1"/>
  <c r="D802"/>
  <c r="F802"/>
  <c r="G802"/>
  <c r="G803" s="1"/>
  <c r="G72" i="5" s="1"/>
  <c r="I74" i="1" s="1"/>
  <c r="J74" s="1"/>
  <c r="F804" i="6"/>
  <c r="G804"/>
  <c r="D814"/>
  <c r="F814"/>
  <c r="G814" s="1"/>
  <c r="G815" s="1"/>
  <c r="F816"/>
  <c r="G816" s="1"/>
  <c r="D826"/>
  <c r="F826"/>
  <c r="G826"/>
  <c r="G827" s="1"/>
  <c r="G74" i="5" s="1"/>
  <c r="I76" i="1" s="1"/>
  <c r="J76" s="1"/>
  <c r="F828" i="6"/>
  <c r="G828"/>
  <c r="D838"/>
  <c r="F838"/>
  <c r="G838" s="1"/>
  <c r="G839" s="1"/>
  <c r="G75" i="5" s="1"/>
  <c r="I77" i="1" s="1"/>
  <c r="J77" s="1"/>
  <c r="F840" i="6"/>
  <c r="G840" s="1"/>
  <c r="D850"/>
  <c r="F850"/>
  <c r="G850"/>
  <c r="G851" s="1"/>
  <c r="G76" i="5" s="1"/>
  <c r="I78" i="1" s="1"/>
  <c r="J78" s="1"/>
  <c r="F852" i="6"/>
  <c r="G852"/>
  <c r="D862"/>
  <c r="F862"/>
  <c r="G862" s="1"/>
  <c r="G863" s="1"/>
  <c r="G77" i="5" s="1"/>
  <c r="I79" i="1" s="1"/>
  <c r="J79" s="1"/>
  <c r="F864" i="6"/>
  <c r="G864" s="1"/>
  <c r="D874"/>
  <c r="F874"/>
  <c r="G874"/>
  <c r="G875" s="1"/>
  <c r="F876"/>
  <c r="G876"/>
  <c r="D886"/>
  <c r="F886"/>
  <c r="G886" s="1"/>
  <c r="G887" s="1"/>
  <c r="G79" i="5" s="1"/>
  <c r="I81" i="1" s="1"/>
  <c r="J81" s="1"/>
  <c r="F888" i="6"/>
  <c r="G888" s="1"/>
  <c r="D898"/>
  <c r="F898"/>
  <c r="G898"/>
  <c r="G899" s="1"/>
  <c r="G80" i="5" s="1"/>
  <c r="I82" i="1" s="1"/>
  <c r="J82" s="1"/>
  <c r="F900" i="6"/>
  <c r="G900"/>
  <c r="D910"/>
  <c r="F910"/>
  <c r="G910" s="1"/>
  <c r="G911" s="1"/>
  <c r="G81" i="5" s="1"/>
  <c r="I83" i="1" s="1"/>
  <c r="J83" s="1"/>
  <c r="F912" i="6"/>
  <c r="G912" s="1"/>
  <c r="D922"/>
  <c r="F922"/>
  <c r="G922"/>
  <c r="G923" s="1"/>
  <c r="G82" i="5" s="1"/>
  <c r="I84" i="1" s="1"/>
  <c r="J84" s="1"/>
  <c r="F924" i="6"/>
  <c r="G924"/>
  <c r="D934"/>
  <c r="F934"/>
  <c r="G934" s="1"/>
  <c r="G935" s="1"/>
  <c r="D945"/>
  <c r="F945"/>
  <c r="D956"/>
  <c r="F956"/>
  <c r="G956" s="1"/>
  <c r="G957" s="1"/>
  <c r="D967"/>
  <c r="F967"/>
  <c r="G967" s="1"/>
  <c r="G968" s="1"/>
  <c r="G86" i="5" s="1"/>
  <c r="I88" i="1" s="1"/>
  <c r="J88" s="1"/>
  <c r="F969" i="6"/>
  <c r="G969" s="1"/>
  <c r="D979"/>
  <c r="F979"/>
  <c r="G979"/>
  <c r="G980" s="1"/>
  <c r="G87" i="5" s="1"/>
  <c r="I89" i="1" s="1"/>
  <c r="J89" s="1"/>
  <c r="F981" i="6"/>
  <c r="G981"/>
  <c r="G982" s="1"/>
  <c r="D991"/>
  <c r="F991"/>
  <c r="G991" s="1"/>
  <c r="G992" s="1"/>
  <c r="G88" i="5" s="1"/>
  <c r="I90" i="1" s="1"/>
  <c r="J90" s="1"/>
  <c r="F993" i="6"/>
  <c r="G993" s="1"/>
  <c r="D1003"/>
  <c r="F1003"/>
  <c r="G1003"/>
  <c r="G1004" s="1"/>
  <c r="G89" i="5" s="1"/>
  <c r="I91" i="1" s="1"/>
  <c r="J91" s="1"/>
  <c r="F1005" i="6"/>
  <c r="G1005"/>
  <c r="D1015"/>
  <c r="F1015"/>
  <c r="G1015" s="1"/>
  <c r="G1016" s="1"/>
  <c r="G90" i="5" s="1"/>
  <c r="I92" i="1" s="1"/>
  <c r="J92" s="1"/>
  <c r="F1017" i="6"/>
  <c r="G1017" s="1"/>
  <c r="D1027"/>
  <c r="F1027"/>
  <c r="G1027"/>
  <c r="G1028" s="1"/>
  <c r="G91" i="5" s="1"/>
  <c r="I93" i="1" s="1"/>
  <c r="J93" s="1"/>
  <c r="F1029" i="6"/>
  <c r="G1029" s="1"/>
  <c r="D1039"/>
  <c r="F1039"/>
  <c r="G1039"/>
  <c r="G1040" s="1"/>
  <c r="G92" i="5" s="1"/>
  <c r="I94" i="1" s="1"/>
  <c r="J94" s="1"/>
  <c r="F1041" i="6"/>
  <c r="G1041" s="1"/>
  <c r="G1042" s="1"/>
  <c r="D1051"/>
  <c r="F1051"/>
  <c r="G1051" s="1"/>
  <c r="G1052"/>
  <c r="G93" i="5" s="1"/>
  <c r="I95" i="1" s="1"/>
  <c r="J95" s="1"/>
  <c r="F1053" i="6"/>
  <c r="G1053"/>
  <c r="D1063"/>
  <c r="F1063"/>
  <c r="G1063" s="1"/>
  <c r="G1064" s="1"/>
  <c r="G94" i="5" s="1"/>
  <c r="I96" i="1" s="1"/>
  <c r="J96" s="1"/>
  <c r="F1065" i="6"/>
  <c r="G1065"/>
  <c r="D1075"/>
  <c r="F1075"/>
  <c r="G1075" s="1"/>
  <c r="G1076" s="1"/>
  <c r="G95" i="5" s="1"/>
  <c r="I97" i="1" s="1"/>
  <c r="J97" s="1"/>
  <c r="F1077" i="6"/>
  <c r="G1077"/>
  <c r="D1087"/>
  <c r="F1087"/>
  <c r="G1087" s="1"/>
  <c r="G1088" s="1"/>
  <c r="F1089"/>
  <c r="G1089"/>
  <c r="G1090" s="1"/>
  <c r="D1099"/>
  <c r="F1099"/>
  <c r="G1099" s="1"/>
  <c r="G1100" s="1"/>
  <c r="F1101"/>
  <c r="G1101" s="1"/>
  <c r="D1111"/>
  <c r="F1111"/>
  <c r="G1111"/>
  <c r="G1112" s="1"/>
  <c r="G98" i="5" s="1"/>
  <c r="I100" i="1" s="1"/>
  <c r="J100" s="1"/>
  <c r="F1113" i="6"/>
  <c r="G1113"/>
  <c r="G1114" s="1"/>
  <c r="G1115" s="1"/>
  <c r="E98" i="5" s="1"/>
  <c r="E100" i="1" s="1"/>
  <c r="D1123" i="6"/>
  <c r="F1123"/>
  <c r="G1123" s="1"/>
  <c r="G1124" s="1"/>
  <c r="F1125"/>
  <c r="G1125" s="1"/>
  <c r="G1126" s="1"/>
  <c r="G1127" s="1"/>
  <c r="E99" i="5" s="1"/>
  <c r="D1135" i="6"/>
  <c r="F1135"/>
  <c r="G1135"/>
  <c r="G1136" s="1"/>
  <c r="F1137"/>
  <c r="G1137"/>
  <c r="G1138" s="1"/>
  <c r="D1147"/>
  <c r="F1147"/>
  <c r="G1147" s="1"/>
  <c r="G1148" s="1"/>
  <c r="G101" i="5" s="1"/>
  <c r="I103" i="1" s="1"/>
  <c r="J103" s="1"/>
  <c r="F1149" i="6"/>
  <c r="G1149" s="1"/>
  <c r="D1159"/>
  <c r="F1159"/>
  <c r="G1159" s="1"/>
  <c r="G1160" s="1"/>
  <c r="G102" i="5" s="1"/>
  <c r="I104" i="1" s="1"/>
  <c r="J104" s="1"/>
  <c r="F1161" i="6"/>
  <c r="G1161" s="1"/>
  <c r="D1171"/>
  <c r="F1171"/>
  <c r="G1171" s="1"/>
  <c r="G1172" s="1"/>
  <c r="G103" i="5" s="1"/>
  <c r="I105" i="1" s="1"/>
  <c r="J105" s="1"/>
  <c r="F1173" i="6"/>
  <c r="G1173" s="1"/>
  <c r="D1183"/>
  <c r="F1183"/>
  <c r="G1183" s="1"/>
  <c r="G1184" s="1"/>
  <c r="D1194"/>
  <c r="F1194"/>
  <c r="G1194"/>
  <c r="G1195" s="1"/>
  <c r="D1205"/>
  <c r="F1205"/>
  <c r="D1216"/>
  <c r="F1216"/>
  <c r="G1216" s="1"/>
  <c r="G1217" s="1"/>
  <c r="G1222" s="1"/>
  <c r="D1227"/>
  <c r="F1227"/>
  <c r="G1227" s="1"/>
  <c r="G1228" s="1"/>
  <c r="D1238"/>
  <c r="F1238"/>
  <c r="G1238" s="1"/>
  <c r="G1239" s="1"/>
  <c r="D1249"/>
  <c r="F1249"/>
  <c r="D1260"/>
  <c r="F1260"/>
  <c r="G1260"/>
  <c r="G1261" s="1"/>
  <c r="D1271"/>
  <c r="F1271"/>
  <c r="G1271" s="1"/>
  <c r="G1272" s="1"/>
  <c r="G1277" s="1"/>
  <c r="D1282"/>
  <c r="F1282"/>
  <c r="G1282" s="1"/>
  <c r="G1283" s="1"/>
  <c r="D1293"/>
  <c r="F1293"/>
  <c r="G1293" s="1"/>
  <c r="G1294" s="1"/>
  <c r="G114" i="5" s="1"/>
  <c r="I116" i="1" s="1"/>
  <c r="J116" s="1"/>
  <c r="F1295" i="6"/>
  <c r="G1295" s="1"/>
  <c r="D1305"/>
  <c r="F1305"/>
  <c r="G1305"/>
  <c r="G1306" s="1"/>
  <c r="G115" i="5" s="1"/>
  <c r="I117" i="1" s="1"/>
  <c r="J117" s="1"/>
  <c r="F1307" i="6"/>
  <c r="G1307"/>
  <c r="D1317"/>
  <c r="F1317"/>
  <c r="F1319"/>
  <c r="G1319"/>
  <c r="D1329"/>
  <c r="F1329"/>
  <c r="D1340"/>
  <c r="F1340"/>
  <c r="G1340" s="1"/>
  <c r="G1341" s="1"/>
  <c r="D1351"/>
  <c r="F1351"/>
  <c r="G1351" s="1"/>
  <c r="G1352" s="1"/>
  <c r="D1362"/>
  <c r="F1362"/>
  <c r="G1362" s="1"/>
  <c r="G1363"/>
  <c r="D1373"/>
  <c r="F1373"/>
  <c r="G1373" s="1"/>
  <c r="G1374" s="1"/>
  <c r="D1384"/>
  <c r="F1384"/>
  <c r="G1384" s="1"/>
  <c r="G1385" s="1"/>
  <c r="D1395"/>
  <c r="F1395"/>
  <c r="G1395"/>
  <c r="G1396" s="1"/>
  <c r="D1406"/>
  <c r="F1406"/>
  <c r="G1406" s="1"/>
  <c r="G1407" s="1"/>
  <c r="D1417"/>
  <c r="F1417"/>
  <c r="G1417" s="1"/>
  <c r="G1418" s="1"/>
  <c r="D1428"/>
  <c r="F1428"/>
  <c r="G1428"/>
  <c r="G1429" s="1"/>
  <c r="D1439"/>
  <c r="F1439"/>
  <c r="G1439" s="1"/>
  <c r="G1440" s="1"/>
  <c r="G127" i="5" s="1"/>
  <c r="I129" i="1" s="1"/>
  <c r="J129" s="1"/>
  <c r="F1441" i="6"/>
  <c r="G1441"/>
  <c r="D1451"/>
  <c r="F1451"/>
  <c r="G1451" s="1"/>
  <c r="G1452" s="1"/>
  <c r="F1453"/>
  <c r="G1453"/>
  <c r="D1463"/>
  <c r="F1463"/>
  <c r="G1463" s="1"/>
  <c r="G1464" s="1"/>
  <c r="F1465"/>
  <c r="G1465"/>
  <c r="D1475"/>
  <c r="F1475"/>
  <c r="G1475" s="1"/>
  <c r="G1476" s="1"/>
  <c r="F1477"/>
  <c r="G1477"/>
  <c r="D1487"/>
  <c r="F1487"/>
  <c r="G1487" s="1"/>
  <c r="G1488" s="1"/>
  <c r="F1489"/>
  <c r="G1489" s="1"/>
  <c r="G1490" s="1"/>
  <c r="G1491" s="1"/>
  <c r="E131" i="5" s="1"/>
  <c r="D1499" i="6"/>
  <c r="F1499"/>
  <c r="G1499" s="1"/>
  <c r="G1500" s="1"/>
  <c r="F1501"/>
  <c r="G1501" s="1"/>
  <c r="D1511"/>
  <c r="F1511"/>
  <c r="G1511" s="1"/>
  <c r="G1512" s="1"/>
  <c r="F1513"/>
  <c r="G1513" s="1"/>
  <c r="G1514" s="1"/>
  <c r="G1515" s="1"/>
  <c r="D1523"/>
  <c r="F1523"/>
  <c r="G1523" s="1"/>
  <c r="G1524" s="1"/>
  <c r="F1525"/>
  <c r="G1525" s="1"/>
  <c r="G1526" s="1"/>
  <c r="G1527" s="1"/>
  <c r="E134" i="5" s="1"/>
  <c r="E136" i="1" s="1"/>
  <c r="D1535" i="6"/>
  <c r="F1535"/>
  <c r="G1535" s="1"/>
  <c r="G1536" s="1"/>
  <c r="D1546"/>
  <c r="F1546"/>
  <c r="G1546" s="1"/>
  <c r="G1547" s="1"/>
  <c r="D1557"/>
  <c r="F1557"/>
  <c r="G1557"/>
  <c r="G1558" s="1"/>
  <c r="D1568"/>
  <c r="F1568"/>
  <c r="G1568" s="1"/>
  <c r="G1569" s="1"/>
  <c r="D1579"/>
  <c r="F1579"/>
  <c r="G1579"/>
  <c r="G1580" s="1"/>
  <c r="D1590"/>
  <c r="F1590"/>
  <c r="D1601"/>
  <c r="F1601"/>
  <c r="G1601" s="1"/>
  <c r="G1602" s="1"/>
  <c r="D1612"/>
  <c r="F1612"/>
  <c r="G1612" s="1"/>
  <c r="G1613" s="1"/>
  <c r="G142" i="5" s="1"/>
  <c r="I144" i="1" s="1"/>
  <c r="J144" s="1"/>
  <c r="F1614" i="6"/>
  <c r="G1614" s="1"/>
  <c r="G1615" s="1"/>
  <c r="G1616" s="1"/>
  <c r="E142" i="5" s="1"/>
  <c r="H142" s="1"/>
  <c r="D1624" i="6"/>
  <c r="F1624"/>
  <c r="G1624" s="1"/>
  <c r="G1625" s="1"/>
  <c r="G143" i="5" s="1"/>
  <c r="I145" i="1" s="1"/>
  <c r="J145" s="1"/>
  <c r="F1626" i="6"/>
  <c r="G1626" s="1"/>
  <c r="D1636"/>
  <c r="F1636"/>
  <c r="F1638"/>
  <c r="G1638" s="1"/>
  <c r="D1648"/>
  <c r="F1648"/>
  <c r="G1648"/>
  <c r="G1649" s="1"/>
  <c r="G145" i="5" s="1"/>
  <c r="I147" i="1" s="1"/>
  <c r="J147" s="1"/>
  <c r="F1650" i="6"/>
  <c r="G1650"/>
  <c r="D1660"/>
  <c r="F1660"/>
  <c r="G1660" s="1"/>
  <c r="G1661" s="1"/>
  <c r="F1662"/>
  <c r="G1662" s="1"/>
  <c r="G1663" s="1"/>
  <c r="D1672"/>
  <c r="F1672"/>
  <c r="G1672" s="1"/>
  <c r="G1673"/>
  <c r="F1674"/>
  <c r="G1674"/>
  <c r="D1684"/>
  <c r="F1684"/>
  <c r="F1686"/>
  <c r="G1686"/>
  <c r="D1696"/>
  <c r="F1696"/>
  <c r="F1698"/>
  <c r="G1698"/>
  <c r="D1708"/>
  <c r="F1708"/>
  <c r="F1710"/>
  <c r="G1710"/>
  <c r="D1720"/>
  <c r="F1720"/>
  <c r="F1722"/>
  <c r="G1722"/>
  <c r="D1732"/>
  <c r="F1732"/>
  <c r="F1734"/>
  <c r="G1734"/>
  <c r="D1744"/>
  <c r="F1744"/>
  <c r="F1746"/>
  <c r="G1746"/>
  <c r="D1756"/>
  <c r="F1756"/>
  <c r="F1758"/>
  <c r="G1758"/>
  <c r="D1768"/>
  <c r="F1768"/>
  <c r="F1770"/>
  <c r="G1770"/>
  <c r="D1780"/>
  <c r="F1780"/>
  <c r="F1782"/>
  <c r="G1782"/>
  <c r="D1792"/>
  <c r="F1792"/>
  <c r="F1794"/>
  <c r="G1794"/>
  <c r="D1804"/>
  <c r="F1804"/>
  <c r="F1806"/>
  <c r="G1806"/>
  <c r="D1816"/>
  <c r="F1816"/>
  <c r="F1818"/>
  <c r="G1818"/>
  <c r="D1828"/>
  <c r="F1828"/>
  <c r="F1830"/>
  <c r="G1830"/>
  <c r="D1840"/>
  <c r="F1840"/>
  <c r="F1842"/>
  <c r="G1842"/>
  <c r="D1852"/>
  <c r="F1852"/>
  <c r="F1854"/>
  <c r="G1854"/>
  <c r="D1864"/>
  <c r="F1864"/>
  <c r="F1866"/>
  <c r="G1866"/>
  <c r="D1876"/>
  <c r="F1876"/>
  <c r="F1878"/>
  <c r="G1878"/>
  <c r="D1888"/>
  <c r="F1888"/>
  <c r="F1890"/>
  <c r="G1890"/>
  <c r="D1900"/>
  <c r="F1900"/>
  <c r="F1902"/>
  <c r="G1902"/>
  <c r="D1912"/>
  <c r="F1912"/>
  <c r="F1914"/>
  <c r="G1914"/>
  <c r="D1924"/>
  <c r="F1924"/>
  <c r="F1926"/>
  <c r="G1926"/>
  <c r="D1936"/>
  <c r="F1936"/>
  <c r="F1938"/>
  <c r="G1938"/>
  <c r="D1948"/>
  <c r="F1948"/>
  <c r="F1950"/>
  <c r="G1950"/>
  <c r="D1960"/>
  <c r="F1960"/>
  <c r="F1962"/>
  <c r="G1962"/>
  <c r="D1972"/>
  <c r="F1972"/>
  <c r="F1974"/>
  <c r="G1974"/>
  <c r="D1984"/>
  <c r="F1984"/>
  <c r="F1986"/>
  <c r="G1986"/>
  <c r="D1996"/>
  <c r="F1996"/>
  <c r="F1998"/>
  <c r="G1998"/>
  <c r="D2008"/>
  <c r="F2008"/>
  <c r="F2010"/>
  <c r="G2010"/>
  <c r="D2020"/>
  <c r="F2020"/>
  <c r="F2022"/>
  <c r="G2022"/>
  <c r="D2032"/>
  <c r="F2032"/>
  <c r="F2034"/>
  <c r="G2034"/>
  <c r="D2044"/>
  <c r="F2044"/>
  <c r="F2046"/>
  <c r="G2046"/>
  <c r="D2056"/>
  <c r="F2056"/>
  <c r="F2058"/>
  <c r="G2058"/>
  <c r="D2068"/>
  <c r="F2068"/>
  <c r="F2070"/>
  <c r="G2070"/>
  <c r="D2080"/>
  <c r="F2080"/>
  <c r="F2082"/>
  <c r="G2082"/>
  <c r="D2092"/>
  <c r="F2092"/>
  <c r="F2094"/>
  <c r="G2094"/>
  <c r="D2104"/>
  <c r="F2104"/>
  <c r="F2106"/>
  <c r="G2106"/>
  <c r="D2116"/>
  <c r="F2116"/>
  <c r="F2118"/>
  <c r="G2118"/>
  <c r="D2128"/>
  <c r="F2128"/>
  <c r="F2130"/>
  <c r="G2130"/>
  <c r="D2140"/>
  <c r="F2140"/>
  <c r="F2142"/>
  <c r="G2142"/>
  <c r="D2152"/>
  <c r="F2152"/>
  <c r="F2154"/>
  <c r="G2154"/>
  <c r="D2164"/>
  <c r="F2164"/>
  <c r="F2166"/>
  <c r="G2166"/>
  <c r="D2176"/>
  <c r="F2176"/>
  <c r="F2178"/>
  <c r="G2178"/>
  <c r="G2179" s="1"/>
  <c r="E189" i="5" s="1"/>
  <c r="E191" i="1" s="1"/>
  <c r="F191" s="1"/>
  <c r="D2187" i="6"/>
  <c r="F2187"/>
  <c r="G2187" s="1"/>
  <c r="G2188" s="1"/>
  <c r="F2189"/>
  <c r="G2189" s="1"/>
  <c r="G2190"/>
  <c r="E190" i="5" s="1"/>
  <c r="E192" i="1" s="1"/>
  <c r="F192" s="1"/>
  <c r="D2198" i="6"/>
  <c r="F2198"/>
  <c r="F2200"/>
  <c r="G2200"/>
  <c r="G2201" s="1"/>
  <c r="E191" i="5" s="1"/>
  <c r="E193" i="1" s="1"/>
  <c r="D2209" i="6"/>
  <c r="F2209"/>
  <c r="F2211"/>
  <c r="G2211"/>
  <c r="G2212" s="1"/>
  <c r="E192" i="5" s="1"/>
  <c r="E194" i="1" s="1"/>
  <c r="F194" s="1"/>
  <c r="D2220" i="6"/>
  <c r="F2220"/>
  <c r="F2222"/>
  <c r="G2222" s="1"/>
  <c r="G2223" s="1"/>
  <c r="E193" i="5" s="1"/>
  <c r="D2231" i="6"/>
  <c r="F2231"/>
  <c r="G2231" s="1"/>
  <c r="G2232" s="1"/>
  <c r="G194" i="5" s="1"/>
  <c r="I196" i="1" s="1"/>
  <c r="J196" s="1"/>
  <c r="F2233" i="6"/>
  <c r="G2233" s="1"/>
  <c r="G2234" s="1"/>
  <c r="D2242"/>
  <c r="F2242"/>
  <c r="F2244"/>
  <c r="G2244" s="1"/>
  <c r="G2245" s="1"/>
  <c r="D2253"/>
  <c r="F2253"/>
  <c r="F2255"/>
  <c r="G2255" s="1"/>
  <c r="G2256" s="1"/>
  <c r="E196" i="5" s="1"/>
  <c r="E198" i="1" s="1"/>
  <c r="D2264" i="6"/>
  <c r="F2264"/>
  <c r="F2266"/>
  <c r="G2266"/>
  <c r="G2267" s="1"/>
  <c r="E197" i="5" s="1"/>
  <c r="E199" i="1" s="1"/>
  <c r="D2275" i="6"/>
  <c r="F2275"/>
  <c r="G2275" s="1"/>
  <c r="G2276" s="1"/>
  <c r="F2277"/>
  <c r="G2277"/>
  <c r="G2278" s="1"/>
  <c r="D2286"/>
  <c r="F2286"/>
  <c r="F2288"/>
  <c r="G2288" s="1"/>
  <c r="G2289" s="1"/>
  <c r="E199" i="5" s="1"/>
  <c r="E201" i="1" s="1"/>
  <c r="D2297" i="6"/>
  <c r="F2297"/>
  <c r="F2299"/>
  <c r="G2299" s="1"/>
  <c r="G2300" s="1"/>
  <c r="E200" i="5" s="1"/>
  <c r="E202" i="1" s="1"/>
  <c r="D2308" i="6"/>
  <c r="F2308"/>
  <c r="F2310"/>
  <c r="G2310" s="1"/>
  <c r="G2311"/>
  <c r="D2319"/>
  <c r="F2319"/>
  <c r="G2319" s="1"/>
  <c r="G2320" s="1"/>
  <c r="F2321"/>
  <c r="G2321"/>
  <c r="G2322" s="1"/>
  <c r="D2330"/>
  <c r="F2330"/>
  <c r="F2332"/>
  <c r="G2332"/>
  <c r="G2333" s="1"/>
  <c r="D2341"/>
  <c r="F2341"/>
  <c r="F2343"/>
  <c r="G2343" s="1"/>
  <c r="G2344"/>
  <c r="E204" i="5" s="1"/>
  <c r="E206" i="1" s="1"/>
  <c r="D2352" i="6"/>
  <c r="F2352"/>
  <c r="F2354"/>
  <c r="G2354"/>
  <c r="G2355" s="1"/>
  <c r="E205" i="5" s="1"/>
  <c r="E207" i="1" s="1"/>
  <c r="D2363" i="6"/>
  <c r="F2363"/>
  <c r="G2363" s="1"/>
  <c r="G2364" s="1"/>
  <c r="F2365"/>
  <c r="G2365" s="1"/>
  <c r="G2366" s="1"/>
  <c r="D2374"/>
  <c r="F2374"/>
  <c r="F2376"/>
  <c r="G2376" s="1"/>
  <c r="G2377" s="1"/>
  <c r="D2385"/>
  <c r="F2385"/>
  <c r="F2387"/>
  <c r="G2387" s="1"/>
  <c r="G2388" s="1"/>
  <c r="E208" i="5" s="1"/>
  <c r="E210" i="1" s="1"/>
  <c r="F210" s="1"/>
  <c r="D2396" i="6"/>
  <c r="F2396"/>
  <c r="F2398"/>
  <c r="G2398" s="1"/>
  <c r="G2399" s="1"/>
  <c r="E209" i="5" s="1"/>
  <c r="D2407" i="6"/>
  <c r="F2407"/>
  <c r="F2409"/>
  <c r="G2409" s="1"/>
  <c r="G2410" s="1"/>
  <c r="E210" i="5" s="1"/>
  <c r="E212" i="1" s="1"/>
  <c r="D2418" i="6"/>
  <c r="F2418"/>
  <c r="F2420"/>
  <c r="G2420" s="1"/>
  <c r="G2421" s="1"/>
  <c r="E211" i="5" s="1"/>
  <c r="E213" i="1" s="1"/>
  <c r="D2429" i="6"/>
  <c r="F2429"/>
  <c r="F2431"/>
  <c r="G2431" s="1"/>
  <c r="G2432" s="1"/>
  <c r="E212" i="5" s="1"/>
  <c r="E214" i="1" s="1"/>
  <c r="D2440" i="6"/>
  <c r="F2440"/>
  <c r="F2442"/>
  <c r="G2442" s="1"/>
  <c r="G2443" s="1"/>
  <c r="E213" i="5" s="1"/>
  <c r="D2451" i="6"/>
  <c r="F2451"/>
  <c r="F2453"/>
  <c r="G2453"/>
  <c r="G2454" s="1"/>
  <c r="E214" i="5" s="1"/>
  <c r="D2462" i="6"/>
  <c r="F2462"/>
  <c r="F2464"/>
  <c r="G2464" s="1"/>
  <c r="G2465" s="1"/>
  <c r="E215" i="5" s="1"/>
  <c r="E217" i="1" s="1"/>
  <c r="D2473" i="6"/>
  <c r="F2473"/>
  <c r="F2475"/>
  <c r="G2475" s="1"/>
  <c r="G2476" s="1"/>
  <c r="E216" i="5" s="1"/>
  <c r="E218" i="1" s="1"/>
  <c r="F218" s="1"/>
  <c r="D2484" i="6"/>
  <c r="F2484"/>
  <c r="F2486"/>
  <c r="G2486" s="1"/>
  <c r="G2487" s="1"/>
  <c r="E217" i="5" s="1"/>
  <c r="D2495" i="6"/>
  <c r="F2495"/>
  <c r="F2497"/>
  <c r="G2497" s="1"/>
  <c r="G2498" s="1"/>
  <c r="E218" i="5" s="1"/>
  <c r="E220" i="1" s="1"/>
  <c r="D2506" i="6"/>
  <c r="F2506"/>
  <c r="F2508"/>
  <c r="G2508" s="1"/>
  <c r="G2509" s="1"/>
  <c r="E219" i="5" s="1"/>
  <c r="E221" i="1" s="1"/>
  <c r="D2517" i="6"/>
  <c r="F2517"/>
  <c r="F2519"/>
  <c r="G2519" s="1"/>
  <c r="G2520" s="1"/>
  <c r="E220" i="5" s="1"/>
  <c r="E222" i="1" s="1"/>
  <c r="D2528" i="6"/>
  <c r="F2528"/>
  <c r="F2530"/>
  <c r="G2530" s="1"/>
  <c r="G2531" s="1"/>
  <c r="E221" i="5" s="1"/>
  <c r="D2539" i="6"/>
  <c r="F2539"/>
  <c r="F2541"/>
  <c r="G2541" s="1"/>
  <c r="G2542" s="1"/>
  <c r="E222" i="5" s="1"/>
  <c r="E224" i="1" s="1"/>
  <c r="F224" s="1"/>
  <c r="D2550" i="6"/>
  <c r="F2550"/>
  <c r="F2552"/>
  <c r="G2552" s="1"/>
  <c r="G2553" s="1"/>
  <c r="E223" i="5" s="1"/>
  <c r="D2561" i="6"/>
  <c r="F2561"/>
  <c r="F2563"/>
  <c r="G2563" s="1"/>
  <c r="G2564" s="1"/>
  <c r="E224" i="5" s="1"/>
  <c r="E226" i="1" s="1"/>
  <c r="D2572" i="6"/>
  <c r="F2572"/>
  <c r="D2583"/>
  <c r="F2583"/>
  <c r="D2594"/>
  <c r="F2594"/>
  <c r="G2594" s="1"/>
  <c r="G2595" s="1"/>
  <c r="G2600" s="1"/>
  <c r="D2605"/>
  <c r="F2605"/>
  <c r="G2605" s="1"/>
  <c r="G2606" s="1"/>
  <c r="D2616"/>
  <c r="F2616"/>
  <c r="G2616" s="1"/>
  <c r="G2617" s="1"/>
  <c r="D2627"/>
  <c r="F2627"/>
  <c r="G2627" s="1"/>
  <c r="G2628" s="1"/>
  <c r="G230" i="5" s="1"/>
  <c r="I232" i="1" s="1"/>
  <c r="J232" s="1"/>
  <c r="D2638" i="6"/>
  <c r="F2638"/>
  <c r="G2638" s="1"/>
  <c r="G2639" s="1"/>
  <c r="D2649"/>
  <c r="F2649"/>
  <c r="G2649" s="1"/>
  <c r="G2650" s="1"/>
  <c r="D2660"/>
  <c r="F2660"/>
  <c r="G2660" s="1"/>
  <c r="G2661" s="1"/>
  <c r="F2662"/>
  <c r="G2662" s="1"/>
  <c r="G2663" s="1"/>
  <c r="G2664" s="1"/>
  <c r="E233" i="5" s="1"/>
  <c r="E235" i="1" s="1"/>
  <c r="F235" s="1"/>
  <c r="D2672" i="6"/>
  <c r="F2672"/>
  <c r="F2674"/>
  <c r="G2674" s="1"/>
  <c r="D2684"/>
  <c r="F2684"/>
  <c r="G2684" s="1"/>
  <c r="G2685" s="1"/>
  <c r="G235" i="5" s="1"/>
  <c r="I237" i="1" s="1"/>
  <c r="F2686" i="6"/>
  <c r="G2686" s="1"/>
  <c r="G2687" s="1"/>
  <c r="G2688" s="1"/>
  <c r="F2689"/>
  <c r="G2689" s="1"/>
  <c r="G2690" s="1"/>
  <c r="F235" i="5" s="1"/>
  <c r="G237" i="1" s="1"/>
  <c r="H237" s="1"/>
  <c r="D2696" i="6"/>
  <c r="F2696"/>
  <c r="F2698"/>
  <c r="G2698" s="1"/>
  <c r="G2699" s="1"/>
  <c r="G2700" s="1"/>
  <c r="E236" i="5" s="1"/>
  <c r="D2708" i="6"/>
  <c r="F2708"/>
  <c r="F2710"/>
  <c r="G2710" s="1"/>
  <c r="D2720"/>
  <c r="F2720"/>
  <c r="F2722"/>
  <c r="G2722" s="1"/>
  <c r="G2723" s="1"/>
  <c r="G2724" s="1"/>
  <c r="D2732"/>
  <c r="F2732"/>
  <c r="F2734"/>
  <c r="G2734" s="1"/>
  <c r="D2744"/>
  <c r="F2744"/>
  <c r="F2746"/>
  <c r="G2746" s="1"/>
  <c r="G2747" s="1"/>
  <c r="G2748" s="1"/>
  <c r="E240" i="5" s="1"/>
  <c r="D2756" i="6"/>
  <c r="F2756"/>
  <c r="F2758"/>
  <c r="G2758" s="1"/>
  <c r="G2759" s="1"/>
  <c r="G2760" s="1"/>
  <c r="E241" i="5" s="1"/>
  <c r="E243" i="1" s="1"/>
  <c r="F243" s="1"/>
  <c r="D2768" i="6"/>
  <c r="F2768"/>
  <c r="F2770"/>
  <c r="G2770" s="1"/>
  <c r="D2780"/>
  <c r="F2780"/>
  <c r="F2782"/>
  <c r="G2782" s="1"/>
  <c r="F2785"/>
  <c r="G2785" s="1"/>
  <c r="G2786" s="1"/>
  <c r="F243" i="5" s="1"/>
  <c r="G245" i="1" s="1"/>
  <c r="H245" s="1"/>
  <c r="D2792" i="6"/>
  <c r="F2792"/>
  <c r="F2794"/>
  <c r="G2794"/>
  <c r="D2804"/>
  <c r="F2804"/>
  <c r="F2806"/>
  <c r="G2806"/>
  <c r="D2816"/>
  <c r="F2816"/>
  <c r="F2818"/>
  <c r="G2818"/>
  <c r="D2828"/>
  <c r="F2828"/>
  <c r="F2830"/>
  <c r="G2830"/>
  <c r="D2840"/>
  <c r="F2840"/>
  <c r="F2842"/>
  <c r="G2842"/>
  <c r="D2852"/>
  <c r="F2852"/>
  <c r="F2854"/>
  <c r="G2854"/>
  <c r="G2855" s="1"/>
  <c r="E249" i="5" s="1"/>
  <c r="E251" i="1" s="1"/>
  <c r="F251" s="1"/>
  <c r="D2863" i="6"/>
  <c r="F2863"/>
  <c r="G2863" s="1"/>
  <c r="G2864" s="1"/>
  <c r="F2865"/>
  <c r="G2865"/>
  <c r="G2866" s="1"/>
  <c r="E250" i="5" s="1"/>
  <c r="E252" i="1" s="1"/>
  <c r="D2874" i="6"/>
  <c r="F2874"/>
  <c r="G2874" s="1"/>
  <c r="G2875" s="1"/>
  <c r="G251" i="5" s="1"/>
  <c r="I253" i="1" s="1"/>
  <c r="J253" s="1"/>
  <c r="F2876" i="6"/>
  <c r="G2876" s="1"/>
  <c r="G2877" s="1"/>
  <c r="E251" i="5" s="1"/>
  <c r="D2885" i="6"/>
  <c r="F2885"/>
  <c r="G2885" s="1"/>
  <c r="G2886" s="1"/>
  <c r="G252" i="5" s="1"/>
  <c r="I254" i="1" s="1"/>
  <c r="J254" s="1"/>
  <c r="F2887" i="6"/>
  <c r="G2887" s="1"/>
  <c r="G2888" s="1"/>
  <c r="E252" i="5" s="1"/>
  <c r="E254" i="1" s="1"/>
  <c r="F254" s="1"/>
  <c r="D2896" i="6"/>
  <c r="F2896"/>
  <c r="F2898"/>
  <c r="G2898" s="1"/>
  <c r="G2899" s="1"/>
  <c r="E253" i="5" s="1"/>
  <c r="E255" i="1" s="1"/>
  <c r="D2907" i="6"/>
  <c r="F2907"/>
  <c r="G2907" s="1"/>
  <c r="G2908" s="1"/>
  <c r="F2909"/>
  <c r="G2909" s="1"/>
  <c r="G2910" s="1"/>
  <c r="D2919"/>
  <c r="F2919"/>
  <c r="G2919" s="1"/>
  <c r="G2920" s="1"/>
  <c r="G255" i="5" s="1"/>
  <c r="I257" i="1" s="1"/>
  <c r="F2921" i="6"/>
  <c r="G2921" s="1"/>
  <c r="G2922" s="1"/>
  <c r="G2923" s="1"/>
  <c r="E255" i="5" s="1"/>
  <c r="D2931" i="6"/>
  <c r="F2931"/>
  <c r="G2931"/>
  <c r="G2932" s="1"/>
  <c r="F2933"/>
  <c r="G2933" s="1"/>
  <c r="G2934" s="1"/>
  <c r="D2943"/>
  <c r="F2943"/>
  <c r="G2943" s="1"/>
  <c r="G2944" s="1"/>
  <c r="F2945"/>
  <c r="G2945" s="1"/>
  <c r="D2955"/>
  <c r="F2955"/>
  <c r="G2955"/>
  <c r="G2956" s="1"/>
  <c r="F2957"/>
  <c r="G2957" s="1"/>
  <c r="G2958" s="1"/>
  <c r="G2959" s="1"/>
  <c r="D2967"/>
  <c r="F2967"/>
  <c r="G2967" s="1"/>
  <c r="G2968" s="1"/>
  <c r="F2969"/>
  <c r="G2969" s="1"/>
  <c r="D2979"/>
  <c r="F2979"/>
  <c r="G2979"/>
  <c r="G2980" s="1"/>
  <c r="F2981"/>
  <c r="G2981" s="1"/>
  <c r="G2982" s="1"/>
  <c r="D2991"/>
  <c r="F2991"/>
  <c r="G2991" s="1"/>
  <c r="G2992" s="1"/>
  <c r="G261" i="5" s="1"/>
  <c r="I263" i="1" s="1"/>
  <c r="J263" s="1"/>
  <c r="F2993" i="6"/>
  <c r="G2993" s="1"/>
  <c r="F2994"/>
  <c r="G2994" s="1"/>
  <c r="D3004"/>
  <c r="F3004"/>
  <c r="G3004" s="1"/>
  <c r="G3005" s="1"/>
  <c r="G262" i="5" s="1"/>
  <c r="I264" i="1" s="1"/>
  <c r="J264" s="1"/>
  <c r="F3006" i="6"/>
  <c r="G3006" s="1"/>
  <c r="D3016"/>
  <c r="F3016"/>
  <c r="G3016"/>
  <c r="G3017" s="1"/>
  <c r="F3018"/>
  <c r="G3018" s="1"/>
  <c r="G3019" s="1"/>
  <c r="D3028"/>
  <c r="F3028"/>
  <c r="F3030"/>
  <c r="G3030" s="1"/>
  <c r="D3040"/>
  <c r="F3040"/>
  <c r="F3042"/>
  <c r="G3042" s="1"/>
  <c r="D3052"/>
  <c r="F3052"/>
  <c r="F3054"/>
  <c r="G3054" s="1"/>
  <c r="D3064"/>
  <c r="F3064"/>
  <c r="G3064"/>
  <c r="G3065" s="1"/>
  <c r="G267" i="5" s="1"/>
  <c r="I269" i="1" s="1"/>
  <c r="J269" s="1"/>
  <c r="F3066" i="6"/>
  <c r="G3066" s="1"/>
  <c r="G3067" s="1"/>
  <c r="D3076"/>
  <c r="F3076"/>
  <c r="F3078"/>
  <c r="G3078" s="1"/>
  <c r="D3088"/>
  <c r="F3088"/>
  <c r="F3090"/>
  <c r="G3090" s="1"/>
  <c r="G3091" s="1"/>
  <c r="G3092" s="1"/>
  <c r="E269" i="5" s="1"/>
  <c r="D3100" i="6"/>
  <c r="F3100"/>
  <c r="F3102"/>
  <c r="G3102" s="1"/>
  <c r="D3112"/>
  <c r="F3112"/>
  <c r="G3112"/>
  <c r="G3113" s="1"/>
  <c r="F3114"/>
  <c r="G3114" s="1"/>
  <c r="G3115" s="1"/>
  <c r="D3124"/>
  <c r="F3124"/>
  <c r="F3126"/>
  <c r="G3126" s="1"/>
  <c r="D3136"/>
  <c r="F3136"/>
  <c r="F3138"/>
  <c r="G3138" s="1"/>
  <c r="D3148"/>
  <c r="F3148"/>
  <c r="D3159"/>
  <c r="F3159"/>
  <c r="F3163"/>
  <c r="G3163" s="1"/>
  <c r="G3164" s="1"/>
  <c r="F275" i="5" s="1"/>
  <c r="G277" i="1" s="1"/>
  <c r="D3170" i="6"/>
  <c r="F3170"/>
  <c r="D3181"/>
  <c r="F3181"/>
  <c r="G3181"/>
  <c r="G3182" s="1"/>
  <c r="G277" i="5" s="1"/>
  <c r="I279" i="1" s="1"/>
  <c r="J279" s="1"/>
  <c r="D3192" i="6"/>
  <c r="F3192"/>
  <c r="D3203"/>
  <c r="F3203"/>
  <c r="D3214"/>
  <c r="F3214"/>
  <c r="D3225"/>
  <c r="F3225"/>
  <c r="G3225" s="1"/>
  <c r="G3226" s="1"/>
  <c r="D3236"/>
  <c r="F3236"/>
  <c r="G3236"/>
  <c r="G3237" s="1"/>
  <c r="G3242" s="1"/>
  <c r="D3247"/>
  <c r="F3247"/>
  <c r="D3258"/>
  <c r="F3258"/>
  <c r="F3260"/>
  <c r="G3260" s="1"/>
  <c r="D3270"/>
  <c r="F3270"/>
  <c r="G3270"/>
  <c r="G3271" s="1"/>
  <c r="F3272"/>
  <c r="G3272" s="1"/>
  <c r="G3273" s="1"/>
  <c r="D3282"/>
  <c r="F3282"/>
  <c r="F3284"/>
  <c r="G3284" s="1"/>
  <c r="D3294"/>
  <c r="F3294"/>
  <c r="F3296"/>
  <c r="G3296" s="1"/>
  <c r="D3306"/>
  <c r="F3306"/>
  <c r="F3308"/>
  <c r="G3308" s="1"/>
  <c r="D3318"/>
  <c r="F3318"/>
  <c r="G3318"/>
  <c r="G3319" s="1"/>
  <c r="G289" i="5" s="1"/>
  <c r="I291" i="1" s="1"/>
  <c r="J291" s="1"/>
  <c r="F3320" i="6"/>
  <c r="G3320" s="1"/>
  <c r="G3321" s="1"/>
  <c r="D3330"/>
  <c r="F3330"/>
  <c r="F3332"/>
  <c r="G3332" s="1"/>
  <c r="D3342"/>
  <c r="F3342"/>
  <c r="F3344"/>
  <c r="G3344" s="1"/>
  <c r="D3354"/>
  <c r="F3354"/>
  <c r="F3356"/>
  <c r="G3356" s="1"/>
  <c r="G3357" s="1"/>
  <c r="G3358" s="1"/>
  <c r="E292" i="5" s="1"/>
  <c r="D3366" i="6"/>
  <c r="F3366"/>
  <c r="G3366"/>
  <c r="G3367" s="1"/>
  <c r="G293" i="5" s="1"/>
  <c r="I295" i="1" s="1"/>
  <c r="J295" s="1"/>
  <c r="F3368" i="6"/>
  <c r="G3368" s="1"/>
  <c r="G3369" s="1"/>
  <c r="D3378"/>
  <c r="F3378"/>
  <c r="F3380"/>
  <c r="G3380" s="1"/>
  <c r="D3390"/>
  <c r="F3390"/>
  <c r="F3392"/>
  <c r="G3392" s="1"/>
  <c r="D3402"/>
  <c r="F3402"/>
  <c r="F3404"/>
  <c r="G3404" s="1"/>
  <c r="G3405" s="1"/>
  <c r="G3406" s="1"/>
  <c r="E296" i="5" s="1"/>
  <c r="E298" i="1" s="1"/>
  <c r="D3414" i="6"/>
  <c r="F3414"/>
  <c r="G3414" s="1"/>
  <c r="G3415"/>
  <c r="G297" i="5" s="1"/>
  <c r="I299" i="1" s="1"/>
  <c r="J299" s="1"/>
  <c r="F3416" i="6"/>
  <c r="G3416"/>
  <c r="G3417" s="1"/>
  <c r="G3418" s="1"/>
  <c r="E297" i="5" s="1"/>
  <c r="D3426" i="6"/>
  <c r="F3426"/>
  <c r="G3426" s="1"/>
  <c r="G3427" s="1"/>
  <c r="G298" i="5" s="1"/>
  <c r="I300" i="1" s="1"/>
  <c r="J300" s="1"/>
  <c r="F3428" i="6"/>
  <c r="G3428" s="1"/>
  <c r="G3429" s="1"/>
  <c r="D3438"/>
  <c r="F3438"/>
  <c r="G3438" s="1"/>
  <c r="G3439" s="1"/>
  <c r="G299" i="5" s="1"/>
  <c r="F3440" i="6"/>
  <c r="G3440"/>
  <c r="G3441" s="1"/>
  <c r="G3442" s="1"/>
  <c r="E299" i="5" s="1"/>
  <c r="D3450" i="6"/>
  <c r="F3450"/>
  <c r="G3450" s="1"/>
  <c r="G3451" s="1"/>
  <c r="F3452"/>
  <c r="G3452"/>
  <c r="G3453" s="1"/>
  <c r="G3454" s="1"/>
  <c r="E300" i="5" s="1"/>
  <c r="D3462" i="6"/>
  <c r="F3462"/>
  <c r="G3462" s="1"/>
  <c r="G3463" s="1"/>
  <c r="D3473"/>
  <c r="F3473"/>
  <c r="G3473"/>
  <c r="G3474" s="1"/>
  <c r="D3484"/>
  <c r="F3484"/>
  <c r="G3484" s="1"/>
  <c r="G3485" s="1"/>
  <c r="F3486"/>
  <c r="G3486" s="1"/>
  <c r="D3496"/>
  <c r="F3496"/>
  <c r="G3496" s="1"/>
  <c r="G3497" s="1"/>
  <c r="G304" i="5" s="1"/>
  <c r="I306" i="1" s="1"/>
  <c r="J306" s="1"/>
  <c r="F3498" i="6"/>
  <c r="G3498" s="1"/>
  <c r="D3508"/>
  <c r="F3508"/>
  <c r="G3508" s="1"/>
  <c r="G3509" s="1"/>
  <c r="D3519"/>
  <c r="F3519"/>
  <c r="G3519" s="1"/>
  <c r="G3520" s="1"/>
  <c r="G306" i="5" s="1"/>
  <c r="I308" i="1" s="1"/>
  <c r="J308" s="1"/>
  <c r="F3521" i="6"/>
  <c r="G3521" s="1"/>
  <c r="D3531"/>
  <c r="F3531"/>
  <c r="G3531" s="1"/>
  <c r="G3532" s="1"/>
  <c r="D3542"/>
  <c r="F3542"/>
  <c r="F3546"/>
  <c r="G3546" s="1"/>
  <c r="G3547" s="1"/>
  <c r="F308" i="5" s="1"/>
  <c r="G310" i="1" s="1"/>
  <c r="H310" s="1"/>
  <c r="D3553" i="6"/>
  <c r="F3553"/>
  <c r="G3553" s="1"/>
  <c r="G3554" s="1"/>
  <c r="D3564"/>
  <c r="F3564"/>
  <c r="D3575"/>
  <c r="F3575"/>
  <c r="G3575" s="1"/>
  <c r="G3576" s="1"/>
  <c r="D3586"/>
  <c r="F3586"/>
  <c r="G3586" s="1"/>
  <c r="G3587" s="1"/>
  <c r="D3597"/>
  <c r="F3597"/>
  <c r="G3597" s="1"/>
  <c r="G3598" s="1"/>
  <c r="D3608"/>
  <c r="F3608"/>
  <c r="G3608" s="1"/>
  <c r="G3609" s="1"/>
  <c r="G3614" s="1"/>
  <c r="D3619"/>
  <c r="F3619"/>
  <c r="G3619" s="1"/>
  <c r="G3620" s="1"/>
  <c r="D3630"/>
  <c r="F3630"/>
  <c r="D3641"/>
  <c r="F3641"/>
  <c r="G3641" s="1"/>
  <c r="G3642" s="1"/>
  <c r="G3647" s="1"/>
  <c r="D3652"/>
  <c r="F3652"/>
  <c r="G3652" s="1"/>
  <c r="G3653" s="1"/>
  <c r="D3663"/>
  <c r="F3663"/>
  <c r="G3663" s="1"/>
  <c r="G3664" s="1"/>
  <c r="D3674"/>
  <c r="F3674"/>
  <c r="D3685"/>
  <c r="F3685"/>
  <c r="G3685"/>
  <c r="G3686" s="1"/>
  <c r="D3696"/>
  <c r="F3696"/>
  <c r="G3696" s="1"/>
  <c r="G3697" s="1"/>
  <c r="D3707"/>
  <c r="F3707"/>
  <c r="G3707" s="1"/>
  <c r="G3708" s="1"/>
  <c r="D3718"/>
  <c r="F3718"/>
  <c r="G3718" s="1"/>
  <c r="G3719" s="1"/>
  <c r="G3724" s="1"/>
  <c r="D3729"/>
  <c r="F3729"/>
  <c r="G3729" s="1"/>
  <c r="G3730" s="1"/>
  <c r="G3735" s="1"/>
  <c r="D3740"/>
  <c r="F3740"/>
  <c r="G3740" s="1"/>
  <c r="G3741" s="1"/>
  <c r="G3746" s="1"/>
  <c r="D3751"/>
  <c r="F3751"/>
  <c r="G3751"/>
  <c r="G3752" s="1"/>
  <c r="D3762"/>
  <c r="F3762"/>
  <c r="D3773"/>
  <c r="F3773"/>
  <c r="G3773" s="1"/>
  <c r="G3774" s="1"/>
  <c r="D3784"/>
  <c r="F3784"/>
  <c r="G3784"/>
  <c r="G3785" s="1"/>
  <c r="D3795"/>
  <c r="F3795"/>
  <c r="G3795" s="1"/>
  <c r="G3796" s="1"/>
  <c r="G3801" s="1"/>
  <c r="D3806"/>
  <c r="F3806"/>
  <c r="D3817"/>
  <c r="F3817"/>
  <c r="G3817" s="1"/>
  <c r="G3818" s="1"/>
  <c r="D3828"/>
  <c r="F3828"/>
  <c r="G3828" s="1"/>
  <c r="G3829" s="1"/>
  <c r="G3834" s="1"/>
  <c r="D3839"/>
  <c r="F3839"/>
  <c r="G3839"/>
  <c r="G3840" s="1"/>
  <c r="D3850"/>
  <c r="F3850"/>
  <c r="D3861"/>
  <c r="F3861"/>
  <c r="G3861" s="1"/>
  <c r="G3862" s="1"/>
  <c r="D3872"/>
  <c r="F3872"/>
  <c r="G3872"/>
  <c r="G3873" s="1"/>
  <c r="G3878" s="1"/>
  <c r="D3883"/>
  <c r="F3883"/>
  <c r="G3883" s="1"/>
  <c r="G3884" s="1"/>
  <c r="D3894"/>
  <c r="F3894"/>
  <c r="G3894" s="1"/>
  <c r="G3895" s="1"/>
  <c r="G3900" s="1"/>
  <c r="D3905"/>
  <c r="F3905"/>
  <c r="G3905"/>
  <c r="G3906" s="1"/>
  <c r="G3911" s="1"/>
  <c r="D3916"/>
  <c r="F3916"/>
  <c r="G3916" s="1"/>
  <c r="G3917" s="1"/>
  <c r="D3927"/>
  <c r="F3927"/>
  <c r="G3927" s="1"/>
  <c r="G3928" s="1"/>
  <c r="G3933" s="1"/>
  <c r="D3938"/>
  <c r="F3938"/>
  <c r="D3949"/>
  <c r="F3949"/>
  <c r="G3949" s="1"/>
  <c r="G3950" s="1"/>
  <c r="D3960"/>
  <c r="F3960"/>
  <c r="G3960" s="1"/>
  <c r="G3961" s="1"/>
  <c r="G346" i="5" s="1"/>
  <c r="H346" s="1"/>
  <c r="D3971" i="6"/>
  <c r="F3971"/>
  <c r="G3971" s="1"/>
  <c r="G3972" s="1"/>
  <c r="D3982"/>
  <c r="F3982"/>
  <c r="D3993"/>
  <c r="F3993"/>
  <c r="G3993"/>
  <c r="G3994" s="1"/>
  <c r="D4004"/>
  <c r="F4004"/>
  <c r="G4004" s="1"/>
  <c r="G4005" s="1"/>
  <c r="D4015"/>
  <c r="F4015"/>
  <c r="G4015" s="1"/>
  <c r="G4016" s="1"/>
  <c r="D4026"/>
  <c r="F4026"/>
  <c r="D4037"/>
  <c r="F4037"/>
  <c r="G4037"/>
  <c r="G4038" s="1"/>
  <c r="G4043" s="1"/>
  <c r="D4048"/>
  <c r="F4048"/>
  <c r="G4048" s="1"/>
  <c r="G4049" s="1"/>
  <c r="D4059"/>
  <c r="F4059"/>
  <c r="G4059" s="1"/>
  <c r="G4060" s="1"/>
  <c r="D4070"/>
  <c r="F4070"/>
  <c r="G4070"/>
  <c r="G4071" s="1"/>
  <c r="G4076" s="1"/>
  <c r="D4081"/>
  <c r="F4081"/>
  <c r="G4081" s="1"/>
  <c r="G4082" s="1"/>
  <c r="G4087" s="1"/>
  <c r="D4092"/>
  <c r="F4092"/>
  <c r="G4092" s="1"/>
  <c r="G4093" s="1"/>
  <c r="D4103"/>
  <c r="F4103"/>
  <c r="G4103" s="1"/>
  <c r="G4104" s="1"/>
  <c r="D4114"/>
  <c r="F4114"/>
  <c r="D4125"/>
  <c r="F4125"/>
  <c r="G4125"/>
  <c r="G4126" s="1"/>
  <c r="D4136"/>
  <c r="F4136"/>
  <c r="G4136" s="1"/>
  <c r="G4137" s="1"/>
  <c r="D4147"/>
  <c r="F4147"/>
  <c r="G4147" s="1"/>
  <c r="G4148" s="1"/>
  <c r="D4158"/>
  <c r="F4158"/>
  <c r="D4169"/>
  <c r="F4169"/>
  <c r="G4169" s="1"/>
  <c r="G4170" s="1"/>
  <c r="D4180"/>
  <c r="F4180"/>
  <c r="G4180" s="1"/>
  <c r="G4181" s="1"/>
  <c r="G4186" s="1"/>
  <c r="D4191"/>
  <c r="F4191"/>
  <c r="G4191" s="1"/>
  <c r="G4192" s="1"/>
  <c r="D4202"/>
  <c r="F4202"/>
  <c r="D4213"/>
  <c r="F4213"/>
  <c r="G4213"/>
  <c r="G4214" s="1"/>
  <c r="G4219" s="1"/>
  <c r="D4224"/>
  <c r="F4224"/>
  <c r="G4224" s="1"/>
  <c r="G4225" s="1"/>
  <c r="D4235"/>
  <c r="F4235"/>
  <c r="G4235" s="1"/>
  <c r="G4236" s="1"/>
  <c r="D4246"/>
  <c r="F4246"/>
  <c r="G4246" s="1"/>
  <c r="G4247" s="1"/>
  <c r="D4257"/>
  <c r="F4257"/>
  <c r="D4268"/>
  <c r="F4268"/>
  <c r="G4268" s="1"/>
  <c r="G4269"/>
  <c r="G374" i="5" s="1"/>
  <c r="D4279" i="6"/>
  <c r="F4279"/>
  <c r="G4279" s="1"/>
  <c r="G4280" s="1"/>
  <c r="G4285" s="1"/>
  <c r="D4290"/>
  <c r="F4290"/>
  <c r="G4290" s="1"/>
  <c r="G4291" s="1"/>
  <c r="D4301"/>
  <c r="F4301"/>
  <c r="D4312"/>
  <c r="F4312"/>
  <c r="G4312"/>
  <c r="G4313" s="1"/>
  <c r="D4323"/>
  <c r="F4323"/>
  <c r="G4323" s="1"/>
  <c r="G4324" s="1"/>
  <c r="D4334"/>
  <c r="F4334"/>
  <c r="G4334" s="1"/>
  <c r="G4335" s="1"/>
  <c r="G380" i="5" s="1"/>
  <c r="D4345" i="6"/>
  <c r="F4345"/>
  <c r="D4356"/>
  <c r="F4356"/>
  <c r="G4356" s="1"/>
  <c r="G4357" s="1"/>
  <c r="G382" i="5" s="1"/>
  <c r="I384" i="1" s="1"/>
  <c r="J384" s="1"/>
  <c r="F4358" i="6"/>
  <c r="G4358" s="1"/>
  <c r="G4359" s="1"/>
  <c r="G4360" s="1"/>
  <c r="D4368"/>
  <c r="F4368"/>
  <c r="G4368" s="1"/>
  <c r="G4369" s="1"/>
  <c r="G383" i="5" s="1"/>
  <c r="F4370" i="6"/>
  <c r="G4370" s="1"/>
  <c r="G4371" s="1"/>
  <c r="D4380"/>
  <c r="G4380"/>
  <c r="G4381" s="1"/>
  <c r="F4380"/>
  <c r="F4382"/>
  <c r="G4382" s="1"/>
  <c r="G4383" s="1"/>
  <c r="G4384" s="1"/>
  <c r="E384" i="5" s="1"/>
  <c r="E386" i="1" s="1"/>
  <c r="F386" s="1"/>
  <c r="D4392" i="6"/>
  <c r="F4392"/>
  <c r="G4392"/>
  <c r="G4393" s="1"/>
  <c r="G385" i="5" s="1"/>
  <c r="I387" i="1" s="1"/>
  <c r="J387" s="1"/>
  <c r="F4394" i="6"/>
  <c r="G4394" s="1"/>
  <c r="G4395" s="1"/>
  <c r="D4404"/>
  <c r="F4404"/>
  <c r="G4404" s="1"/>
  <c r="G4405" s="1"/>
  <c r="G386" i="5" s="1"/>
  <c r="I388" i="1" s="1"/>
  <c r="J388" s="1"/>
  <c r="F4406" i="6"/>
  <c r="G4406" s="1"/>
  <c r="G4407" s="1"/>
  <c r="G4408" s="1"/>
  <c r="E386" i="5" s="1"/>
  <c r="E388" i="1" s="1"/>
  <c r="F388" s="1"/>
  <c r="D4416" i="6"/>
  <c r="F4416"/>
  <c r="G4416" s="1"/>
  <c r="G4417" s="1"/>
  <c r="F4418"/>
  <c r="G4418" s="1"/>
  <c r="D4428"/>
  <c r="F4428"/>
  <c r="G4428"/>
  <c r="G4429" s="1"/>
  <c r="G4434" s="1"/>
  <c r="D4439"/>
  <c r="F4439"/>
  <c r="G4439" s="1"/>
  <c r="G4440" s="1"/>
  <c r="D4450"/>
  <c r="F4450"/>
  <c r="G4450"/>
  <c r="G4451" s="1"/>
  <c r="D4461"/>
  <c r="F4461"/>
  <c r="G4461" s="1"/>
  <c r="G4462" s="1"/>
  <c r="D4472"/>
  <c r="F4472"/>
  <c r="G4472"/>
  <c r="G4473" s="1"/>
  <c r="D4483"/>
  <c r="F4483"/>
  <c r="G4483" s="1"/>
  <c r="G4484" s="1"/>
  <c r="G393" i="5" s="1"/>
  <c r="I395" i="1" s="1"/>
  <c r="J395" s="1"/>
  <c r="D4494" i="6"/>
  <c r="F4494"/>
  <c r="G4494" s="1"/>
  <c r="G4495" s="1"/>
  <c r="G394" i="5" s="1"/>
  <c r="I396" i="1" s="1"/>
  <c r="J396" s="1"/>
  <c r="F4496" i="6"/>
  <c r="G4496" s="1"/>
  <c r="D4506"/>
  <c r="F4506"/>
  <c r="G4506" s="1"/>
  <c r="G4507" s="1"/>
  <c r="G395" i="5" s="1"/>
  <c r="I397" i="1" s="1"/>
  <c r="J397" s="1"/>
  <c r="F4508" i="6"/>
  <c r="G4508" s="1"/>
  <c r="G4509" s="1"/>
  <c r="G4510" s="1"/>
  <c r="D4518"/>
  <c r="F4518"/>
  <c r="G4518" s="1"/>
  <c r="G4519"/>
  <c r="D4529"/>
  <c r="F4529"/>
  <c r="G4529" s="1"/>
  <c r="G4530" s="1"/>
  <c r="F4531"/>
  <c r="G4531"/>
  <c r="D4541"/>
  <c r="F4541"/>
  <c r="G4541" s="1"/>
  <c r="G4542" s="1"/>
  <c r="G398" i="5" s="1"/>
  <c r="I400" i="1" s="1"/>
  <c r="J400" s="1"/>
  <c r="F4543" i="6"/>
  <c r="G4543" s="1"/>
  <c r="D4553"/>
  <c r="F4553"/>
  <c r="G4553" s="1"/>
  <c r="G4554" s="1"/>
  <c r="D4564"/>
  <c r="F4564"/>
  <c r="G4564"/>
  <c r="G4565" s="1"/>
  <c r="D4575"/>
  <c r="F4575"/>
  <c r="F4577"/>
  <c r="G4577" s="1"/>
  <c r="G4578" s="1"/>
  <c r="D4586"/>
  <c r="F4586"/>
  <c r="G4586" s="1"/>
  <c r="G4587" s="1"/>
  <c r="D4597"/>
  <c r="F4597"/>
  <c r="G4597"/>
  <c r="G4598" s="1"/>
  <c r="G403" i="5" s="1"/>
  <c r="I405" i="1" s="1"/>
  <c r="J405" s="1"/>
  <c r="D4608" i="6"/>
  <c r="F4608"/>
  <c r="G4608" s="1"/>
  <c r="G4609" s="1"/>
  <c r="G404" i="5" s="1"/>
  <c r="I406" i="1" s="1"/>
  <c r="J406" s="1"/>
  <c r="D4619" i="6"/>
  <c r="F4619"/>
  <c r="G4619" s="1"/>
  <c r="G4620" s="1"/>
  <c r="D4630"/>
  <c r="F4630"/>
  <c r="G4630" s="1"/>
  <c r="G4631" s="1"/>
  <c r="D4641"/>
  <c r="F4641"/>
  <c r="G4641" s="1"/>
  <c r="G4642"/>
  <c r="D4652"/>
  <c r="F4652"/>
  <c r="D4663"/>
  <c r="F4663"/>
  <c r="G4663" s="1"/>
  <c r="G4664" s="1"/>
  <c r="G409" i="5" s="1"/>
  <c r="G4680" i="6"/>
  <c r="D4685"/>
  <c r="F4685"/>
  <c r="G4685" s="1"/>
  <c r="G4686" s="1"/>
  <c r="D4696"/>
  <c r="F4696"/>
  <c r="G4696" s="1"/>
  <c r="G4697"/>
  <c r="G412" i="5" s="1"/>
  <c r="D4707" i="6"/>
  <c r="F4707"/>
  <c r="G4707" s="1"/>
  <c r="G4708" s="1"/>
  <c r="D4718"/>
  <c r="F4718"/>
  <c r="G4718" s="1"/>
  <c r="G4719" s="1"/>
  <c r="D4729"/>
  <c r="F4729"/>
  <c r="G4729"/>
  <c r="G4730" s="1"/>
  <c r="G415" i="5" s="1"/>
  <c r="I417" i="1" s="1"/>
  <c r="J417" s="1"/>
  <c r="F4731" i="6"/>
  <c r="G4731" s="1"/>
  <c r="G4732" s="1"/>
  <c r="G4733" s="1"/>
  <c r="E415" i="5" s="1"/>
  <c r="D4741" i="6"/>
  <c r="F4741"/>
  <c r="G4741"/>
  <c r="G4742" s="1"/>
  <c r="F4743"/>
  <c r="G4743" s="1"/>
  <c r="D4753"/>
  <c r="F4753"/>
  <c r="G4753"/>
  <c r="G4754" s="1"/>
  <c r="G417" i="5" s="1"/>
  <c r="F4755" i="6"/>
  <c r="G4755" s="1"/>
  <c r="D4765"/>
  <c r="F4765"/>
  <c r="G4765"/>
  <c r="G4766" s="1"/>
  <c r="F4767"/>
  <c r="G4767" s="1"/>
  <c r="D4777"/>
  <c r="F4777"/>
  <c r="G4777"/>
  <c r="G4778" s="1"/>
  <c r="G419" i="5" s="1"/>
  <c r="I421" i="1" s="1"/>
  <c r="J421" s="1"/>
  <c r="F4779" i="6"/>
  <c r="G4779" s="1"/>
  <c r="G4780" s="1"/>
  <c r="G4781" s="1"/>
  <c r="E419" i="5" s="1"/>
  <c r="D4789" i="6"/>
  <c r="F4789"/>
  <c r="G4789"/>
  <c r="G4790" s="1"/>
  <c r="G4795" s="1"/>
  <c r="D4800"/>
  <c r="F4800"/>
  <c r="G4800" s="1"/>
  <c r="G4801" s="1"/>
  <c r="D4811"/>
  <c r="F4811"/>
  <c r="G4811" s="1"/>
  <c r="G4812" s="1"/>
  <c r="D4822"/>
  <c r="F4822"/>
  <c r="G4822" s="1"/>
  <c r="G4823" s="1"/>
  <c r="D4833"/>
  <c r="F4833"/>
  <c r="G4833" s="1"/>
  <c r="G4834" s="1"/>
  <c r="D4844"/>
  <c r="F4844"/>
  <c r="D4855"/>
  <c r="F4855"/>
  <c r="G4855" s="1"/>
  <c r="G4856" s="1"/>
  <c r="G4872"/>
  <c r="G4883"/>
  <c r="D4888"/>
  <c r="F4888"/>
  <c r="D4899"/>
  <c r="F4899"/>
  <c r="G4899" s="1"/>
  <c r="G4900" s="1"/>
  <c r="G4905" s="1"/>
  <c r="D4910"/>
  <c r="F4910"/>
  <c r="G4910" s="1"/>
  <c r="G4911" s="1"/>
  <c r="D4921"/>
  <c r="F4921"/>
  <c r="G4921" s="1"/>
  <c r="G4922" s="1"/>
  <c r="G4927" s="1"/>
  <c r="D4932"/>
  <c r="F4932"/>
  <c r="D4943"/>
  <c r="F4943"/>
  <c r="G4943" s="1"/>
  <c r="G4944" s="1"/>
  <c r="D4954"/>
  <c r="F4954"/>
  <c r="G4954" s="1"/>
  <c r="G4955" s="1"/>
  <c r="G4960" s="1"/>
  <c r="D4965"/>
  <c r="F4965"/>
  <c r="G4965" s="1"/>
  <c r="G4966"/>
  <c r="G4971" s="1"/>
  <c r="D4976"/>
  <c r="F4976"/>
  <c r="D4987"/>
  <c r="F4987"/>
  <c r="G4987" s="1"/>
  <c r="G4988" s="1"/>
  <c r="G438" i="5" s="1"/>
  <c r="D4998" i="6"/>
  <c r="F4998"/>
  <c r="G4998" s="1"/>
  <c r="G4999" s="1"/>
  <c r="G5004" s="1"/>
  <c r="D5009"/>
  <c r="F5009"/>
  <c r="G5009" s="1"/>
  <c r="G5010" s="1"/>
  <c r="D5020"/>
  <c r="F5020"/>
  <c r="G5020" s="1"/>
  <c r="G5021" s="1"/>
  <c r="D5031"/>
  <c r="F5031"/>
  <c r="G5031" s="1"/>
  <c r="G5032" s="1"/>
  <c r="D5042"/>
  <c r="F5042"/>
  <c r="G5042" s="1"/>
  <c r="G5043" s="1"/>
  <c r="G5048" s="1"/>
  <c r="D5053"/>
  <c r="F5053"/>
  <c r="G5053" s="1"/>
  <c r="G5054" s="1"/>
  <c r="D5064"/>
  <c r="F5064"/>
  <c r="G5064" s="1"/>
  <c r="G5065" s="1"/>
  <c r="D5075"/>
  <c r="F5075"/>
  <c r="G5075" s="1"/>
  <c r="G5076" s="1"/>
  <c r="D5086"/>
  <c r="F5086"/>
  <c r="G5086" s="1"/>
  <c r="G5087"/>
  <c r="D5097"/>
  <c r="F5097"/>
  <c r="G5097" s="1"/>
  <c r="G5098" s="1"/>
  <c r="D5108"/>
  <c r="F5108"/>
  <c r="D5119"/>
  <c r="F5119"/>
  <c r="G5119" s="1"/>
  <c r="G5120" s="1"/>
  <c r="G450" i="5" s="1"/>
  <c r="D5130" i="6"/>
  <c r="F5130"/>
  <c r="G5130" s="1"/>
  <c r="G5131" s="1"/>
  <c r="G5147"/>
  <c r="D5152"/>
  <c r="F5152"/>
  <c r="G5152"/>
  <c r="G5153" s="1"/>
  <c r="G5158" s="1"/>
  <c r="D5163"/>
  <c r="F5163"/>
  <c r="G5163" s="1"/>
  <c r="G5164" s="1"/>
  <c r="G5169" s="1"/>
  <c r="D5174"/>
  <c r="F5174"/>
  <c r="G5174" s="1"/>
  <c r="G5175" s="1"/>
  <c r="D5185"/>
  <c r="F5185"/>
  <c r="G5185" s="1"/>
  <c r="G5186" s="1"/>
  <c r="D5196"/>
  <c r="F5196"/>
  <c r="D5207"/>
  <c r="F5207"/>
  <c r="G5207" s="1"/>
  <c r="G5208" s="1"/>
  <c r="G458" i="5" s="1"/>
  <c r="D5218" i="6"/>
  <c r="F5218"/>
  <c r="G5218" s="1"/>
  <c r="G5219" s="1"/>
  <c r="D5229"/>
  <c r="F5229"/>
  <c r="G5229" s="1"/>
  <c r="G5230" s="1"/>
  <c r="F5231"/>
  <c r="G5231"/>
  <c r="D5241"/>
  <c r="F5241"/>
  <c r="G5241" s="1"/>
  <c r="G5242" s="1"/>
  <c r="G461" i="5" s="1"/>
  <c r="H461" s="1"/>
  <c r="D5252" i="6"/>
  <c r="F5252"/>
  <c r="G5252" s="1"/>
  <c r="G5253" s="1"/>
  <c r="D5263"/>
  <c r="F5263"/>
  <c r="G5263"/>
  <c r="G5264" s="1"/>
  <c r="F5265"/>
  <c r="G5265" s="1"/>
  <c r="D5275"/>
  <c r="F5275"/>
  <c r="G5275"/>
  <c r="G5276" s="1"/>
  <c r="F5277"/>
  <c r="G5277" s="1"/>
  <c r="G5278" s="1"/>
  <c r="D5287"/>
  <c r="F5287"/>
  <c r="G5287" s="1"/>
  <c r="G5288" s="1"/>
  <c r="F5289"/>
  <c r="G5289" s="1"/>
  <c r="D5299"/>
  <c r="F5299"/>
  <c r="F5301"/>
  <c r="G5301" s="1"/>
  <c r="G5302" s="1"/>
  <c r="G5303" s="1"/>
  <c r="D5311"/>
  <c r="F5311"/>
  <c r="G5311" s="1"/>
  <c r="G5312" s="1"/>
  <c r="G467" i="5" s="1"/>
  <c r="I469" i="1" s="1"/>
  <c r="J469" s="1"/>
  <c r="F5313" i="6"/>
  <c r="G5313" s="1"/>
  <c r="D5323"/>
  <c r="F5323"/>
  <c r="G5323" s="1"/>
  <c r="G5324"/>
  <c r="G468" i="5" s="1"/>
  <c r="I470" i="1" s="1"/>
  <c r="J470" s="1"/>
  <c r="F5325" i="6"/>
  <c r="G5325"/>
  <c r="G5326" s="1"/>
  <c r="G5327" s="1"/>
  <c r="D5335"/>
  <c r="F5335"/>
  <c r="G5335" s="1"/>
  <c r="G5336" s="1"/>
  <c r="G469" i="5" s="1"/>
  <c r="I471" i="1" s="1"/>
  <c r="J471" s="1"/>
  <c r="F5337" i="6"/>
  <c r="G5337" s="1"/>
  <c r="G5338" s="1"/>
  <c r="G5339" s="1"/>
  <c r="D5347"/>
  <c r="F5347"/>
  <c r="G5347" s="1"/>
  <c r="G5348" s="1"/>
  <c r="F5349"/>
  <c r="G5349" s="1"/>
  <c r="G5350" s="1"/>
  <c r="G5351" s="1"/>
  <c r="E470" i="5" s="1"/>
  <c r="D5359" i="6"/>
  <c r="F5359"/>
  <c r="G5359" s="1"/>
  <c r="G5360" s="1"/>
  <c r="F5361"/>
  <c r="G5361" s="1"/>
  <c r="G5362" s="1"/>
  <c r="G5363" s="1"/>
  <c r="D5371"/>
  <c r="F5371"/>
  <c r="G5371" s="1"/>
  <c r="G5372"/>
  <c r="F5373"/>
  <c r="G5373"/>
  <c r="D5383"/>
  <c r="F5383"/>
  <c r="G5383" s="1"/>
  <c r="G5384" s="1"/>
  <c r="G473" i="5" s="1"/>
  <c r="F5385" i="6"/>
  <c r="G5385"/>
  <c r="D5395"/>
  <c r="F5395"/>
  <c r="G5395" s="1"/>
  <c r="G5396" s="1"/>
  <c r="F5397"/>
  <c r="G5397"/>
  <c r="D5407"/>
  <c r="F5407"/>
  <c r="G5407" s="1"/>
  <c r="G5408" s="1"/>
  <c r="F5409"/>
  <c r="G5409" s="1"/>
  <c r="D5419"/>
  <c r="F5419"/>
  <c r="G5419"/>
  <c r="G5420" s="1"/>
  <c r="G476" i="5" s="1"/>
  <c r="I478" i="1" s="1"/>
  <c r="J478" s="1"/>
  <c r="F5421" i="6"/>
  <c r="G5421" s="1"/>
  <c r="D5431"/>
  <c r="F5431"/>
  <c r="G5431"/>
  <c r="G5432" s="1"/>
  <c r="G477" i="5" s="1"/>
  <c r="I479" i="1" s="1"/>
  <c r="J479" s="1"/>
  <c r="F5433" i="6"/>
  <c r="G5433" s="1"/>
  <c r="D5443"/>
  <c r="F5443"/>
  <c r="G5443"/>
  <c r="G5444" s="1"/>
  <c r="G5449" s="1"/>
  <c r="D5454"/>
  <c r="F5454"/>
  <c r="F5456"/>
  <c r="G5456" s="1"/>
  <c r="D5466"/>
  <c r="F5466"/>
  <c r="D5477"/>
  <c r="F5477"/>
  <c r="G5477" s="1"/>
  <c r="G5478" s="1"/>
  <c r="G5483" s="1"/>
  <c r="D5488"/>
  <c r="F5488"/>
  <c r="G5488"/>
  <c r="G5489" s="1"/>
  <c r="G482" i="5" s="1"/>
  <c r="I484" i="1" s="1"/>
  <c r="J484" s="1"/>
  <c r="F5490" i="6"/>
  <c r="G5490"/>
  <c r="D5500"/>
  <c r="F5500"/>
  <c r="G5500" s="1"/>
  <c r="G5501" s="1"/>
  <c r="G483" i="5" s="1"/>
  <c r="I485" i="1" s="1"/>
  <c r="J485" s="1"/>
  <c r="F5502" i="6"/>
  <c r="G5502" s="1"/>
  <c r="D5512"/>
  <c r="F5512"/>
  <c r="G5512" s="1"/>
  <c r="G5513" s="1"/>
  <c r="F5514"/>
  <c r="G5514" s="1"/>
  <c r="D5524"/>
  <c r="F5524"/>
  <c r="G5524"/>
  <c r="G5525" s="1"/>
  <c r="F5526"/>
  <c r="G5526" s="1"/>
  <c r="G5527" s="1"/>
  <c r="E485" i="5" s="1"/>
  <c r="D5535" i="6"/>
  <c r="F5535"/>
  <c r="G5535" s="1"/>
  <c r="G5536" s="1"/>
  <c r="G486" i="5" s="1"/>
  <c r="F5537" i="6"/>
  <c r="G5537" s="1"/>
  <c r="G5538" s="1"/>
  <c r="D5546"/>
  <c r="F5546"/>
  <c r="G5546" s="1"/>
  <c r="G5547" s="1"/>
  <c r="G487" i="5" s="1"/>
  <c r="I489" i="1" s="1"/>
  <c r="J489" s="1"/>
  <c r="F5548" i="6"/>
  <c r="G5548" s="1"/>
  <c r="D5558"/>
  <c r="F5558"/>
  <c r="G5558" s="1"/>
  <c r="G5559" s="1"/>
  <c r="F5560"/>
  <c r="G5560" s="1"/>
  <c r="G5561" s="1"/>
  <c r="D5570"/>
  <c r="F5570"/>
  <c r="G5570" s="1"/>
  <c r="G5571" s="1"/>
  <c r="G489" i="5" s="1"/>
  <c r="I491" i="1" s="1"/>
  <c r="J491" s="1"/>
  <c r="D5581" i="6"/>
  <c r="F5581"/>
  <c r="G5581" s="1"/>
  <c r="G5582" s="1"/>
  <c r="F5583"/>
  <c r="G5583" s="1"/>
  <c r="G5584" s="1"/>
  <c r="D5593"/>
  <c r="F5593"/>
  <c r="G5593" s="1"/>
  <c r="G5594" s="1"/>
  <c r="G491" i="5" s="1"/>
  <c r="I493" i="1" s="1"/>
  <c r="J493" s="1"/>
  <c r="F5595" i="6"/>
  <c r="G5595"/>
  <c r="D5605"/>
  <c r="F5605"/>
  <c r="G5605" s="1"/>
  <c r="G5606" s="1"/>
  <c r="G5611" s="1"/>
  <c r="D5616"/>
  <c r="F5616"/>
  <c r="G5616" s="1"/>
  <c r="G5617" s="1"/>
  <c r="D5627"/>
  <c r="F5627"/>
  <c r="D5638"/>
  <c r="F5638"/>
  <c r="G5638" s="1"/>
  <c r="G5639" s="1"/>
  <c r="G495" i="5" s="1"/>
  <c r="I497" i="1" s="1"/>
  <c r="J497" s="1"/>
  <c r="F5640" i="6"/>
  <c r="G5640" s="1"/>
  <c r="G5641" s="1"/>
  <c r="D5650"/>
  <c r="F5650"/>
  <c r="G5650" s="1"/>
  <c r="G5651" s="1"/>
  <c r="G496" i="5" s="1"/>
  <c r="I498" i="1" s="1"/>
  <c r="J498" s="1"/>
  <c r="F5652" i="6"/>
  <c r="G5652"/>
  <c r="G5653" s="1"/>
  <c r="D5662"/>
  <c r="F5662"/>
  <c r="G5662" s="1"/>
  <c r="G5663" s="1"/>
  <c r="G497" i="5" s="1"/>
  <c r="D5673" i="6"/>
  <c r="F5673"/>
  <c r="G5673" s="1"/>
  <c r="G5674" s="1"/>
  <c r="G498" i="5" s="1"/>
  <c r="H498" s="1"/>
  <c r="D5684" i="6"/>
  <c r="F5684"/>
  <c r="G5684"/>
  <c r="G5685" s="1"/>
  <c r="D5695"/>
  <c r="F5695"/>
  <c r="D5706"/>
  <c r="F5706"/>
  <c r="G5706" s="1"/>
  <c r="G5707" s="1"/>
  <c r="D5717"/>
  <c r="F5717"/>
  <c r="G5717" s="1"/>
  <c r="G5718" s="1"/>
  <c r="D5728"/>
  <c r="F5728"/>
  <c r="G5728"/>
  <c r="G5729" s="1"/>
  <c r="D5739"/>
  <c r="F5739"/>
  <c r="D5750"/>
  <c r="F5750"/>
  <c r="G5750" s="1"/>
  <c r="G5751" s="1"/>
  <c r="D5761"/>
  <c r="F5761"/>
  <c r="G5761"/>
  <c r="G5762" s="1"/>
  <c r="F5763"/>
  <c r="G5763" s="1"/>
  <c r="D5773"/>
  <c r="F5773"/>
  <c r="G5773"/>
  <c r="G5774" s="1"/>
  <c r="F5775"/>
  <c r="G5775" s="1"/>
  <c r="D5785"/>
  <c r="F5785"/>
  <c r="G5785"/>
  <c r="G5786" s="1"/>
  <c r="G508" i="5" s="1"/>
  <c r="I510" i="1" s="1"/>
  <c r="J510" s="1"/>
  <c r="F5787" i="6"/>
  <c r="G5787" s="1"/>
  <c r="D5797"/>
  <c r="F5797"/>
  <c r="G5797"/>
  <c r="G5798" s="1"/>
  <c r="F5799"/>
  <c r="G5799" s="1"/>
  <c r="G5800" s="1"/>
  <c r="G5801" s="1"/>
  <c r="D5809"/>
  <c r="F5809"/>
  <c r="G5809"/>
  <c r="G5810" s="1"/>
  <c r="G510" i="5" s="1"/>
  <c r="I512" i="1" s="1"/>
  <c r="J512" s="1"/>
  <c r="F5811" i="6"/>
  <c r="G5811" s="1"/>
  <c r="G5812" s="1"/>
  <c r="D5821"/>
  <c r="F5821"/>
  <c r="G5821"/>
  <c r="G5822" s="1"/>
  <c r="G511" i="5" s="1"/>
  <c r="I513" i="1" s="1"/>
  <c r="J513" s="1"/>
  <c r="F5823" i="6"/>
  <c r="G5823" s="1"/>
  <c r="G5824" s="1"/>
  <c r="D5833"/>
  <c r="F5833"/>
  <c r="G5833" s="1"/>
  <c r="G5834" s="1"/>
  <c r="F5835"/>
  <c r="G5835" s="1"/>
  <c r="D5845"/>
  <c r="F5845"/>
  <c r="G5845" s="1"/>
  <c r="G5846" s="1"/>
  <c r="G513" i="5" s="1"/>
  <c r="I515" i="1" s="1"/>
  <c r="J515" s="1"/>
  <c r="F5847" i="6"/>
  <c r="G5847" s="1"/>
  <c r="G5848" s="1"/>
  <c r="D5857"/>
  <c r="F5857"/>
  <c r="G5857" s="1"/>
  <c r="G5858"/>
  <c r="F5859"/>
  <c r="G5859"/>
  <c r="D5869"/>
  <c r="F5869"/>
  <c r="G5869" s="1"/>
  <c r="G5870" s="1"/>
  <c r="G515" i="5" s="1"/>
  <c r="I517" i="1" s="1"/>
  <c r="J517" s="1"/>
  <c r="F5871" i="6"/>
  <c r="G5871"/>
  <c r="G5872" s="1"/>
  <c r="D5881"/>
  <c r="F5881"/>
  <c r="G5881" s="1"/>
  <c r="G5882" s="1"/>
  <c r="G516" i="5" s="1"/>
  <c r="I518" i="1" s="1"/>
  <c r="J518" s="1"/>
  <c r="F5883" i="6"/>
  <c r="G5883"/>
  <c r="D5893"/>
  <c r="F5893"/>
  <c r="G5893" s="1"/>
  <c r="G5894" s="1"/>
  <c r="G5899" s="1"/>
  <c r="D5904"/>
  <c r="F5904"/>
  <c r="G5904" s="1"/>
  <c r="G5905" s="1"/>
  <c r="D5915"/>
  <c r="F5915"/>
  <c r="D5926"/>
  <c r="F5926"/>
  <c r="G5926" s="1"/>
  <c r="G5927" s="1"/>
  <c r="D5937"/>
  <c r="F5937"/>
  <c r="G5937" s="1"/>
  <c r="G5938" s="1"/>
  <c r="D5948"/>
  <c r="F5948"/>
  <c r="G5948" s="1"/>
  <c r="G5949" s="1"/>
  <c r="G522" i="5" s="1"/>
  <c r="H522" s="1"/>
  <c r="D5959" i="6"/>
  <c r="F5959"/>
  <c r="G5959" s="1"/>
  <c r="G5960"/>
  <c r="G523" i="5" s="1"/>
  <c r="D5970" i="6"/>
  <c r="F5970"/>
  <c r="G5970" s="1"/>
  <c r="G5971" s="1"/>
  <c r="D5981"/>
  <c r="F5981"/>
  <c r="G5981" s="1"/>
  <c r="G5982" s="1"/>
  <c r="G5987" s="1"/>
  <c r="D5992"/>
  <c r="F5992"/>
  <c r="G5992" s="1"/>
  <c r="G5993" s="1"/>
  <c r="D6003"/>
  <c r="F6003"/>
  <c r="D6014"/>
  <c r="F6014"/>
  <c r="G6014" s="1"/>
  <c r="G6015" s="1"/>
  <c r="D6025"/>
  <c r="F6025"/>
  <c r="G6025" s="1"/>
  <c r="G6026" s="1"/>
  <c r="D6036"/>
  <c r="F6036"/>
  <c r="G6036"/>
  <c r="G6037" s="1"/>
  <c r="D6047"/>
  <c r="F6047"/>
  <c r="D6058"/>
  <c r="F6058"/>
  <c r="G6058" s="1"/>
  <c r="G6059" s="1"/>
  <c r="D6069"/>
  <c r="F6069"/>
  <c r="G6069" s="1"/>
  <c r="G6070" s="1"/>
  <c r="D6080"/>
  <c r="F6080"/>
  <c r="G6080"/>
  <c r="G6081" s="1"/>
  <c r="D6091"/>
  <c r="F6091"/>
  <c r="D6102"/>
  <c r="F6102"/>
  <c r="G6102" s="1"/>
  <c r="G6103" s="1"/>
  <c r="D6113"/>
  <c r="F6113"/>
  <c r="G6113" s="1"/>
  <c r="G6114" s="1"/>
  <c r="D6124"/>
  <c r="F6124"/>
  <c r="G6124"/>
  <c r="G6125" s="1"/>
  <c r="D6135"/>
  <c r="F6135"/>
  <c r="G6135" s="1"/>
  <c r="G6136" s="1"/>
  <c r="D6146"/>
  <c r="F6146"/>
  <c r="G6146" s="1"/>
  <c r="G6147" s="1"/>
  <c r="D6157"/>
  <c r="F6157"/>
  <c r="G6157" s="1"/>
  <c r="G6158" s="1"/>
  <c r="D6168"/>
  <c r="F6168"/>
  <c r="G6168" s="1"/>
  <c r="G6169" s="1"/>
  <c r="D6179"/>
  <c r="F6179"/>
  <c r="D6190"/>
  <c r="F6190"/>
  <c r="G6190" s="1"/>
  <c r="G6191" s="1"/>
  <c r="D6201"/>
  <c r="F6201"/>
  <c r="G6201" s="1"/>
  <c r="G6202" s="1"/>
  <c r="G545" i="5" s="1"/>
  <c r="I547" i="1" s="1"/>
  <c r="J547" s="1"/>
  <c r="F6203" i="6"/>
  <c r="G6203" s="1"/>
  <c r="D6213"/>
  <c r="F6213"/>
  <c r="G6213"/>
  <c r="G6214" s="1"/>
  <c r="F6215"/>
  <c r="G6215" s="1"/>
  <c r="D6225"/>
  <c r="F6225"/>
  <c r="F6227"/>
  <c r="G6227" s="1"/>
  <c r="D6237"/>
  <c r="G6237"/>
  <c r="G6238" s="1"/>
  <c r="G548" i="5" s="1"/>
  <c r="I550" i="1" s="1"/>
  <c r="J550" s="1"/>
  <c r="F6237" i="6"/>
  <c r="F6239"/>
  <c r="G6239" s="1"/>
  <c r="D6249"/>
  <c r="F6249"/>
  <c r="G6249"/>
  <c r="G6250" s="1"/>
  <c r="G549" i="5" s="1"/>
  <c r="I551" i="1" s="1"/>
  <c r="J551" s="1"/>
  <c r="F6251" i="6"/>
  <c r="G6251"/>
  <c r="D6261"/>
  <c r="F6261"/>
  <c r="G6261" s="1"/>
  <c r="G6262" s="1"/>
  <c r="G550" i="5" s="1"/>
  <c r="I552" i="1" s="1"/>
  <c r="J552" s="1"/>
  <c r="F6263" i="6"/>
  <c r="G6263"/>
  <c r="D6273"/>
  <c r="F6273"/>
  <c r="F6275"/>
  <c r="G6275"/>
  <c r="G6276" s="1"/>
  <c r="G6277" s="1"/>
  <c r="E551" i="5" s="1"/>
  <c r="D6285" i="6"/>
  <c r="G6285"/>
  <c r="G6286" s="1"/>
  <c r="G552" i="5" s="1"/>
  <c r="I554" i="1" s="1"/>
  <c r="J554" s="1"/>
  <c r="F6285" i="6"/>
  <c r="F6287"/>
  <c r="G6287" s="1"/>
  <c r="G6288" s="1"/>
  <c r="G6289" s="1"/>
  <c r="D6297"/>
  <c r="F6297"/>
  <c r="G6297" s="1"/>
  <c r="G6298" s="1"/>
  <c r="G553" i="5" s="1"/>
  <c r="F6299" i="6"/>
  <c r="G6299" s="1"/>
  <c r="G6300" s="1"/>
  <c r="G6301" s="1"/>
  <c r="D6309"/>
  <c r="F6309"/>
  <c r="G6309" s="1"/>
  <c r="G6310" s="1"/>
  <c r="G554" i="5" s="1"/>
  <c r="I556" i="1" s="1"/>
  <c r="J556" s="1"/>
  <c r="F6311" i="6"/>
  <c r="G6311" s="1"/>
  <c r="D6321"/>
  <c r="F6321"/>
  <c r="F6323"/>
  <c r="G6323" s="1"/>
  <c r="D6333"/>
  <c r="F6333"/>
  <c r="G6333"/>
  <c r="G6334" s="1"/>
  <c r="G556" i="5" s="1"/>
  <c r="I558" i="1" s="1"/>
  <c r="J558" s="1"/>
  <c r="F6335" i="6"/>
  <c r="G6335"/>
  <c r="G6336" s="1"/>
  <c r="D6345"/>
  <c r="F6345"/>
  <c r="G6345" s="1"/>
  <c r="G6346" s="1"/>
  <c r="G557" i="5" s="1"/>
  <c r="I559" i="1" s="1"/>
  <c r="J559" s="1"/>
  <c r="F6347" i="6"/>
  <c r="G6347" s="1"/>
  <c r="D6357"/>
  <c r="F6357"/>
  <c r="G6357" s="1"/>
  <c r="G6358" s="1"/>
  <c r="F6359"/>
  <c r="G6359" s="1"/>
  <c r="G6360" s="1"/>
  <c r="G6361" s="1"/>
  <c r="E558" i="5" s="1"/>
  <c r="E560" i="1" s="1"/>
  <c r="D6369" i="6"/>
  <c r="F6369"/>
  <c r="G6369" s="1"/>
  <c r="G6370" s="1"/>
  <c r="F6371"/>
  <c r="G6371" s="1"/>
  <c r="G6372" s="1"/>
  <c r="G6373" s="1"/>
  <c r="D6381"/>
  <c r="F6381"/>
  <c r="G6381" s="1"/>
  <c r="G6382" s="1"/>
  <c r="G560" i="5" s="1"/>
  <c r="I562" i="1" s="1"/>
  <c r="J562" s="1"/>
  <c r="F6383" i="6"/>
  <c r="G6383" s="1"/>
  <c r="G6384" s="1"/>
  <c r="G6385" s="1"/>
  <c r="D6393"/>
  <c r="F6393"/>
  <c r="G6393"/>
  <c r="G6394" s="1"/>
  <c r="G561" i="5" s="1"/>
  <c r="I563" i="1" s="1"/>
  <c r="J563" s="1"/>
  <c r="F6395" i="6"/>
  <c r="G6395"/>
  <c r="D6405"/>
  <c r="F6405"/>
  <c r="G6405" s="1"/>
  <c r="G6406" s="1"/>
  <c r="D6416"/>
  <c r="F6416"/>
  <c r="D6427"/>
  <c r="F6427"/>
  <c r="G6427" s="1"/>
  <c r="G6428" s="1"/>
  <c r="G564" i="5" s="1"/>
  <c r="D6438" i="6"/>
  <c r="F6438"/>
  <c r="G6438" s="1"/>
  <c r="G6439" s="1"/>
  <c r="D6449"/>
  <c r="F6449"/>
  <c r="G6449" s="1"/>
  <c r="G6450" s="1"/>
  <c r="D6460"/>
  <c r="F6460"/>
  <c r="G6460" s="1"/>
  <c r="G6461" s="1"/>
  <c r="D6471"/>
  <c r="F6471"/>
  <c r="G6471" s="1"/>
  <c r="G6472" s="1"/>
  <c r="G6477" s="1"/>
  <c r="D6482"/>
  <c r="F6482"/>
  <c r="G6482"/>
  <c r="G6483" s="1"/>
  <c r="G6488" s="1"/>
  <c r="D6493"/>
  <c r="F6493"/>
  <c r="G6493" s="1"/>
  <c r="G6494" s="1"/>
  <c r="G570" i="5" s="1"/>
  <c r="I572" i="1" s="1"/>
  <c r="K572" s="1"/>
  <c r="D6504" i="6"/>
  <c r="F6504"/>
  <c r="G6504" s="1"/>
  <c r="G6505" s="1"/>
  <c r="D6515"/>
  <c r="F6515"/>
  <c r="G6515" s="1"/>
  <c r="G6516" s="1"/>
  <c r="D6526"/>
  <c r="F6526"/>
  <c r="G6526"/>
  <c r="G6527" s="1"/>
  <c r="D6537"/>
  <c r="F6537"/>
  <c r="G6537" s="1"/>
  <c r="G6538" s="1"/>
  <c r="D6548"/>
  <c r="F6548"/>
  <c r="D6559"/>
  <c r="F6559"/>
  <c r="G6559"/>
  <c r="G6560" s="1"/>
  <c r="D6570"/>
  <c r="F6570"/>
  <c r="G6570" s="1"/>
  <c r="G6571" s="1"/>
  <c r="D6581"/>
  <c r="F6581"/>
  <c r="G6581" s="1"/>
  <c r="G6582" s="1"/>
  <c r="D6592"/>
  <c r="F6592"/>
  <c r="D6603"/>
  <c r="F6603"/>
  <c r="G6603" s="1"/>
  <c r="G6604" s="1"/>
  <c r="G6609" s="1"/>
  <c r="D6614"/>
  <c r="F6614"/>
  <c r="G6614"/>
  <c r="G6615" s="1"/>
  <c r="D6625"/>
  <c r="F6625"/>
  <c r="G6625" s="1"/>
  <c r="G6626" s="1"/>
  <c r="F6627"/>
  <c r="G6627"/>
  <c r="D6637"/>
  <c r="F6637"/>
  <c r="G6637" s="1"/>
  <c r="G6638" s="1"/>
  <c r="F6639"/>
  <c r="G6639" s="1"/>
  <c r="G6640" s="1"/>
  <c r="E583" i="5" s="1"/>
  <c r="E585" i="1" s="1"/>
  <c r="D6648" i="6"/>
  <c r="F6648"/>
  <c r="G6648"/>
  <c r="G6649" s="1"/>
  <c r="F6650"/>
  <c r="G6650" s="1"/>
  <c r="G6651" s="1"/>
  <c r="E584" i="5" s="1"/>
  <c r="E586" i="1" s="1"/>
  <c r="D6659" i="6"/>
  <c r="F6659"/>
  <c r="G6659" s="1"/>
  <c r="G6660" s="1"/>
  <c r="F6661"/>
  <c r="G6661" s="1"/>
  <c r="G6662" s="1"/>
  <c r="E585" i="5" s="1"/>
  <c r="E587" i="1" s="1"/>
  <c r="F587" s="1"/>
  <c r="D6670" i="6"/>
  <c r="F6670"/>
  <c r="G6670" s="1"/>
  <c r="G6671" s="1"/>
  <c r="G586" i="5" s="1"/>
  <c r="I588" i="1" s="1"/>
  <c r="J588" s="1"/>
  <c r="F6672" i="6"/>
  <c r="G6672"/>
  <c r="D6682"/>
  <c r="F6682"/>
  <c r="G6682" s="1"/>
  <c r="G6683" s="1"/>
  <c r="F6684"/>
  <c r="G6684" s="1"/>
  <c r="G6685" s="1"/>
  <c r="E587" i="5" s="1"/>
  <c r="D6693" i="6"/>
  <c r="F6693"/>
  <c r="F6695"/>
  <c r="G6695" s="1"/>
  <c r="D6705"/>
  <c r="F6705"/>
  <c r="G6705" s="1"/>
  <c r="G6706" s="1"/>
  <c r="D6716"/>
  <c r="F6716"/>
  <c r="G6716"/>
  <c r="G6717" s="1"/>
  <c r="D6727"/>
  <c r="F6727"/>
  <c r="G6727" s="1"/>
  <c r="G6728" s="1"/>
  <c r="D6738"/>
  <c r="F6738"/>
  <c r="D6749"/>
  <c r="F6749"/>
  <c r="G6749"/>
  <c r="G6750" s="1"/>
  <c r="D6760"/>
  <c r="F6760"/>
  <c r="G6760" s="1"/>
  <c r="G6761" s="1"/>
  <c r="D6771"/>
  <c r="F6771"/>
  <c r="G6771" s="1"/>
  <c r="G6772" s="1"/>
  <c r="G6777" s="1"/>
  <c r="D6782"/>
  <c r="F6782"/>
  <c r="D6793"/>
  <c r="G6793"/>
  <c r="G6794" s="1"/>
  <c r="F6793"/>
  <c r="D6804"/>
  <c r="F6804"/>
  <c r="G6804" s="1"/>
  <c r="G6805" s="1"/>
  <c r="G6810" s="1"/>
  <c r="D6815"/>
  <c r="F6815"/>
  <c r="G6815" s="1"/>
  <c r="G6816" s="1"/>
  <c r="D6826"/>
  <c r="F6826"/>
  <c r="G6826" s="1"/>
  <c r="G6827" s="1"/>
  <c r="G6832" s="1"/>
  <c r="D6837"/>
  <c r="F6837"/>
  <c r="G6837" s="1"/>
  <c r="G6838" s="1"/>
  <c r="D6848"/>
  <c r="F6848"/>
  <c r="G6848" s="1"/>
  <c r="G6849" s="1"/>
  <c r="G602" i="5" s="1"/>
  <c r="D6859" i="6"/>
  <c r="F6859"/>
  <c r="G6859"/>
  <c r="G6860" s="1"/>
  <c r="D6870"/>
  <c r="F6870"/>
  <c r="G6870" s="1"/>
  <c r="G6871" s="1"/>
  <c r="D6881"/>
  <c r="F6881"/>
  <c r="G6881" s="1"/>
  <c r="G6882" s="1"/>
  <c r="D6892"/>
  <c r="F6892"/>
  <c r="G6892" s="1"/>
  <c r="G6893" s="1"/>
  <c r="G606" i="5" s="1"/>
  <c r="D6903" i="6"/>
  <c r="F6903"/>
  <c r="G6903"/>
  <c r="G6904" s="1"/>
  <c r="D6914"/>
  <c r="F6914"/>
  <c r="D6925"/>
  <c r="F6925"/>
  <c r="G6925" s="1"/>
  <c r="G6926" s="1"/>
  <c r="D6936"/>
  <c r="F6936"/>
  <c r="G6936"/>
  <c r="G6937" s="1"/>
  <c r="D6947"/>
  <c r="F6947"/>
  <c r="G6947" s="1"/>
  <c r="G6948" s="1"/>
  <c r="G6953" s="1"/>
  <c r="D6958"/>
  <c r="F6958"/>
  <c r="D6969"/>
  <c r="F6969"/>
  <c r="G6969" s="1"/>
  <c r="G6970" s="1"/>
  <c r="D6980"/>
  <c r="F6980"/>
  <c r="G6980"/>
  <c r="G6981" s="1"/>
  <c r="G6986" s="1"/>
  <c r="D6991"/>
  <c r="F6991"/>
  <c r="G6991" s="1"/>
  <c r="G6992" s="1"/>
  <c r="D7002"/>
  <c r="F7002"/>
  <c r="G7002"/>
  <c r="G7003" s="1"/>
  <c r="G616" i="5" s="1"/>
  <c r="D7013" i="6"/>
  <c r="F7013"/>
  <c r="G7013" s="1"/>
  <c r="G7014" s="1"/>
  <c r="D7024"/>
  <c r="F7024"/>
  <c r="G7024" s="1"/>
  <c r="G7025" s="1"/>
  <c r="D7035"/>
  <c r="F7035"/>
  <c r="G7035"/>
  <c r="G7036" s="1"/>
  <c r="D7046"/>
  <c r="F7046"/>
  <c r="G7046" s="1"/>
  <c r="G7047" s="1"/>
  <c r="G7052" s="1"/>
  <c r="D7057"/>
  <c r="F7057"/>
  <c r="G7057" s="1"/>
  <c r="G7058" s="1"/>
  <c r="D7068"/>
  <c r="F7068"/>
  <c r="G7068"/>
  <c r="G7069" s="1"/>
  <c r="D7079"/>
  <c r="F7079"/>
  <c r="G7079" s="1"/>
  <c r="G7080" s="1"/>
  <c r="D7090"/>
  <c r="F7090"/>
  <c r="D7101"/>
  <c r="F7101"/>
  <c r="G7101" s="1"/>
  <c r="G7102" s="1"/>
  <c r="D7112"/>
  <c r="F7112"/>
  <c r="G7112"/>
  <c r="G7113" s="1"/>
  <c r="D7123"/>
  <c r="F7123"/>
  <c r="G7123" s="1"/>
  <c r="G7124" s="1"/>
  <c r="G7129" s="1"/>
  <c r="D7134"/>
  <c r="F7134"/>
  <c r="D7145"/>
  <c r="F7145"/>
  <c r="G7145" s="1"/>
  <c r="G7146" s="1"/>
  <c r="D7156"/>
  <c r="F7156"/>
  <c r="G7156" s="1"/>
  <c r="G7157" s="1"/>
  <c r="G7162" s="1"/>
  <c r="D7167"/>
  <c r="F7167"/>
  <c r="G7167"/>
  <c r="G7168" s="1"/>
  <c r="D7178"/>
  <c r="F7178"/>
  <c r="G7178" s="1"/>
  <c r="G7179" s="1"/>
  <c r="D7189"/>
  <c r="F7189"/>
  <c r="G7189" s="1"/>
  <c r="G7190" s="1"/>
  <c r="D7200"/>
  <c r="F7200"/>
  <c r="G7200"/>
  <c r="G7201" s="1"/>
  <c r="G7206" s="1"/>
  <c r="D7211"/>
  <c r="F7211"/>
  <c r="G7211" s="1"/>
  <c r="G7212" s="1"/>
  <c r="G7217" s="1"/>
  <c r="D7222"/>
  <c r="F7222"/>
  <c r="G7222" s="1"/>
  <c r="G7223" s="1"/>
  <c r="D7233"/>
  <c r="F7233"/>
  <c r="G7233" s="1"/>
  <c r="G7234" s="1"/>
  <c r="D7244"/>
  <c r="F7244"/>
  <c r="G7244" s="1"/>
  <c r="G7245" s="1"/>
  <c r="D7255"/>
  <c r="F7255"/>
  <c r="G7255" s="1"/>
  <c r="G7256" s="1"/>
  <c r="D7266"/>
  <c r="F7266"/>
  <c r="G7266" s="1"/>
  <c r="G7267" s="1"/>
  <c r="G7272" s="1"/>
  <c r="D7277"/>
  <c r="F7277"/>
  <c r="G7277" s="1"/>
  <c r="G7278" s="1"/>
  <c r="D7288"/>
  <c r="F7288"/>
  <c r="G7288" s="1"/>
  <c r="G7289" s="1"/>
  <c r="D7299"/>
  <c r="F7299"/>
  <c r="G7299" s="1"/>
  <c r="G7300" s="1"/>
  <c r="G643" i="5" s="1"/>
  <c r="I645" i="1" s="1"/>
  <c r="J645" s="1"/>
  <c r="F7301" i="6"/>
  <c r="G7301" s="1"/>
  <c r="D7314"/>
  <c r="F7314"/>
  <c r="G7314" s="1"/>
  <c r="G7315" s="1"/>
  <c r="G644" i="5" s="1"/>
  <c r="I646" i="1" s="1"/>
  <c r="J646" s="1"/>
  <c r="F7316" i="6"/>
  <c r="G7316" s="1"/>
  <c r="D7329"/>
  <c r="F7329"/>
  <c r="G7329" s="1"/>
  <c r="G7330" s="1"/>
  <c r="F7331"/>
  <c r="G7331" s="1"/>
  <c r="D7344"/>
  <c r="F7344"/>
  <c r="G7344" s="1"/>
  <c r="G7345" s="1"/>
  <c r="G646" i="5" s="1"/>
  <c r="I648" i="1" s="1"/>
  <c r="J648" s="1"/>
  <c r="F7346" i="6"/>
  <c r="G7346" s="1"/>
  <c r="G7347" s="1"/>
  <c r="G7348" s="1"/>
  <c r="D7359"/>
  <c r="F7359"/>
  <c r="G7359" s="1"/>
  <c r="G7360" s="1"/>
  <c r="F7361"/>
  <c r="G7361" s="1"/>
  <c r="G7362" s="1"/>
  <c r="G7363" s="1"/>
  <c r="D7374"/>
  <c r="F7374"/>
  <c r="G7374" s="1"/>
  <c r="G7375" s="1"/>
  <c r="F7376"/>
  <c r="G7376" s="1"/>
  <c r="G7377" s="1"/>
  <c r="G7378" s="1"/>
  <c r="E648" i="5" s="1"/>
  <c r="D7389" i="6"/>
  <c r="F7389"/>
  <c r="G7389"/>
  <c r="G7390" s="1"/>
  <c r="G649" i="5" s="1"/>
  <c r="I651" i="1" s="1"/>
  <c r="J651" s="1"/>
  <c r="F7391" i="6"/>
  <c r="G7391"/>
  <c r="D7404"/>
  <c r="F7404"/>
  <c r="G7404" s="1"/>
  <c r="G7405" s="1"/>
  <c r="G650" i="5" s="1"/>
  <c r="I652" i="1" s="1"/>
  <c r="J652" s="1"/>
  <c r="F7406" i="6"/>
  <c r="G7406"/>
  <c r="D7419"/>
  <c r="F7419"/>
  <c r="G7419" s="1"/>
  <c r="G7420" s="1"/>
  <c r="F7421"/>
  <c r="G7421" s="1"/>
  <c r="G7422" s="1"/>
  <c r="D7434"/>
  <c r="F7434"/>
  <c r="G7434"/>
  <c r="G7435" s="1"/>
  <c r="G652" i="5" s="1"/>
  <c r="I654" i="1" s="1"/>
  <c r="J654" s="1"/>
  <c r="F7436" i="6"/>
  <c r="G7436" s="1"/>
  <c r="D7449"/>
  <c r="F7449"/>
  <c r="G7449"/>
  <c r="G7450" s="1"/>
  <c r="G653" i="5" s="1"/>
  <c r="I655" i="1" s="1"/>
  <c r="J655" s="1"/>
  <c r="F7451" i="6"/>
  <c r="G7451"/>
  <c r="G7452" s="1"/>
  <c r="D7464"/>
  <c r="F7464"/>
  <c r="G7464" s="1"/>
  <c r="G7465" s="1"/>
  <c r="G654" i="5" s="1"/>
  <c r="I656" i="1" s="1"/>
  <c r="J656" s="1"/>
  <c r="F7466" i="6"/>
  <c r="G7466"/>
  <c r="G7467" s="1"/>
  <c r="D7479"/>
  <c r="F7479"/>
  <c r="G7479" s="1"/>
  <c r="G7480" s="1"/>
  <c r="G655" i="5" s="1"/>
  <c r="I657" i="1" s="1"/>
  <c r="J657" s="1"/>
  <c r="F7481" i="6"/>
  <c r="G7481" s="1"/>
  <c r="D7494"/>
  <c r="F7494"/>
  <c r="G7494" s="1"/>
  <c r="G7495" s="1"/>
  <c r="G656" i="5" s="1"/>
  <c r="I658" i="1" s="1"/>
  <c r="J658" s="1"/>
  <c r="F7496" i="6"/>
  <c r="G7496" s="1"/>
  <c r="D7508"/>
  <c r="F7508"/>
  <c r="G7508" s="1"/>
  <c r="G7509" s="1"/>
  <c r="G657" i="5" s="1"/>
  <c r="I659" i="1" s="1"/>
  <c r="J659" s="1"/>
  <c r="F7510" i="6"/>
  <c r="G7510" s="1"/>
  <c r="D7523"/>
  <c r="F7523"/>
  <c r="G7523" s="1"/>
  <c r="G7524" s="1"/>
  <c r="G658" i="5" s="1"/>
  <c r="I660" i="1" s="1"/>
  <c r="J660" s="1"/>
  <c r="F7525" i="6"/>
  <c r="G7525" s="1"/>
  <c r="G7526" s="1"/>
  <c r="G7527" s="1"/>
  <c r="E658" i="5" s="1"/>
  <c r="E660" i="1" s="1"/>
  <c r="F660" s="1"/>
  <c r="D7538" i="6"/>
  <c r="F7538"/>
  <c r="G7538" s="1"/>
  <c r="G7539"/>
  <c r="G659" i="5" s="1"/>
  <c r="I661" i="1" s="1"/>
  <c r="J661" s="1"/>
  <c r="F7540" i="6"/>
  <c r="G7540" s="1"/>
  <c r="G7541" s="1"/>
  <c r="D7553"/>
  <c r="F7553"/>
  <c r="G7553"/>
  <c r="G7554" s="1"/>
  <c r="G660" i="5" s="1"/>
  <c r="I662" i="1" s="1"/>
  <c r="J662" s="1"/>
  <c r="F7555" i="6"/>
  <c r="G7555"/>
  <c r="D7568"/>
  <c r="F7568"/>
  <c r="G7568" s="1"/>
  <c r="G7569" s="1"/>
  <c r="G661" i="5" s="1"/>
  <c r="I663" i="1" s="1"/>
  <c r="J663" s="1"/>
  <c r="F7570" i="6"/>
  <c r="G7570"/>
  <c r="D7583"/>
  <c r="F7583"/>
  <c r="G7583" s="1"/>
  <c r="G7584" s="1"/>
  <c r="F7585"/>
  <c r="G7585"/>
  <c r="D7598"/>
  <c r="F7598"/>
  <c r="G7598" s="1"/>
  <c r="G7599" s="1"/>
  <c r="G663" i="5" s="1"/>
  <c r="I665" i="1" s="1"/>
  <c r="J665" s="1"/>
  <c r="F7600" i="6"/>
  <c r="G7600" s="1"/>
  <c r="D7613"/>
  <c r="F7613"/>
  <c r="G7613"/>
  <c r="G7614" s="1"/>
  <c r="F7615"/>
  <c r="G7615" s="1"/>
  <c r="G7616"/>
  <c r="G7617" s="1"/>
  <c r="D7628"/>
  <c r="F7628"/>
  <c r="G7628" s="1"/>
  <c r="G7629" s="1"/>
  <c r="F7630"/>
  <c r="G7630" s="1"/>
  <c r="D7643"/>
  <c r="F7643"/>
  <c r="G7643"/>
  <c r="G7644" s="1"/>
  <c r="G666" i="5" s="1"/>
  <c r="I668" i="1" s="1"/>
  <c r="J668" s="1"/>
  <c r="F7645" i="6"/>
  <c r="G7645" s="1"/>
  <c r="D7655"/>
  <c r="F7655"/>
  <c r="G7655"/>
  <c r="G7656" s="1"/>
  <c r="F7657"/>
  <c r="G7657"/>
  <c r="D7667"/>
  <c r="F7667"/>
  <c r="G7667" s="1"/>
  <c r="G7668" s="1"/>
  <c r="G668" i="5" s="1"/>
  <c r="I670" i="1" s="1"/>
  <c r="J670" s="1"/>
  <c r="F7669" i="6"/>
  <c r="G7669" s="1"/>
  <c r="D7679"/>
  <c r="F7679"/>
  <c r="G7679"/>
  <c r="G7680" s="1"/>
  <c r="G669" i="5" s="1"/>
  <c r="I671" i="1" s="1"/>
  <c r="J671" s="1"/>
  <c r="F7681" i="6"/>
  <c r="G7681" s="1"/>
  <c r="D7691"/>
  <c r="F7691"/>
  <c r="G7691"/>
  <c r="G7692" s="1"/>
  <c r="G670" i="5" s="1"/>
  <c r="I672" i="1" s="1"/>
  <c r="J672" s="1"/>
  <c r="F7693" i="6"/>
  <c r="G7693"/>
  <c r="G7694" s="1"/>
  <c r="G7695" s="1"/>
  <c r="D7703"/>
  <c r="F7703"/>
  <c r="G7703" s="1"/>
  <c r="G7704" s="1"/>
  <c r="F7705"/>
  <c r="G7705" s="1"/>
  <c r="D7715"/>
  <c r="F7715"/>
  <c r="G7715"/>
  <c r="G7716" s="1"/>
  <c r="G672" i="5" s="1"/>
  <c r="I674" i="1" s="1"/>
  <c r="J674" s="1"/>
  <c r="F7717" i="6"/>
  <c r="G7717" s="1"/>
  <c r="D7727"/>
  <c r="F7727"/>
  <c r="G7727"/>
  <c r="G7728" s="1"/>
  <c r="G673" i="5" s="1"/>
  <c r="I675" i="1" s="1"/>
  <c r="J675" s="1"/>
  <c r="F7729" i="6"/>
  <c r="G7729"/>
  <c r="D7739"/>
  <c r="F7739"/>
  <c r="G7739" s="1"/>
  <c r="G7740" s="1"/>
  <c r="G674" i="5" s="1"/>
  <c r="I676" i="1" s="1"/>
  <c r="J676" s="1"/>
  <c r="F7741" i="6"/>
  <c r="G7741" s="1"/>
  <c r="D7751"/>
  <c r="F7751"/>
  <c r="G7751"/>
  <c r="G7752" s="1"/>
  <c r="F7753"/>
  <c r="G7753" s="1"/>
  <c r="D7763"/>
  <c r="F7763"/>
  <c r="G7763"/>
  <c r="G7764" s="1"/>
  <c r="G676" i="5" s="1"/>
  <c r="I678" i="1" s="1"/>
  <c r="J678" s="1"/>
  <c r="F7765" i="6"/>
  <c r="G7765"/>
  <c r="G7766" s="1"/>
  <c r="G7767" s="1"/>
  <c r="D7775"/>
  <c r="F7775"/>
  <c r="G7775" s="1"/>
  <c r="G7776" s="1"/>
  <c r="G677" i="5" s="1"/>
  <c r="I679" i="1" s="1"/>
  <c r="J679" s="1"/>
  <c r="F7777" i="6"/>
  <c r="G7777" s="1"/>
  <c r="D7787"/>
  <c r="F7787"/>
  <c r="G7787"/>
  <c r="G7788" s="1"/>
  <c r="G678" i="5" s="1"/>
  <c r="I680" i="1" s="1"/>
  <c r="J680" s="1"/>
  <c r="F7789" i="6"/>
  <c r="G7789"/>
  <c r="D7799"/>
  <c r="F7799"/>
  <c r="G7799" s="1"/>
  <c r="G7800" s="1"/>
  <c r="F7801"/>
  <c r="G7801"/>
  <c r="D7811"/>
  <c r="F7811"/>
  <c r="G7811" s="1"/>
  <c r="G7812" s="1"/>
  <c r="G680" i="5" s="1"/>
  <c r="I682" i="1" s="1"/>
  <c r="J682" s="1"/>
  <c r="F7813" i="6"/>
  <c r="G7813" s="1"/>
  <c r="D7823"/>
  <c r="F7823"/>
  <c r="G7823"/>
  <c r="G7824" s="1"/>
  <c r="G681" i="5" s="1"/>
  <c r="I683" i="1" s="1"/>
  <c r="J683" s="1"/>
  <c r="F7825" i="6"/>
  <c r="G7825"/>
  <c r="D7835"/>
  <c r="F7835"/>
  <c r="G7835" s="1"/>
  <c r="G7836" s="1"/>
  <c r="G682" i="5" s="1"/>
  <c r="I684" i="1" s="1"/>
  <c r="J684" s="1"/>
  <c r="F7837" i="6"/>
  <c r="G7837" s="1"/>
  <c r="D7847"/>
  <c r="F7847"/>
  <c r="G7847"/>
  <c r="G7848" s="1"/>
  <c r="G683" i="5" s="1"/>
  <c r="I685" i="1" s="1"/>
  <c r="J685" s="1"/>
  <c r="F7849" i="6"/>
  <c r="G7849" s="1"/>
  <c r="G7850" s="1"/>
  <c r="G7851" s="1"/>
  <c r="D7859"/>
  <c r="F7859"/>
  <c r="G7859" s="1"/>
  <c r="G7860" s="1"/>
  <c r="G684" i="5" s="1"/>
  <c r="I686" i="1" s="1"/>
  <c r="J686" s="1"/>
  <c r="F7861" i="6"/>
  <c r="G7861" s="1"/>
  <c r="G7862" s="1"/>
  <c r="G7863" s="1"/>
  <c r="D7871"/>
  <c r="F7871"/>
  <c r="G7871" s="1"/>
  <c r="G7872" s="1"/>
  <c r="G685" i="5" s="1"/>
  <c r="F7873" i="6"/>
  <c r="G7873" s="1"/>
  <c r="D7883"/>
  <c r="F7883"/>
  <c r="G7883" s="1"/>
  <c r="G7884" s="1"/>
  <c r="F7885"/>
  <c r="G7885" s="1"/>
  <c r="D7896"/>
  <c r="F7896"/>
  <c r="G7896" s="1"/>
  <c r="G7897" s="1"/>
  <c r="G687" i="5" s="1"/>
  <c r="I689" i="1" s="1"/>
  <c r="J689" s="1"/>
  <c r="F7898" i="6"/>
  <c r="G7898" s="1"/>
  <c r="G7899" s="1"/>
  <c r="G7900" s="1"/>
  <c r="D7909"/>
  <c r="F7909"/>
  <c r="G7909" s="1"/>
  <c r="G7910" s="1"/>
  <c r="G688" i="5" s="1"/>
  <c r="I690" i="1" s="1"/>
  <c r="J690" s="1"/>
  <c r="F7911" i="6"/>
  <c r="G7911" s="1"/>
  <c r="D7922"/>
  <c r="F7922"/>
  <c r="G7922" s="1"/>
  <c r="G7923" s="1"/>
  <c r="G689" i="5" s="1"/>
  <c r="I691" i="1" s="1"/>
  <c r="J691" s="1"/>
  <c r="F7924" i="6"/>
  <c r="G7924" s="1"/>
  <c r="G7925" s="1"/>
  <c r="D7935"/>
  <c r="F7935"/>
  <c r="G7935"/>
  <c r="G7936" s="1"/>
  <c r="G690" i="5" s="1"/>
  <c r="I692" i="1" s="1"/>
  <c r="J692" s="1"/>
  <c r="F7937" i="6"/>
  <c r="G7937"/>
  <c r="G7938" s="1"/>
  <c r="G7939" s="1"/>
  <c r="D7948"/>
  <c r="F7948"/>
  <c r="G7948" s="1"/>
  <c r="G7949" s="1"/>
  <c r="G691" i="5" s="1"/>
  <c r="I693" i="1" s="1"/>
  <c r="J693" s="1"/>
  <c r="D7959" i="6"/>
  <c r="F7959"/>
  <c r="G7959" s="1"/>
  <c r="G7960" s="1"/>
  <c r="G692" i="5" s="1"/>
  <c r="I694" i="1" s="1"/>
  <c r="J694" s="1"/>
  <c r="D7970" i="6"/>
  <c r="F7970"/>
  <c r="G7970" s="1"/>
  <c r="G7971" s="1"/>
  <c r="G693" i="5" s="1"/>
  <c r="I695" i="1" s="1"/>
  <c r="J695" s="1"/>
  <c r="D7981" i="6"/>
  <c r="F7981"/>
  <c r="G7981" s="1"/>
  <c r="G7982" s="1"/>
  <c r="G694" i="5" s="1"/>
  <c r="I696" i="1" s="1"/>
  <c r="J696" s="1"/>
  <c r="D7992" i="6"/>
  <c r="F7992"/>
  <c r="G7992" s="1"/>
  <c r="G7993" s="1"/>
  <c r="G695" i="5" s="1"/>
  <c r="I697" i="1" s="1"/>
  <c r="J697" s="1"/>
  <c r="D8003" i="6"/>
  <c r="F8003"/>
  <c r="G8003" s="1"/>
  <c r="G8004" s="1"/>
  <c r="D8014"/>
  <c r="F8014"/>
  <c r="G8014"/>
  <c r="G8015" s="1"/>
  <c r="G697" i="5" s="1"/>
  <c r="F8016" i="6"/>
  <c r="G8016" s="1"/>
  <c r="D8026"/>
  <c r="F8026"/>
  <c r="G8026"/>
  <c r="G8027" s="1"/>
  <c r="G698" i="5" s="1"/>
  <c r="I700" i="1" s="1"/>
  <c r="J700" s="1"/>
  <c r="F8028" i="6"/>
  <c r="G8028" s="1"/>
  <c r="D8038"/>
  <c r="F8038"/>
  <c r="G8038" s="1"/>
  <c r="G8039" s="1"/>
  <c r="D8049"/>
  <c r="F8049"/>
  <c r="G8049"/>
  <c r="G8050" s="1"/>
  <c r="G700" i="5" s="1"/>
  <c r="I702" i="1" s="1"/>
  <c r="J702" s="1"/>
  <c r="D8060" i="6"/>
  <c r="F8060"/>
  <c r="G8060" s="1"/>
  <c r="G8061" s="1"/>
  <c r="G701" i="5" s="1"/>
  <c r="I703" i="1" s="1"/>
  <c r="J703" s="1"/>
  <c r="D8071" i="6"/>
  <c r="F8071"/>
  <c r="G8071" s="1"/>
  <c r="G8072" s="1"/>
  <c r="D8082"/>
  <c r="F8082"/>
  <c r="G8082" s="1"/>
  <c r="G8083" s="1"/>
  <c r="G703" i="5" s="1"/>
  <c r="I705" i="1" s="1"/>
  <c r="J705" s="1"/>
  <c r="D8093" i="6"/>
  <c r="F8093"/>
  <c r="G8093" s="1"/>
  <c r="G8094" s="1"/>
  <c r="G704" i="5" s="1"/>
  <c r="I706" i="1" s="1"/>
  <c r="J706" s="1"/>
  <c r="D8104" i="6"/>
  <c r="F8104"/>
  <c r="G8104"/>
  <c r="G8105" s="1"/>
  <c r="G705" i="5" s="1"/>
  <c r="I707" i="1" s="1"/>
  <c r="J707" s="1"/>
  <c r="D8115" i="6"/>
  <c r="F8115"/>
  <c r="G8115" s="1"/>
  <c r="G8116" s="1"/>
  <c r="D8126"/>
  <c r="F8126"/>
  <c r="G8126" s="1"/>
  <c r="G8127" s="1"/>
  <c r="D8137"/>
  <c r="F8137"/>
  <c r="G8137" s="1"/>
  <c r="G8138" s="1"/>
  <c r="G708" i="5" s="1"/>
  <c r="I710" i="1" s="1"/>
  <c r="J710" s="1"/>
  <c r="D8148" i="6"/>
  <c r="F8148"/>
  <c r="G8148" s="1"/>
  <c r="G8149" s="1"/>
  <c r="D8159"/>
  <c r="F8159"/>
  <c r="G8159" s="1"/>
  <c r="G8160" s="1"/>
  <c r="D8170"/>
  <c r="F8170"/>
  <c r="G8170"/>
  <c r="G8171" s="1"/>
  <c r="G711" i="5" s="1"/>
  <c r="I713" i="1" s="1"/>
  <c r="J713" s="1"/>
  <c r="D8181" i="6"/>
  <c r="F8181"/>
  <c r="G8181" s="1"/>
  <c r="G8182" s="1"/>
  <c r="G712" i="5" s="1"/>
  <c r="I714" i="1" s="1"/>
  <c r="J714" s="1"/>
  <c r="D8192" i="6"/>
  <c r="F8192"/>
  <c r="G8192" s="1"/>
  <c r="G8193" s="1"/>
  <c r="G713" i="5" s="1"/>
  <c r="I715" i="1" s="1"/>
  <c r="J715" s="1"/>
  <c r="D8203" i="6"/>
  <c r="F8203"/>
  <c r="G8203" s="1"/>
  <c r="G8204" s="1"/>
  <c r="D8214"/>
  <c r="F8214"/>
  <c r="G8214" s="1"/>
  <c r="G8215" s="1"/>
  <c r="G715" i="5" s="1"/>
  <c r="I717" i="1" s="1"/>
  <c r="J717" s="1"/>
  <c r="F8216" i="6"/>
  <c r="G8216" s="1"/>
  <c r="D8228"/>
  <c r="F8228"/>
  <c r="G8228" s="1"/>
  <c r="G8229" s="1"/>
  <c r="G716" i="5" s="1"/>
  <c r="I718" i="1" s="1"/>
  <c r="J718" s="1"/>
  <c r="F8230" i="6"/>
  <c r="G8230" s="1"/>
  <c r="D8242"/>
  <c r="F8242"/>
  <c r="G8242" s="1"/>
  <c r="G8243" s="1"/>
  <c r="G717" i="5" s="1"/>
  <c r="I719" i="1" s="1"/>
  <c r="J719" s="1"/>
  <c r="F8244" i="6"/>
  <c r="G8244"/>
  <c r="G8245" s="1"/>
  <c r="D8256"/>
  <c r="F8256"/>
  <c r="G8256" s="1"/>
  <c r="G8257" s="1"/>
  <c r="G718" i="5" s="1"/>
  <c r="I720" i="1" s="1"/>
  <c r="J720" s="1"/>
  <c r="F8258" i="6"/>
  <c r="G8258" s="1"/>
  <c r="D8270"/>
  <c r="F8270"/>
  <c r="G8270" s="1"/>
  <c r="G8271" s="1"/>
  <c r="G719" i="5" s="1"/>
  <c r="I721" i="1" s="1"/>
  <c r="J721" s="1"/>
  <c r="F8272" i="6"/>
  <c r="G8272" s="1"/>
  <c r="D8284"/>
  <c r="F8284"/>
  <c r="G8284" s="1"/>
  <c r="G8285" s="1"/>
  <c r="G720" i="5" s="1"/>
  <c r="I722" i="1" s="1"/>
  <c r="J722" s="1"/>
  <c r="F8286" i="6"/>
  <c r="G8286" s="1"/>
  <c r="G8287" s="1"/>
  <c r="D8298"/>
  <c r="F8298"/>
  <c r="G8298" s="1"/>
  <c r="G8299" s="1"/>
  <c r="G721" i="5" s="1"/>
  <c r="I723" i="1" s="1"/>
  <c r="J723" s="1"/>
  <c r="F8300" i="6"/>
  <c r="G8300" s="1"/>
  <c r="G20" i="5"/>
  <c r="I22" i="1" s="1"/>
  <c r="J22" s="1"/>
  <c r="I23"/>
  <c r="J23" s="1"/>
  <c r="G23" i="5"/>
  <c r="I25" i="1" s="1"/>
  <c r="J25" s="1"/>
  <c r="G29" i="5"/>
  <c r="I31" i="1" s="1"/>
  <c r="J31" s="1"/>
  <c r="G30" i="5"/>
  <c r="I32" i="1" s="1"/>
  <c r="J32" s="1"/>
  <c r="G33" i="5"/>
  <c r="I35" i="1" s="1"/>
  <c r="J35" s="1"/>
  <c r="G39" i="5"/>
  <c r="I41" i="1" s="1"/>
  <c r="G41" i="5"/>
  <c r="I43" i="1" s="1"/>
  <c r="G48" i="5"/>
  <c r="I50" i="1" s="1"/>
  <c r="J50" s="1"/>
  <c r="G53" i="5"/>
  <c r="I55" i="1" s="1"/>
  <c r="J55" s="1"/>
  <c r="I60"/>
  <c r="J60" s="1"/>
  <c r="G96" i="5"/>
  <c r="I98" i="1" s="1"/>
  <c r="J98" s="1"/>
  <c r="G107" i="5"/>
  <c r="G128"/>
  <c r="I130" i="1" s="1"/>
  <c r="J130" s="1"/>
  <c r="G129" i="5"/>
  <c r="I131" i="1" s="1"/>
  <c r="J131" s="1"/>
  <c r="G133" i="5"/>
  <c r="I135" i="1" s="1"/>
  <c r="J135" s="1"/>
  <c r="G147" i="5"/>
  <c r="E195" i="1"/>
  <c r="E198" i="5"/>
  <c r="E206"/>
  <c r="G228"/>
  <c r="I230" i="1" s="1"/>
  <c r="J230" s="1"/>
  <c r="G326" i="5"/>
  <c r="G334"/>
  <c r="H334" s="1"/>
  <c r="G343"/>
  <c r="I345" i="1" s="1"/>
  <c r="G366" i="5"/>
  <c r="H366" s="1"/>
  <c r="E410"/>
  <c r="F410"/>
  <c r="G412" i="1" s="1"/>
  <c r="H412" s="1"/>
  <c r="G410" i="5"/>
  <c r="I412" i="1" s="1"/>
  <c r="G416" i="5"/>
  <c r="I418" i="1" s="1"/>
  <c r="J418" s="1"/>
  <c r="I419"/>
  <c r="J419" s="1"/>
  <c r="G420" i="5"/>
  <c r="I422" i="1" s="1"/>
  <c r="E427" i="5"/>
  <c r="E429" i="1" s="1"/>
  <c r="F429" s="1"/>
  <c r="L429" s="1"/>
  <c r="F427" i="5"/>
  <c r="G429" i="1" s="1"/>
  <c r="H429" s="1"/>
  <c r="G427" i="5"/>
  <c r="I429" i="1" s="1"/>
  <c r="J429" s="1"/>
  <c r="E428" i="5"/>
  <c r="E430" i="1" s="1"/>
  <c r="F428" i="5"/>
  <c r="G430" i="1" s="1"/>
  <c r="H430" s="1"/>
  <c r="G428" i="5"/>
  <c r="I430" i="1" s="1"/>
  <c r="J430" s="1"/>
  <c r="G432" i="5"/>
  <c r="I434" i="1" s="1"/>
  <c r="J434" s="1"/>
  <c r="G435" i="5"/>
  <c r="G443"/>
  <c r="E452"/>
  <c r="F452"/>
  <c r="G454" i="1" s="1"/>
  <c r="G452" i="5"/>
  <c r="I454" i="1" s="1"/>
  <c r="J454" s="1"/>
  <c r="G464" i="5"/>
  <c r="I466" i="1" s="1"/>
  <c r="J466" s="1"/>
  <c r="G472" i="5"/>
  <c r="I474" i="1" s="1"/>
  <c r="J474" s="1"/>
  <c r="G474" i="5"/>
  <c r="I476" i="1" s="1"/>
  <c r="J476" s="1"/>
  <c r="G478" i="5"/>
  <c r="I480" i="1" s="1"/>
  <c r="J480" s="1"/>
  <c r="E487"/>
  <c r="G506" i="5"/>
  <c r="I508" i="1" s="1"/>
  <c r="J508" s="1"/>
  <c r="G507" i="5"/>
  <c r="I509" i="1" s="1"/>
  <c r="J509" s="1"/>
  <c r="G509" i="5"/>
  <c r="I511" i="1" s="1"/>
  <c r="J511" s="1"/>
  <c r="G514" i="5"/>
  <c r="I516" i="1" s="1"/>
  <c r="J516" s="1"/>
  <c r="C19" i="12"/>
  <c r="F2713" i="6"/>
  <c r="G2713" s="1"/>
  <c r="G2714" s="1"/>
  <c r="F237" i="5" s="1"/>
  <c r="G239" i="1" s="1"/>
  <c r="H239" s="1"/>
  <c r="C20" i="12"/>
  <c r="C21"/>
  <c r="C22"/>
  <c r="C23"/>
  <c r="C24"/>
  <c r="G430" i="5"/>
  <c r="G353"/>
  <c r="H277" i="1"/>
  <c r="G5213" i="6"/>
  <c r="G388" i="5"/>
  <c r="G387"/>
  <c r="I389" i="1" s="1"/>
  <c r="J389" s="1"/>
  <c r="I463"/>
  <c r="I385"/>
  <c r="J385" s="1"/>
  <c r="G4274" i="6"/>
  <c r="G317" i="5"/>
  <c r="G481"/>
  <c r="G5668" i="6"/>
  <c r="G5125"/>
  <c r="G4993"/>
  <c r="G4669"/>
  <c r="E200" i="1"/>
  <c r="I301"/>
  <c r="J301" s="1"/>
  <c r="G258" i="5"/>
  <c r="I260" i="1" s="1"/>
  <c r="J260" s="1"/>
  <c r="G227" i="5"/>
  <c r="G7586" i="6"/>
  <c r="G7587" s="1"/>
  <c r="E662" i="5" s="1"/>
  <c r="G5398" i="6"/>
  <c r="G5399" s="1"/>
  <c r="E474" i="5" s="1"/>
  <c r="G463"/>
  <c r="I465" i="1" s="1"/>
  <c r="J465" s="1"/>
  <c r="G4340" i="6"/>
  <c r="G257" i="5"/>
  <c r="I259" i="1" s="1"/>
  <c r="J259" s="1"/>
  <c r="G2795" i="6"/>
  <c r="G2796" s="1"/>
  <c r="E244" i="5" s="1"/>
  <c r="E225" i="1"/>
  <c r="G202" i="5"/>
  <c r="I204" i="1" s="1"/>
  <c r="J204" s="1"/>
  <c r="G1454" i="6"/>
  <c r="G1455" s="1"/>
  <c r="F617" i="1"/>
  <c r="H539"/>
  <c r="H531"/>
  <c r="H523"/>
  <c r="I699"/>
  <c r="J699" s="1"/>
  <c r="G454" i="5"/>
  <c r="G439"/>
  <c r="G331"/>
  <c r="G6225" i="6"/>
  <c r="G6226" s="1"/>
  <c r="G6179"/>
  <c r="G6180" s="1"/>
  <c r="G6003"/>
  <c r="G6004" s="1"/>
  <c r="G5654"/>
  <c r="G5627"/>
  <c r="G5628" s="1"/>
  <c r="G5466"/>
  <c r="G5467" s="1"/>
  <c r="G5454"/>
  <c r="G5455" s="1"/>
  <c r="G5196"/>
  <c r="G5197" s="1"/>
  <c r="G4888"/>
  <c r="G4889" s="1"/>
  <c r="G4844"/>
  <c r="G4845" s="1"/>
  <c r="G4652"/>
  <c r="G4653" s="1"/>
  <c r="G4257"/>
  <c r="G4258" s="1"/>
  <c r="G4114"/>
  <c r="G4115" s="1"/>
  <c r="G3938"/>
  <c r="G3939" s="1"/>
  <c r="G3762"/>
  <c r="G3763" s="1"/>
  <c r="F3557"/>
  <c r="G3557" s="1"/>
  <c r="G3558" s="1"/>
  <c r="F309" i="5" s="1"/>
  <c r="G3542" i="6"/>
  <c r="G3543" s="1"/>
  <c r="G3430"/>
  <c r="E298" i="5" s="1"/>
  <c r="F3419" i="6"/>
  <c r="G3419" s="1"/>
  <c r="G3420" s="1"/>
  <c r="F297" i="5" s="1"/>
  <c r="G299" i="1" s="1"/>
  <c r="H299" s="1"/>
  <c r="F3207" i="6"/>
  <c r="G3207" s="1"/>
  <c r="G3208" s="1"/>
  <c r="F279" i="5" s="1"/>
  <c r="F2809" i="6"/>
  <c r="G2809" s="1"/>
  <c r="G2810" s="1"/>
  <c r="F245" i="5" s="1"/>
  <c r="G247" i="1" s="1"/>
  <c r="H247" s="1"/>
  <c r="G7874" i="6"/>
  <c r="G7875" s="1"/>
  <c r="E685" i="5" s="1"/>
  <c r="E687" i="1" s="1"/>
  <c r="F687" s="1"/>
  <c r="G7423" i="6"/>
  <c r="E651" i="5" s="1"/>
  <c r="G282"/>
  <c r="F488" i="6"/>
  <c r="G488" s="1"/>
  <c r="G489" s="1"/>
  <c r="F45" i="5" s="1"/>
  <c r="G47" i="1" s="1"/>
  <c r="F500" i="6"/>
  <c r="G500" s="1"/>
  <c r="G501" s="1"/>
  <c r="F46" i="5" s="1"/>
  <c r="G48" i="1" s="1"/>
  <c r="H48" s="1"/>
  <c r="F512" i="6"/>
  <c r="G512" s="1"/>
  <c r="G513" s="1"/>
  <c r="F47" i="5" s="1"/>
  <c r="G49" i="1" s="1"/>
  <c r="H49" s="1"/>
  <c r="F524" i="6"/>
  <c r="G524" s="1"/>
  <c r="G525" s="1"/>
  <c r="F48" i="5" s="1"/>
  <c r="G50" i="1" s="1"/>
  <c r="F536" i="6"/>
  <c r="G536" s="1"/>
  <c r="G537" s="1"/>
  <c r="F49" i="5" s="1"/>
  <c r="G51" i="1" s="1"/>
  <c r="F548" i="6"/>
  <c r="G548" s="1"/>
  <c r="G549" s="1"/>
  <c r="F50" i="5" s="1"/>
  <c r="G52" i="1" s="1"/>
  <c r="H52" s="1"/>
  <c r="F560" i="6"/>
  <c r="G560" s="1"/>
  <c r="G561" s="1"/>
  <c r="F51" i="5" s="1"/>
  <c r="G53" i="1" s="1"/>
  <c r="H53" s="1"/>
  <c r="F572" i="6"/>
  <c r="G572" s="1"/>
  <c r="G573" s="1"/>
  <c r="F52" i="5" s="1"/>
  <c r="G54" i="1" s="1"/>
  <c r="H54" s="1"/>
  <c r="F584" i="6"/>
  <c r="G584" s="1"/>
  <c r="G585" s="1"/>
  <c r="F53" i="5" s="1"/>
  <c r="G55" i="1" s="1"/>
  <c r="H55" s="1"/>
  <c r="F596" i="6"/>
  <c r="G596" s="1"/>
  <c r="G597" s="1"/>
  <c r="F608"/>
  <c r="G608" s="1"/>
  <c r="G609" s="1"/>
  <c r="F55" i="5" s="1"/>
  <c r="G57" i="1" s="1"/>
  <c r="H57" s="1"/>
  <c r="F620" i="6"/>
  <c r="G620" s="1"/>
  <c r="G621" s="1"/>
  <c r="F56" i="5" s="1"/>
  <c r="G58" i="1" s="1"/>
  <c r="F632" i="6"/>
  <c r="G632" s="1"/>
  <c r="G633" s="1"/>
  <c r="F57" i="5" s="1"/>
  <c r="G59" i="1" s="1"/>
  <c r="F644" i="6"/>
  <c r="G644" s="1"/>
  <c r="G645" s="1"/>
  <c r="F58" i="5" s="1"/>
  <c r="F656" i="6"/>
  <c r="G656" s="1"/>
  <c r="G657" s="1"/>
  <c r="F59" i="5" s="1"/>
  <c r="F668" i="6"/>
  <c r="G668" s="1"/>
  <c r="G669" s="1"/>
  <c r="F60" i="5" s="1"/>
  <c r="G62" i="1" s="1"/>
  <c r="F680" i="6"/>
  <c r="G680"/>
  <c r="G681" s="1"/>
  <c r="F61" i="5" s="1"/>
  <c r="G63" i="1" s="1"/>
  <c r="F692" i="6"/>
  <c r="G692" s="1"/>
  <c r="G693" s="1"/>
  <c r="F62" i="5" s="1"/>
  <c r="F704" i="6"/>
  <c r="G704" s="1"/>
  <c r="G705" s="1"/>
  <c r="F63" i="5" s="1"/>
  <c r="G65" i="1" s="1"/>
  <c r="H65" s="1"/>
  <c r="F716" i="6"/>
  <c r="G716" s="1"/>
  <c r="G717" s="1"/>
  <c r="F64" i="5" s="1"/>
  <c r="G66" i="1" s="1"/>
  <c r="F728" i="6"/>
  <c r="G728" s="1"/>
  <c r="G729" s="1"/>
  <c r="F65" i="5" s="1"/>
  <c r="G67" i="1" s="1"/>
  <c r="F740" i="6"/>
  <c r="G740" s="1"/>
  <c r="G741" s="1"/>
  <c r="F66" i="5" s="1"/>
  <c r="F972" i="6"/>
  <c r="G972" s="1"/>
  <c r="G973" s="1"/>
  <c r="F86" i="5" s="1"/>
  <c r="F984" i="6"/>
  <c r="G984" s="1"/>
  <c r="G985" s="1"/>
  <c r="F87" i="5" s="1"/>
  <c r="G89" i="1" s="1"/>
  <c r="H89" s="1"/>
  <c r="F996" i="6"/>
  <c r="G996" s="1"/>
  <c r="G997" s="1"/>
  <c r="F88" i="5" s="1"/>
  <c r="G90" i="1" s="1"/>
  <c r="H90" s="1"/>
  <c r="F1008" i="6"/>
  <c r="G1008" s="1"/>
  <c r="G1009" s="1"/>
  <c r="F89" i="5" s="1"/>
  <c r="F1020" i="6"/>
  <c r="G1020" s="1"/>
  <c r="G1021" s="1"/>
  <c r="F1032"/>
  <c r="G1032" s="1"/>
  <c r="G1033" s="1"/>
  <c r="F91" i="5" s="1"/>
  <c r="G93" i="1" s="1"/>
  <c r="H93" s="1"/>
  <c r="F1044" i="6"/>
  <c r="G1044" s="1"/>
  <c r="G1045" s="1"/>
  <c r="F92" i="5" s="1"/>
  <c r="G94" i="1" s="1"/>
  <c r="H94" s="1"/>
  <c r="F1056" i="6"/>
  <c r="G1056" s="1"/>
  <c r="G1057" s="1"/>
  <c r="F93" i="5" s="1"/>
  <c r="G95" i="1" s="1"/>
  <c r="H95" s="1"/>
  <c r="F1068" i="6"/>
  <c r="G1068" s="1"/>
  <c r="G1069" s="1"/>
  <c r="F94" i="5" s="1"/>
  <c r="G96" i="1" s="1"/>
  <c r="H96" s="1"/>
  <c r="F1080" i="6"/>
  <c r="G1080" s="1"/>
  <c r="G1081" s="1"/>
  <c r="F95" i="5" s="1"/>
  <c r="F1092" i="6"/>
  <c r="G1092" s="1"/>
  <c r="G1093" s="1"/>
  <c r="F96" i="5" s="1"/>
  <c r="G98" i="1" s="1"/>
  <c r="H98" s="1"/>
  <c r="F1104" i="6"/>
  <c r="G1104" s="1"/>
  <c r="G1105" s="1"/>
  <c r="F97" i="5" s="1"/>
  <c r="G99" i="1" s="1"/>
  <c r="H99" s="1"/>
  <c r="F1116" i="6"/>
  <c r="G1116" s="1"/>
  <c r="G1117" s="1"/>
  <c r="F1128"/>
  <c r="G1128" s="1"/>
  <c r="G1129" s="1"/>
  <c r="F99" i="5" s="1"/>
  <c r="F1140" i="6"/>
  <c r="G1140" s="1"/>
  <c r="G1141" s="1"/>
  <c r="F100" i="5" s="1"/>
  <c r="G102" i="1" s="1"/>
  <c r="H102" s="1"/>
  <c r="F1152" i="6"/>
  <c r="G1152" s="1"/>
  <c r="G1153" s="1"/>
  <c r="F101" i="5" s="1"/>
  <c r="F1164" i="6"/>
  <c r="G1164" s="1"/>
  <c r="G1165" s="1"/>
  <c r="F102" i="5" s="1"/>
  <c r="G104" i="1" s="1"/>
  <c r="H104" s="1"/>
  <c r="F1176" i="6"/>
  <c r="G1176" s="1"/>
  <c r="G1177" s="1"/>
  <c r="F103" i="5" s="1"/>
  <c r="F163" i="6"/>
  <c r="G163" s="1"/>
  <c r="G164" s="1"/>
  <c r="F175"/>
  <c r="G175" s="1"/>
  <c r="G176" s="1"/>
  <c r="F18" i="5" s="1"/>
  <c r="G20" i="1" s="1"/>
  <c r="H20" s="1"/>
  <c r="F187" i="6"/>
  <c r="G187" s="1"/>
  <c r="G188" s="1"/>
  <c r="F19" i="5" s="1"/>
  <c r="G21" i="1" s="1"/>
  <c r="H21" s="1"/>
  <c r="F199" i="6"/>
  <c r="G199" s="1"/>
  <c r="G200" s="1"/>
  <c r="F20" i="5" s="1"/>
  <c r="G22" i="1" s="1"/>
  <c r="H22" s="1"/>
  <c r="F211" i="6"/>
  <c r="G211" s="1"/>
  <c r="G212" s="1"/>
  <c r="F21" i="5" s="1"/>
  <c r="G23" i="1" s="1"/>
  <c r="H23" s="1"/>
  <c r="F223" i="6"/>
  <c r="G223" s="1"/>
  <c r="G224" s="1"/>
  <c r="F22" i="5" s="1"/>
  <c r="G24" i="1" s="1"/>
  <c r="H24" s="1"/>
  <c r="F235" i="6"/>
  <c r="G235" s="1"/>
  <c r="G236" s="1"/>
  <c r="F247"/>
  <c r="G247" s="1"/>
  <c r="G248" s="1"/>
  <c r="F24" i="5" s="1"/>
  <c r="G26" i="1" s="1"/>
  <c r="H26" s="1"/>
  <c r="F259" i="6"/>
  <c r="G259" s="1"/>
  <c r="G260" s="1"/>
  <c r="F25" i="5" s="1"/>
  <c r="G27" i="1" s="1"/>
  <c r="H27" s="1"/>
  <c r="F271" i="6"/>
  <c r="G271" s="1"/>
  <c r="G272" s="1"/>
  <c r="F26" i="5" s="1"/>
  <c r="G28" i="1" s="1"/>
  <c r="H28" s="1"/>
  <c r="F283" i="6"/>
  <c r="G283" s="1"/>
  <c r="G284" s="1"/>
  <c r="F27" i="5" s="1"/>
  <c r="G29" i="1" s="1"/>
  <c r="H29" s="1"/>
  <c r="F295" i="6"/>
  <c r="G295" s="1"/>
  <c r="G296" s="1"/>
  <c r="F28" i="5" s="1"/>
  <c r="G30" i="1" s="1"/>
  <c r="H30" s="1"/>
  <c r="F307" i="6"/>
  <c r="G307" s="1"/>
  <c r="G308" s="1"/>
  <c r="F29" i="5" s="1"/>
  <c r="F319" i="6"/>
  <c r="G319" s="1"/>
  <c r="G320" s="1"/>
  <c r="F30" i="5" s="1"/>
  <c r="G32" i="1" s="1"/>
  <c r="H32" s="1"/>
  <c r="F331" i="6"/>
  <c r="G331" s="1"/>
  <c r="G332" s="1"/>
  <c r="F343"/>
  <c r="G343" s="1"/>
  <c r="G344" s="1"/>
  <c r="F32" i="5" s="1"/>
  <c r="G34" i="1" s="1"/>
  <c r="H34" s="1"/>
  <c r="F355" i="6"/>
  <c r="G355" s="1"/>
  <c r="G356" s="1"/>
  <c r="F33" i="5" s="1"/>
  <c r="G35" i="1" s="1"/>
  <c r="H35" s="1"/>
  <c r="F807" i="6"/>
  <c r="G807" s="1"/>
  <c r="G808" s="1"/>
  <c r="F72" i="5" s="1"/>
  <c r="G74" i="1" s="1"/>
  <c r="H74" s="1"/>
  <c r="F819" i="6"/>
  <c r="G819" s="1"/>
  <c r="G820" s="1"/>
  <c r="F73" i="5" s="1"/>
  <c r="G75" i="1" s="1"/>
  <c r="H75" s="1"/>
  <c r="F831" i="6"/>
  <c r="G831" s="1"/>
  <c r="G832" s="1"/>
  <c r="F74" i="5" s="1"/>
  <c r="G76" i="1" s="1"/>
  <c r="H76" s="1"/>
  <c r="F843" i="6"/>
  <c r="G843" s="1"/>
  <c r="G844" s="1"/>
  <c r="F75" i="5" s="1"/>
  <c r="F855" i="6"/>
  <c r="G855" s="1"/>
  <c r="G856" s="1"/>
  <c r="F76" i="5" s="1"/>
  <c r="G78" i="1" s="1"/>
  <c r="H78" s="1"/>
  <c r="F867" i="6"/>
  <c r="G867" s="1"/>
  <c r="G868" s="1"/>
  <c r="F77" i="5" s="1"/>
  <c r="G79" i="1" s="1"/>
  <c r="H79" s="1"/>
  <c r="F879" i="6"/>
  <c r="G879" s="1"/>
  <c r="G880" s="1"/>
  <c r="F78" i="5" s="1"/>
  <c r="G80" i="1" s="1"/>
  <c r="F891" i="6"/>
  <c r="G891" s="1"/>
  <c r="G892" s="1"/>
  <c r="F79" i="5" s="1"/>
  <c r="G81" i="1" s="1"/>
  <c r="H81" s="1"/>
  <c r="F903" i="6"/>
  <c r="G903" s="1"/>
  <c r="G904" s="1"/>
  <c r="F915"/>
  <c r="G915" s="1"/>
  <c r="G916" s="1"/>
  <c r="F81" i="5" s="1"/>
  <c r="G83" i="1" s="1"/>
  <c r="H83" s="1"/>
  <c r="F927" i="6"/>
  <c r="G927" s="1"/>
  <c r="G928" s="1"/>
  <c r="F82" i="5" s="1"/>
  <c r="G84" i="1" s="1"/>
  <c r="H84" s="1"/>
  <c r="F1322" i="6"/>
  <c r="G1322" s="1"/>
  <c r="G1323" s="1"/>
  <c r="F116" i="5" s="1"/>
  <c r="G118" i="1" s="1"/>
  <c r="H118" s="1"/>
  <c r="F2867" i="6"/>
  <c r="G2867" s="1"/>
  <c r="G2868" s="1"/>
  <c r="F1310"/>
  <c r="G1310" s="1"/>
  <c r="G1311" s="1"/>
  <c r="F115" i="5" s="1"/>
  <c r="F1444" i="6"/>
  <c r="G1444" s="1"/>
  <c r="G1445" s="1"/>
  <c r="F127" i="5" s="1"/>
  <c r="G129" i="1" s="1"/>
  <c r="H129" s="1"/>
  <c r="F1456" i="6"/>
  <c r="G1456" s="1"/>
  <c r="G1457" s="1"/>
  <c r="F128" i="5" s="1"/>
  <c r="G130" i="1" s="1"/>
  <c r="H130" s="1"/>
  <c r="F1468" i="6"/>
  <c r="G1468" s="1"/>
  <c r="G1469" s="1"/>
  <c r="F129" i="5" s="1"/>
  <c r="F1480" i="6"/>
  <c r="G1480" s="1"/>
  <c r="G1481" s="1"/>
  <c r="F130" i="5" s="1"/>
  <c r="G132" i="1" s="1"/>
  <c r="H132" s="1"/>
  <c r="F1492" i="6"/>
  <c r="G1492" s="1"/>
  <c r="G1493" s="1"/>
  <c r="F131" i="5" s="1"/>
  <c r="G133" i="1" s="1"/>
  <c r="H133" s="1"/>
  <c r="F1504" i="6"/>
  <c r="G1504" s="1"/>
  <c r="G1505" s="1"/>
  <c r="F1516"/>
  <c r="G1516" s="1"/>
  <c r="G1517" s="1"/>
  <c r="F133" i="5" s="1"/>
  <c r="G135" i="1" s="1"/>
  <c r="H135" s="1"/>
  <c r="F1528" i="6"/>
  <c r="G1528" s="1"/>
  <c r="G1529" s="1"/>
  <c r="F134" i="5" s="1"/>
  <c r="G136" i="1" s="1"/>
  <c r="H136" s="1"/>
  <c r="F2609" i="6"/>
  <c r="G2609" s="1"/>
  <c r="G2610" s="1"/>
  <c r="F2620"/>
  <c r="G2620" s="1"/>
  <c r="G2621" s="1"/>
  <c r="F229" i="5" s="1"/>
  <c r="F2631" i="6"/>
  <c r="G2631" s="1"/>
  <c r="G2632" s="1"/>
  <c r="F230" i="5" s="1"/>
  <c r="F2642" i="6"/>
  <c r="G2642" s="1"/>
  <c r="G2643" s="1"/>
  <c r="F231" i="5" s="1"/>
  <c r="G233" i="1" s="1"/>
  <c r="F2856" i="6"/>
  <c r="G2856" s="1"/>
  <c r="G2857" s="1"/>
  <c r="F249" i="5" s="1"/>
  <c r="G251" i="1" s="1"/>
  <c r="H251" s="1"/>
  <c r="F2900" i="6"/>
  <c r="G2900" s="1"/>
  <c r="G2901" s="1"/>
  <c r="F253" i="5" s="1"/>
  <c r="F2912" i="6"/>
  <c r="G2912" s="1"/>
  <c r="G2913" s="1"/>
  <c r="F254" i="5" s="1"/>
  <c r="G256" i="1" s="1"/>
  <c r="H256" s="1"/>
  <c r="F2924" i="6"/>
  <c r="G2924" s="1"/>
  <c r="G2925" s="1"/>
  <c r="F255" i="5" s="1"/>
  <c r="G257" i="1" s="1"/>
  <c r="H257" s="1"/>
  <c r="F2936" i="6"/>
  <c r="G2936"/>
  <c r="G2937" s="1"/>
  <c r="F256" i="5" s="1"/>
  <c r="G258" i="1" s="1"/>
  <c r="H258" s="1"/>
  <c r="F2948" i="6"/>
  <c r="G2948"/>
  <c r="G2949" s="1"/>
  <c r="F257" i="5" s="1"/>
  <c r="G259" i="1" s="1"/>
  <c r="H259" s="1"/>
  <c r="F2960" i="6"/>
  <c r="G2960" s="1"/>
  <c r="G2961" s="1"/>
  <c r="F258" i="5" s="1"/>
  <c r="G260" i="1" s="1"/>
  <c r="H260" s="1"/>
  <c r="F2972" i="6"/>
  <c r="G2972" s="1"/>
  <c r="G2973" s="1"/>
  <c r="F2984"/>
  <c r="G2984" s="1"/>
  <c r="G2985" s="1"/>
  <c r="F2677"/>
  <c r="G2677" s="1"/>
  <c r="G2678" s="1"/>
  <c r="F234" i="5" s="1"/>
  <c r="G236" i="1" s="1"/>
  <c r="H236" s="1"/>
  <c r="F2701" i="6"/>
  <c r="G2701"/>
  <c r="G2702" s="1"/>
  <c r="F236" i="5" s="1"/>
  <c r="G238" i="1" s="1"/>
  <c r="H238" s="1"/>
  <c r="F2725" i="6"/>
  <c r="G2725"/>
  <c r="G2726" s="1"/>
  <c r="F238" i="5" s="1"/>
  <c r="G240" i="1" s="1"/>
  <c r="H240" s="1"/>
  <c r="F2749" i="6"/>
  <c r="G2749" s="1"/>
  <c r="G2750" s="1"/>
  <c r="F240" i="5" s="1"/>
  <c r="G242" i="1" s="1"/>
  <c r="H242" s="1"/>
  <c r="F2773" i="6"/>
  <c r="G2773" s="1"/>
  <c r="G2774" s="1"/>
  <c r="F242" i="5" s="1"/>
  <c r="G244" i="1" s="1"/>
  <c r="H244" s="1"/>
  <c r="F2797" i="6"/>
  <c r="G2797"/>
  <c r="G2798" s="1"/>
  <c r="F244" i="5" s="1"/>
  <c r="G246" i="1" s="1"/>
  <c r="H246" s="1"/>
  <c r="F2821" i="6"/>
  <c r="G2821"/>
  <c r="G2822" s="1"/>
  <c r="F246" i="5" s="1"/>
  <c r="G248" i="1" s="1"/>
  <c r="H248" s="1"/>
  <c r="F2845" i="6"/>
  <c r="G2845" s="1"/>
  <c r="G2846" s="1"/>
  <c r="F248" i="5" s="1"/>
  <c r="G250" i="1" s="1"/>
  <c r="H250" s="1"/>
  <c r="F2997" i="6"/>
  <c r="G2997" s="1"/>
  <c r="G2998" s="1"/>
  <c r="F261" i="5" s="1"/>
  <c r="G263" i="1" s="1"/>
  <c r="H263" s="1"/>
  <c r="F3045" i="6"/>
  <c r="G3045"/>
  <c r="G3046" s="1"/>
  <c r="F265" i="5" s="1"/>
  <c r="G267" i="1" s="1"/>
  <c r="H267" s="1"/>
  <c r="F3093" i="6"/>
  <c r="G3093"/>
  <c r="G3094" s="1"/>
  <c r="F269" i="5" s="1"/>
  <c r="G271" i="1" s="1"/>
  <c r="H271" s="1"/>
  <c r="F3141" i="6"/>
  <c r="G3141"/>
  <c r="G3142" s="1"/>
  <c r="F273" i="5" s="1"/>
  <c r="G275" i="1" s="1"/>
  <c r="H275" s="1"/>
  <c r="F3185" i="6"/>
  <c r="G3185"/>
  <c r="G3186" s="1"/>
  <c r="F3299"/>
  <c r="G3299" s="1"/>
  <c r="G3300" s="1"/>
  <c r="F287" i="5" s="1"/>
  <c r="G289" i="1" s="1"/>
  <c r="H289" s="1"/>
  <c r="F3347" i="6"/>
  <c r="G3347" s="1"/>
  <c r="G3348" s="1"/>
  <c r="F291" i="5" s="1"/>
  <c r="G293" i="1" s="1"/>
  <c r="H293" s="1"/>
  <c r="F3395" i="6"/>
  <c r="G3395" s="1"/>
  <c r="G3396" s="1"/>
  <c r="F295" i="5" s="1"/>
  <c r="G297" i="1" s="1"/>
  <c r="H297" s="1"/>
  <c r="F3431" i="6"/>
  <c r="G3431" s="1"/>
  <c r="G3432" s="1"/>
  <c r="F3443"/>
  <c r="G3443" s="1"/>
  <c r="G3444" s="1"/>
  <c r="F299" i="5" s="1"/>
  <c r="G301" i="1" s="1"/>
  <c r="H301" s="1"/>
  <c r="F3455" i="6"/>
  <c r="G3455" s="1"/>
  <c r="G3456" s="1"/>
  <c r="F4534"/>
  <c r="G4534" s="1"/>
  <c r="G4535" s="1"/>
  <c r="F397" i="5" s="1"/>
  <c r="F4546" i="6"/>
  <c r="G4546" s="1"/>
  <c r="G4547" s="1"/>
  <c r="F398" i="5" s="1"/>
  <c r="G400" i="1" s="1"/>
  <c r="H400" s="1"/>
  <c r="F5268" i="6"/>
  <c r="G5268" s="1"/>
  <c r="G5269" s="1"/>
  <c r="F463" i="5" s="1"/>
  <c r="G465" i="1" s="1"/>
  <c r="H465" s="1"/>
  <c r="F5493" i="6"/>
  <c r="G5493" s="1"/>
  <c r="G5494" s="1"/>
  <c r="F5505"/>
  <c r="G5505"/>
  <c r="G5506" s="1"/>
  <c r="F483" i="5" s="1"/>
  <c r="G485" i="1" s="1"/>
  <c r="H485" s="1"/>
  <c r="F5517" i="6"/>
  <c r="G5517" s="1"/>
  <c r="G5518" s="1"/>
  <c r="F484" i="5" s="1"/>
  <c r="G486" i="1" s="1"/>
  <c r="H486" s="1"/>
  <c r="F5551" i="6"/>
  <c r="G5551" s="1"/>
  <c r="G5552" s="1"/>
  <c r="F5563"/>
  <c r="G5563" s="1"/>
  <c r="G5564" s="1"/>
  <c r="F488" i="5" s="1"/>
  <c r="G490" i="1" s="1"/>
  <c r="H490" s="1"/>
  <c r="F5574" i="6"/>
  <c r="G5574" s="1"/>
  <c r="G5575" s="1"/>
  <c r="F5586"/>
  <c r="G5586" s="1"/>
  <c r="G5587" s="1"/>
  <c r="F490" i="5" s="1"/>
  <c r="G492" i="1" s="1"/>
  <c r="H492" s="1"/>
  <c r="F5598" i="6"/>
  <c r="G5598" s="1"/>
  <c r="G5599" s="1"/>
  <c r="F5766"/>
  <c r="G5766" s="1"/>
  <c r="G5767" s="1"/>
  <c r="F506" i="5" s="1"/>
  <c r="G508" i="1" s="1"/>
  <c r="H508" s="1"/>
  <c r="F5778" i="6"/>
  <c r="G5778" s="1"/>
  <c r="G5779" s="1"/>
  <c r="F507" i="5" s="1"/>
  <c r="G509" i="1" s="1"/>
  <c r="H509" s="1"/>
  <c r="F5790" i="6"/>
  <c r="G5790" s="1"/>
  <c r="G5791" s="1"/>
  <c r="F508" i="5" s="1"/>
  <c r="G510" i="1" s="1"/>
  <c r="F5802" i="6"/>
  <c r="G5802" s="1"/>
  <c r="G5803" s="1"/>
  <c r="F509" i="5" s="1"/>
  <c r="G511" i="1" s="1"/>
  <c r="H511" s="1"/>
  <c r="F5814" i="6"/>
  <c r="G5814" s="1"/>
  <c r="G5815" s="1"/>
  <c r="F510" i="5" s="1"/>
  <c r="G512" i="1" s="1"/>
  <c r="H512" s="1"/>
  <c r="F5826" i="6"/>
  <c r="G5826" s="1"/>
  <c r="G5827" s="1"/>
  <c r="F511" i="5" s="1"/>
  <c r="G513" i="1" s="1"/>
  <c r="H513" s="1"/>
  <c r="F5838" i="6"/>
  <c r="G5838" s="1"/>
  <c r="G5839" s="1"/>
  <c r="F512" i="5" s="1"/>
  <c r="G514" i="1" s="1"/>
  <c r="H514" s="1"/>
  <c r="F5850" i="6"/>
  <c r="G5850" s="1"/>
  <c r="G5851" s="1"/>
  <c r="F513" i="5" s="1"/>
  <c r="G515" i="1" s="1"/>
  <c r="H515" s="1"/>
  <c r="F5862" i="6"/>
  <c r="G5862" s="1"/>
  <c r="G5863"/>
  <c r="F514" i="5" s="1"/>
  <c r="F5874" i="6"/>
  <c r="G5874" s="1"/>
  <c r="G5875" s="1"/>
  <c r="F515" i="5" s="1"/>
  <c r="G517" i="1" s="1"/>
  <c r="F5886" i="6"/>
  <c r="G5886" s="1"/>
  <c r="G5887" s="1"/>
  <c r="F516" i="5" s="1"/>
  <c r="G518" i="1" s="1"/>
  <c r="H518" s="1"/>
  <c r="F12" i="6"/>
  <c r="G12" s="1"/>
  <c r="G13" s="1"/>
  <c r="F4" i="5" s="1"/>
  <c r="G6" i="1" s="1"/>
  <c r="H6" s="1"/>
  <c r="F24" i="6"/>
  <c r="G24" s="1"/>
  <c r="G25" s="1"/>
  <c r="F5" i="5" s="1"/>
  <c r="G7" i="1" s="1"/>
  <c r="H7" s="1"/>
  <c r="F36" i="6"/>
  <c r="G36" s="1"/>
  <c r="G37"/>
  <c r="F6" i="5" s="1"/>
  <c r="G8" i="1" s="1"/>
  <c r="H8" s="1"/>
  <c r="F48" i="6"/>
  <c r="G48" s="1"/>
  <c r="G49" s="1"/>
  <c r="F7" i="5" s="1"/>
  <c r="G9" i="1" s="1"/>
  <c r="H9" s="1"/>
  <c r="F60" i="6"/>
  <c r="G60" s="1"/>
  <c r="G61" s="1"/>
  <c r="F8" i="5" s="1"/>
  <c r="G10" i="1" s="1"/>
  <c r="H10" s="1"/>
  <c r="F72" i="6"/>
  <c r="G72" s="1"/>
  <c r="G73" s="1"/>
  <c r="F9" i="5" s="1"/>
  <c r="G11" i="1" s="1"/>
  <c r="H11" s="1"/>
  <c r="F84" i="6"/>
  <c r="G84" s="1"/>
  <c r="G85" s="1"/>
  <c r="F10" i="5" s="1"/>
  <c r="G12" i="1" s="1"/>
  <c r="H12" s="1"/>
  <c r="F96" i="6"/>
  <c r="G96" s="1"/>
  <c r="G97" s="1"/>
  <c r="F11" i="5" s="1"/>
  <c r="G13" i="1" s="1"/>
  <c r="H13" s="1"/>
  <c r="F2878" i="6"/>
  <c r="G2878" s="1"/>
  <c r="G2879"/>
  <c r="F3009"/>
  <c r="G3009" s="1"/>
  <c r="G3010" s="1"/>
  <c r="F262" i="5" s="1"/>
  <c r="F3057" i="6"/>
  <c r="G3057" s="1"/>
  <c r="G3058" s="1"/>
  <c r="F266" i="5" s="1"/>
  <c r="G268" i="1" s="1"/>
  <c r="H268" s="1"/>
  <c r="F3105" i="6"/>
  <c r="G3105" s="1"/>
  <c r="G3106" s="1"/>
  <c r="F270" i="5" s="1"/>
  <c r="F3174" i="6"/>
  <c r="G3174" s="1"/>
  <c r="G3175" s="1"/>
  <c r="F276" i="5" s="1"/>
  <c r="F3263" i="6"/>
  <c r="G3263" s="1"/>
  <c r="G3264" s="1"/>
  <c r="F284" i="5" s="1"/>
  <c r="G286" i="1" s="1"/>
  <c r="H286" s="1"/>
  <c r="F3311" i="6"/>
  <c r="G3311" s="1"/>
  <c r="G3312"/>
  <c r="F288" i="5" s="1"/>
  <c r="G290" i="1" s="1"/>
  <c r="H290" s="1"/>
  <c r="F3359" i="6"/>
  <c r="G3359" s="1"/>
  <c r="G3360" s="1"/>
  <c r="F292" i="5" s="1"/>
  <c r="G294" i="1" s="1"/>
  <c r="H294" s="1"/>
  <c r="F3407" i="6"/>
  <c r="G3407" s="1"/>
  <c r="G3408" s="1"/>
  <c r="F4361"/>
  <c r="G4361" s="1"/>
  <c r="G4362" s="1"/>
  <c r="F382" i="5" s="1"/>
  <c r="F4373" i="6"/>
  <c r="G4373" s="1"/>
  <c r="G4374" s="1"/>
  <c r="F383" i="5" s="1"/>
  <c r="G385" i="1" s="1"/>
  <c r="H385" s="1"/>
  <c r="F4385" i="6"/>
  <c r="G4385" s="1"/>
  <c r="G4386" s="1"/>
  <c r="F384" i="5" s="1"/>
  <c r="G386" i="1" s="1"/>
  <c r="H386" s="1"/>
  <c r="F4397" i="6"/>
  <c r="G4397" s="1"/>
  <c r="G4398" s="1"/>
  <c r="F385" i="5" s="1"/>
  <c r="G387" i="1" s="1"/>
  <c r="H387" s="1"/>
  <c r="F4409" i="6"/>
  <c r="G4409" s="1"/>
  <c r="G4410" s="1"/>
  <c r="F4421"/>
  <c r="G4421" s="1"/>
  <c r="G4422" s="1"/>
  <c r="F387" i="5" s="1"/>
  <c r="G389" i="1" s="1"/>
  <c r="F4476" i="6"/>
  <c r="G4476" s="1"/>
  <c r="G4477" s="1"/>
  <c r="F392" i="5" s="1"/>
  <c r="F4487" i="6"/>
  <c r="G4487" s="1"/>
  <c r="G4488" s="1"/>
  <c r="F4499"/>
  <c r="G4499" s="1"/>
  <c r="G4500" s="1"/>
  <c r="F394" i="5" s="1"/>
  <c r="F4511" i="6"/>
  <c r="G4511" s="1"/>
  <c r="G4512" s="1"/>
  <c r="F395" i="5" s="1"/>
  <c r="G397" i="1" s="1"/>
  <c r="H397" s="1"/>
  <c r="F4601" i="6"/>
  <c r="G4601" s="1"/>
  <c r="G4602" s="1"/>
  <c r="F4612"/>
  <c r="G4612" s="1"/>
  <c r="G4613" s="1"/>
  <c r="F5643"/>
  <c r="G5643" s="1"/>
  <c r="G5644" s="1"/>
  <c r="F495" i="5" s="1"/>
  <c r="G497" i="1" s="1"/>
  <c r="H497" s="1"/>
  <c r="F5655" i="6"/>
  <c r="G5655" s="1"/>
  <c r="G5656" s="1"/>
  <c r="F7305"/>
  <c r="G7305" s="1"/>
  <c r="F7307"/>
  <c r="G7307" s="1"/>
  <c r="F7319"/>
  <c r="G7319" s="1"/>
  <c r="F7321"/>
  <c r="G7321" s="1"/>
  <c r="F7335"/>
  <c r="G7335" s="1"/>
  <c r="F7337"/>
  <c r="G7337"/>
  <c r="F7349"/>
  <c r="G7349" s="1"/>
  <c r="F7351"/>
  <c r="G7351" s="1"/>
  <c r="F7365"/>
  <c r="G7365" s="1"/>
  <c r="F7367"/>
  <c r="G7367" s="1"/>
  <c r="F7379"/>
  <c r="G7379" s="1"/>
  <c r="F7381"/>
  <c r="G7381" s="1"/>
  <c r="F7395"/>
  <c r="G7395" s="1"/>
  <c r="F7397"/>
  <c r="G7397" s="1"/>
  <c r="F7409"/>
  <c r="G7409" s="1"/>
  <c r="F7411"/>
  <c r="G7411" s="1"/>
  <c r="F7425"/>
  <c r="G7425" s="1"/>
  <c r="F7427"/>
  <c r="G7427" s="1"/>
  <c r="F7439"/>
  <c r="G7439" s="1"/>
  <c r="F7441"/>
  <c r="G7441" s="1"/>
  <c r="F7455"/>
  <c r="G7455" s="1"/>
  <c r="F7457"/>
  <c r="G7457" s="1"/>
  <c r="F7469"/>
  <c r="G7469" s="1"/>
  <c r="F7471"/>
  <c r="G7471" s="1"/>
  <c r="F7485"/>
  <c r="G7485" s="1"/>
  <c r="F7487"/>
  <c r="G7487" s="1"/>
  <c r="F7499"/>
  <c r="G7499" s="1"/>
  <c r="F7501"/>
  <c r="G7501" s="1"/>
  <c r="F7513"/>
  <c r="G7513" s="1"/>
  <c r="F7515"/>
  <c r="G7515" s="1"/>
  <c r="F7529"/>
  <c r="G7529" s="1"/>
  <c r="F7531"/>
  <c r="G7531" s="1"/>
  <c r="F7543"/>
  <c r="G7543" s="1"/>
  <c r="F7545"/>
  <c r="G7545" s="1"/>
  <c r="F7559"/>
  <c r="G7559"/>
  <c r="F7561"/>
  <c r="G7561"/>
  <c r="F7573"/>
  <c r="G7573"/>
  <c r="F7575"/>
  <c r="G7575" s="1"/>
  <c r="F7589"/>
  <c r="G7589" s="1"/>
  <c r="F7591"/>
  <c r="G7591" s="1"/>
  <c r="F7603"/>
  <c r="G7603" s="1"/>
  <c r="F7605"/>
  <c r="G7605" s="1"/>
  <c r="F7619"/>
  <c r="G7619" s="1"/>
  <c r="F7621"/>
  <c r="G7621" s="1"/>
  <c r="F7633"/>
  <c r="G7633" s="1"/>
  <c r="F7635"/>
  <c r="G7635" s="1"/>
  <c r="F7889"/>
  <c r="G7889" s="1"/>
  <c r="F7901"/>
  <c r="G7901" s="1"/>
  <c r="F7915"/>
  <c r="G7915" s="1"/>
  <c r="F7927"/>
  <c r="G7927"/>
  <c r="F7941"/>
  <c r="G7941" s="1"/>
  <c r="F7952"/>
  <c r="G7952" s="1"/>
  <c r="G7953" s="1"/>
  <c r="F7963"/>
  <c r="G7963" s="1"/>
  <c r="G7964" s="1"/>
  <c r="F7974"/>
  <c r="G7974"/>
  <c r="G7975" s="1"/>
  <c r="F7985"/>
  <c r="G7985" s="1"/>
  <c r="G7986" s="1"/>
  <c r="F7996"/>
  <c r="G7996" s="1"/>
  <c r="G7997" s="1"/>
  <c r="F8007"/>
  <c r="G8007" s="1"/>
  <c r="G8008" s="1"/>
  <c r="F696" i="5" s="1"/>
  <c r="G698" i="1" s="1"/>
  <c r="F8019" i="6"/>
  <c r="G8019" s="1"/>
  <c r="G8020" s="1"/>
  <c r="F697" i="5" s="1"/>
  <c r="G699" i="1" s="1"/>
  <c r="F8031" i="6"/>
  <c r="G8031" s="1"/>
  <c r="G8032" s="1"/>
  <c r="F698" i="5" s="1"/>
  <c r="G700" i="1" s="1"/>
  <c r="H700" s="1"/>
  <c r="F8042" i="6"/>
  <c r="G8042" s="1"/>
  <c r="G8043" s="1"/>
  <c r="F699" i="5" s="1"/>
  <c r="F8053" i="6"/>
  <c r="G8053" s="1"/>
  <c r="G8054" s="1"/>
  <c r="F700" i="5" s="1"/>
  <c r="F8064" i="6"/>
  <c r="G8064" s="1"/>
  <c r="G8065" s="1"/>
  <c r="F8075"/>
  <c r="G8075" s="1"/>
  <c r="G8076" s="1"/>
  <c r="F702" i="5" s="1"/>
  <c r="F8086" i="6"/>
  <c r="G8086" s="1"/>
  <c r="G8087" s="1"/>
  <c r="F8097"/>
  <c r="G8097" s="1"/>
  <c r="G8098" s="1"/>
  <c r="F704" i="5" s="1"/>
  <c r="F8108" i="6"/>
  <c r="G8108" s="1"/>
  <c r="G8109" s="1"/>
  <c r="F705" i="5" s="1"/>
  <c r="F8119" i="6"/>
  <c r="G8119" s="1"/>
  <c r="G8120" s="1"/>
  <c r="F706" i="5" s="1"/>
  <c r="G708" i="1" s="1"/>
  <c r="F8130" i="6"/>
  <c r="G8130" s="1"/>
  <c r="G8131" s="1"/>
  <c r="F707" i="5" s="1"/>
  <c r="F8141" i="6"/>
  <c r="G8141" s="1"/>
  <c r="G8142" s="1"/>
  <c r="F8152"/>
  <c r="G8152"/>
  <c r="G8153" s="1"/>
  <c r="F709" i="5" s="1"/>
  <c r="F8163" i="6"/>
  <c r="G8163" s="1"/>
  <c r="G8164" s="1"/>
  <c r="F8174"/>
  <c r="G8174" s="1"/>
  <c r="G8175" s="1"/>
  <c r="F8185"/>
  <c r="G8185" s="1"/>
  <c r="G8186" s="1"/>
  <c r="F8196"/>
  <c r="G8196"/>
  <c r="G8197" s="1"/>
  <c r="F713" i="5" s="1"/>
  <c r="F8207" i="6"/>
  <c r="G8207" s="1"/>
  <c r="G8208" s="1"/>
  <c r="F714" i="5" s="1"/>
  <c r="F8219" i="6"/>
  <c r="G8219" s="1"/>
  <c r="F8221"/>
  <c r="G8221" s="1"/>
  <c r="F8233"/>
  <c r="G8233" s="1"/>
  <c r="F8235"/>
  <c r="G8235" s="1"/>
  <c r="F8247"/>
  <c r="G8247" s="1"/>
  <c r="F8249"/>
  <c r="G8249" s="1"/>
  <c r="F8261"/>
  <c r="G8261" s="1"/>
  <c r="F8263"/>
  <c r="G8263" s="1"/>
  <c r="F8275"/>
  <c r="G8275" s="1"/>
  <c r="F8277"/>
  <c r="G8277"/>
  <c r="F8289"/>
  <c r="G8289" s="1"/>
  <c r="F8291"/>
  <c r="G8291" s="1"/>
  <c r="F8303"/>
  <c r="G8303" s="1"/>
  <c r="G8306" s="1"/>
  <c r="F721" i="5" s="1"/>
  <c r="G723" i="1" s="1"/>
  <c r="H723" s="1"/>
  <c r="F8305" i="6"/>
  <c r="G8305"/>
  <c r="F1689"/>
  <c r="G1689" s="1"/>
  <c r="G1690" s="1"/>
  <c r="F148" i="5" s="1"/>
  <c r="G150" i="1" s="1"/>
  <c r="H150" s="1"/>
  <c r="F1701" i="6"/>
  <c r="G1701" s="1"/>
  <c r="G1702" s="1"/>
  <c r="F1713"/>
  <c r="G1713" s="1"/>
  <c r="G1714" s="1"/>
  <c r="F150" i="5" s="1"/>
  <c r="G152" i="1" s="1"/>
  <c r="H152" s="1"/>
  <c r="F1725" i="6"/>
  <c r="G1725"/>
  <c r="G1726" s="1"/>
  <c r="F151" i="5" s="1"/>
  <c r="G153" i="1" s="1"/>
  <c r="H153" s="1"/>
  <c r="F1737" i="6"/>
  <c r="G1737" s="1"/>
  <c r="G1738" s="1"/>
  <c r="F152" i="5" s="1"/>
  <c r="G154" i="1" s="1"/>
  <c r="H154" s="1"/>
  <c r="F1749" i="6"/>
  <c r="G1749" s="1"/>
  <c r="G1750" s="1"/>
  <c r="F153" i="5" s="1"/>
  <c r="G155" i="1" s="1"/>
  <c r="H155" s="1"/>
  <c r="F1761" i="6"/>
  <c r="G1761" s="1"/>
  <c r="G1762" s="1"/>
  <c r="F154" i="5" s="1"/>
  <c r="G156" i="1" s="1"/>
  <c r="H156" s="1"/>
  <c r="F1773" i="6"/>
  <c r="G1773"/>
  <c r="G1774" s="1"/>
  <c r="F155" i="5" s="1"/>
  <c r="G157" i="1" s="1"/>
  <c r="H157" s="1"/>
  <c r="F1785" i="6"/>
  <c r="G1785" s="1"/>
  <c r="G1786" s="1"/>
  <c r="F156" i="5" s="1"/>
  <c r="G158" i="1" s="1"/>
  <c r="H158" s="1"/>
  <c r="F1797" i="6"/>
  <c r="G1797" s="1"/>
  <c r="G1798" s="1"/>
  <c r="F157" i="5" s="1"/>
  <c r="G159" i="1" s="1"/>
  <c r="H159" s="1"/>
  <c r="F1809" i="6"/>
  <c r="G1809" s="1"/>
  <c r="G1810" s="1"/>
  <c r="F158" i="5" s="1"/>
  <c r="G160" i="1" s="1"/>
  <c r="H160" s="1"/>
  <c r="F1821" i="6"/>
  <c r="G1821"/>
  <c r="G1822" s="1"/>
  <c r="F159" i="5" s="1"/>
  <c r="G161" i="1" s="1"/>
  <c r="H161" s="1"/>
  <c r="F1833" i="6"/>
  <c r="G1833" s="1"/>
  <c r="G1834" s="1"/>
  <c r="F1845"/>
  <c r="G1845" s="1"/>
  <c r="G1846" s="1"/>
  <c r="F1857"/>
  <c r="G1857" s="1"/>
  <c r="G1858" s="1"/>
  <c r="F162" i="5" s="1"/>
  <c r="G164" i="1" s="1"/>
  <c r="H164" s="1"/>
  <c r="F1869" i="6"/>
  <c r="G1869"/>
  <c r="G1870" s="1"/>
  <c r="F163" i="5" s="1"/>
  <c r="G165" i="1" s="1"/>
  <c r="H165" s="1"/>
  <c r="F1881" i="6"/>
  <c r="G1881" s="1"/>
  <c r="G1882" s="1"/>
  <c r="F1893"/>
  <c r="G1893" s="1"/>
  <c r="G1894" s="1"/>
  <c r="F165" i="5" s="1"/>
  <c r="G167" i="1" s="1"/>
  <c r="H167" s="1"/>
  <c r="F1905" i="6"/>
  <c r="G1905" s="1"/>
  <c r="G1906" s="1"/>
  <c r="F166" i="5" s="1"/>
  <c r="G168" i="1" s="1"/>
  <c r="H168" s="1"/>
  <c r="F1917" i="6"/>
  <c r="G1917" s="1"/>
  <c r="G1918" s="1"/>
  <c r="F167" i="5" s="1"/>
  <c r="G169" i="1" s="1"/>
  <c r="H169" s="1"/>
  <c r="F1929" i="6"/>
  <c r="G1929" s="1"/>
  <c r="G1930" s="1"/>
  <c r="F168" i="5" s="1"/>
  <c r="F1941" i="6"/>
  <c r="G1941" s="1"/>
  <c r="G1942" s="1"/>
  <c r="F169" i="5" s="1"/>
  <c r="G171" i="1" s="1"/>
  <c r="H171" s="1"/>
  <c r="F1953" i="6"/>
  <c r="G1953" s="1"/>
  <c r="G1954" s="1"/>
  <c r="F170" i="5" s="1"/>
  <c r="G172" i="1" s="1"/>
  <c r="H172" s="1"/>
  <c r="F1965" i="6"/>
  <c r="G1965" s="1"/>
  <c r="G1966" s="1"/>
  <c r="F171" i="5" s="1"/>
  <c r="G173" i="1" s="1"/>
  <c r="H173" s="1"/>
  <c r="F1977" i="6"/>
  <c r="G1977" s="1"/>
  <c r="G1978" s="1"/>
  <c r="F172" i="5" s="1"/>
  <c r="G174" i="1" s="1"/>
  <c r="H174" s="1"/>
  <c r="F1989" i="6"/>
  <c r="G1989" s="1"/>
  <c r="G1990" s="1"/>
  <c r="F173" i="5" s="1"/>
  <c r="G175" i="1" s="1"/>
  <c r="H175" s="1"/>
  <c r="F2001" i="6"/>
  <c r="G2001"/>
  <c r="G2002" s="1"/>
  <c r="F174" i="5" s="1"/>
  <c r="G176" i="1" s="1"/>
  <c r="H176" s="1"/>
  <c r="F2013" i="6"/>
  <c r="G2013" s="1"/>
  <c r="G2014" s="1"/>
  <c r="F175" i="5" s="1"/>
  <c r="G177" i="1" s="1"/>
  <c r="H177" s="1"/>
  <c r="F2025" i="6"/>
  <c r="G2025" s="1"/>
  <c r="G2026" s="1"/>
  <c r="F176" i="5" s="1"/>
  <c r="G178" i="1" s="1"/>
  <c r="H178" s="1"/>
  <c r="F2037" i="6"/>
  <c r="G2037" s="1"/>
  <c r="G2038" s="1"/>
  <c r="F2049"/>
  <c r="G2049" s="1"/>
  <c r="G2050" s="1"/>
  <c r="F2061"/>
  <c r="G2061" s="1"/>
  <c r="G2062" s="1"/>
  <c r="F179" i="5" s="1"/>
  <c r="G181" i="1" s="1"/>
  <c r="H181" s="1"/>
  <c r="F2073" i="6"/>
  <c r="G2073" s="1"/>
  <c r="G2074" s="1"/>
  <c r="F180" i="5" s="1"/>
  <c r="G182" i="1" s="1"/>
  <c r="H182" s="1"/>
  <c r="F2085" i="6"/>
  <c r="G2085" s="1"/>
  <c r="G2086" s="1"/>
  <c r="F181" i="5" s="1"/>
  <c r="F2097" i="6"/>
  <c r="G2097" s="1"/>
  <c r="G2098" s="1"/>
  <c r="F182" i="5" s="1"/>
  <c r="F2109" i="6"/>
  <c r="G2109" s="1"/>
  <c r="G2110" s="1"/>
  <c r="F183" i="5" s="1"/>
  <c r="G185" i="1" s="1"/>
  <c r="H185" s="1"/>
  <c r="F2121" i="6"/>
  <c r="G2121" s="1"/>
  <c r="G2122" s="1"/>
  <c r="F2133"/>
  <c r="G2133"/>
  <c r="G2134" s="1"/>
  <c r="F185" i="5" s="1"/>
  <c r="G187" i="1" s="1"/>
  <c r="H187" s="1"/>
  <c r="F2145" i="6"/>
  <c r="G2145" s="1"/>
  <c r="G2146" s="1"/>
  <c r="F186" i="5" s="1"/>
  <c r="G188" i="1" s="1"/>
  <c r="H188" s="1"/>
  <c r="F2157" i="6"/>
  <c r="G2157" s="1"/>
  <c r="G2158" s="1"/>
  <c r="F2169"/>
  <c r="G2169" s="1"/>
  <c r="G2170" s="1"/>
  <c r="F188" i="5" s="1"/>
  <c r="G190" i="1" s="1"/>
  <c r="H190" s="1"/>
  <c r="F2889" i="6"/>
  <c r="G2889" s="1"/>
  <c r="G2890" s="1"/>
  <c r="F3033"/>
  <c r="G3033" s="1"/>
  <c r="G3034" s="1"/>
  <c r="F3081"/>
  <c r="G3081" s="1"/>
  <c r="G3082" s="1"/>
  <c r="F268" i="5" s="1"/>
  <c r="G270" i="1" s="1"/>
  <c r="H270" s="1"/>
  <c r="F3129" i="6"/>
  <c r="G3129" s="1"/>
  <c r="G3130" s="1"/>
  <c r="F272" i="5" s="1"/>
  <c r="G274" i="1" s="1"/>
  <c r="H274" s="1"/>
  <c r="F3152" i="6"/>
  <c r="G3152" s="1"/>
  <c r="G3153" s="1"/>
  <c r="F274" i="5" s="1"/>
  <c r="F3196" i="6"/>
  <c r="G3196" s="1"/>
  <c r="G3197" s="1"/>
  <c r="F278" i="5" s="1"/>
  <c r="G280" i="1" s="1"/>
  <c r="F3287" i="6"/>
  <c r="G3287" s="1"/>
  <c r="G3288" s="1"/>
  <c r="F286" i="5" s="1"/>
  <c r="G288" i="1" s="1"/>
  <c r="H288" s="1"/>
  <c r="F3335" i="6"/>
  <c r="G3335" s="1"/>
  <c r="G3336" s="1"/>
  <c r="F290" i="5" s="1"/>
  <c r="G292" i="1" s="1"/>
  <c r="H292" s="1"/>
  <c r="F3383" i="6"/>
  <c r="G3383" s="1"/>
  <c r="G3384" s="1"/>
  <c r="F294" i="5" s="1"/>
  <c r="G296" i="1" s="1"/>
  <c r="H296" s="1"/>
  <c r="F4734" i="6"/>
  <c r="G4734" s="1"/>
  <c r="G4735" s="1"/>
  <c r="F415" i="5" s="1"/>
  <c r="F4746" i="6"/>
  <c r="G4746" s="1"/>
  <c r="G4747" s="1"/>
  <c r="F4758"/>
  <c r="G4758"/>
  <c r="G4759" s="1"/>
  <c r="F417" i="5" s="1"/>
  <c r="G419" i="1" s="1"/>
  <c r="H419" s="1"/>
  <c r="F4770" i="6"/>
  <c r="G4770" s="1"/>
  <c r="G4771" s="1"/>
  <c r="F418" i="5" s="1"/>
  <c r="F4782" i="6"/>
  <c r="G4782" s="1"/>
  <c r="G4783" s="1"/>
  <c r="F5340"/>
  <c r="G5340" s="1"/>
  <c r="G5341" s="1"/>
  <c r="F469" i="5" s="1"/>
  <c r="G471" i="1" s="1"/>
  <c r="H471" s="1"/>
  <c r="F5352" i="6"/>
  <c r="G5352"/>
  <c r="G5353" s="1"/>
  <c r="F5364"/>
  <c r="G5364" s="1"/>
  <c r="G5365" s="1"/>
  <c r="F471" i="5" s="1"/>
  <c r="G473" i="1" s="1"/>
  <c r="H473" s="1"/>
  <c r="F5376" i="6"/>
  <c r="G5376" s="1"/>
  <c r="G5377" s="1"/>
  <c r="F472" i="5" s="1"/>
  <c r="G474" i="1" s="1"/>
  <c r="H474" s="1"/>
  <c r="F5388" i="6"/>
  <c r="G5388" s="1"/>
  <c r="G5389" s="1"/>
  <c r="F473" i="5" s="1"/>
  <c r="G475" i="1" s="1"/>
  <c r="H475" s="1"/>
  <c r="F5400" i="6"/>
  <c r="G5400" s="1"/>
  <c r="G5401" s="1"/>
  <c r="F5412"/>
  <c r="G5412" s="1"/>
  <c r="G5413" s="1"/>
  <c r="F475" i="5" s="1"/>
  <c r="G477" i="1" s="1"/>
  <c r="H477" s="1"/>
  <c r="F5424" i="6"/>
  <c r="G5424" s="1"/>
  <c r="G5425" s="1"/>
  <c r="F476" i="5" s="1"/>
  <c r="G478" i="1" s="1"/>
  <c r="H478" s="1"/>
  <c r="F5436" i="6"/>
  <c r="G5436"/>
  <c r="G5437" s="1"/>
  <c r="F477" i="5" s="1"/>
  <c r="G479" i="1" s="1"/>
  <c r="H479" s="1"/>
  <c r="F6630" i="6"/>
  <c r="G6630" s="1"/>
  <c r="G6631" s="1"/>
  <c r="F582" i="5" s="1"/>
  <c r="G584" i="1" s="1"/>
  <c r="H584" s="1"/>
  <c r="F7304" i="6"/>
  <c r="G7304" s="1"/>
  <c r="F7306"/>
  <c r="G7306" s="1"/>
  <c r="F7320"/>
  <c r="G7320"/>
  <c r="F7322"/>
  <c r="G7322" s="1"/>
  <c r="F7334"/>
  <c r="G7334" s="1"/>
  <c r="F7336"/>
  <c r="G7336" s="1"/>
  <c r="F7350"/>
  <c r="G7350"/>
  <c r="F7352"/>
  <c r="G7352" s="1"/>
  <c r="F7364"/>
  <c r="G7364" s="1"/>
  <c r="F7366"/>
  <c r="G7366"/>
  <c r="F7380"/>
  <c r="G7380" s="1"/>
  <c r="F7382"/>
  <c r="G7382" s="1"/>
  <c r="F7394"/>
  <c r="G7394"/>
  <c r="G7398" s="1"/>
  <c r="F7396"/>
  <c r="G7396"/>
  <c r="F7410"/>
  <c r="G7410" s="1"/>
  <c r="F7412"/>
  <c r="G7412" s="1"/>
  <c r="F7424"/>
  <c r="G7424"/>
  <c r="F7426"/>
  <c r="G7426" s="1"/>
  <c r="F7440"/>
  <c r="G7440" s="1"/>
  <c r="F7442"/>
  <c r="G7442" s="1"/>
  <c r="F7454"/>
  <c r="G7454"/>
  <c r="F7456"/>
  <c r="G7456"/>
  <c r="F7470"/>
  <c r="G7470"/>
  <c r="F7472"/>
  <c r="G7472" s="1"/>
  <c r="F7484"/>
  <c r="G7484" s="1"/>
  <c r="F7486"/>
  <c r="G7486"/>
  <c r="F7500"/>
  <c r="G7500" s="1"/>
  <c r="F7514"/>
  <c r="G7514" s="1"/>
  <c r="F7516"/>
  <c r="G7516" s="1"/>
  <c r="F7528"/>
  <c r="G7528" s="1"/>
  <c r="F7530"/>
  <c r="G7530" s="1"/>
  <c r="F7544"/>
  <c r="G7544" s="1"/>
  <c r="F7546"/>
  <c r="G7546" s="1"/>
  <c r="F7558"/>
  <c r="G7558" s="1"/>
  <c r="F7560"/>
  <c r="G7560" s="1"/>
  <c r="F7574"/>
  <c r="G7574" s="1"/>
  <c r="F7576"/>
  <c r="G7576"/>
  <c r="F7588"/>
  <c r="G7588" s="1"/>
  <c r="F7590"/>
  <c r="G7590" s="1"/>
  <c r="F7604"/>
  <c r="G7604" s="1"/>
  <c r="F7606"/>
  <c r="G7606" s="1"/>
  <c r="F7618"/>
  <c r="G7618" s="1"/>
  <c r="F7620"/>
  <c r="G7620" s="1"/>
  <c r="F7634"/>
  <c r="G7634" s="1"/>
  <c r="F7636"/>
  <c r="G7636"/>
  <c r="F7648"/>
  <c r="G7648"/>
  <c r="G7649" s="1"/>
  <c r="F666" i="5" s="1"/>
  <c r="G668" i="1" s="1"/>
  <c r="H668" s="1"/>
  <c r="F7660" i="6"/>
  <c r="G7660" s="1"/>
  <c r="G7661" s="1"/>
  <c r="F667" i="5" s="1"/>
  <c r="G669" i="1" s="1"/>
  <c r="H669" s="1"/>
  <c r="F7672" i="6"/>
  <c r="G7672" s="1"/>
  <c r="G7673" s="1"/>
  <c r="F668" i="5" s="1"/>
  <c r="G670" i="1" s="1"/>
  <c r="H670" s="1"/>
  <c r="F7684" i="6"/>
  <c r="G7684"/>
  <c r="G7685" s="1"/>
  <c r="F669" i="5" s="1"/>
  <c r="G671" i="1" s="1"/>
  <c r="H671" s="1"/>
  <c r="F7696" i="6"/>
  <c r="G7696" s="1"/>
  <c r="G7697" s="1"/>
  <c r="F670" i="5" s="1"/>
  <c r="G672" i="1" s="1"/>
  <c r="H672" s="1"/>
  <c r="F7708" i="6"/>
  <c r="G7708" s="1"/>
  <c r="G7709" s="1"/>
  <c r="F7720"/>
  <c r="G7720" s="1"/>
  <c r="G7721" s="1"/>
  <c r="F672" i="5" s="1"/>
  <c r="G674" i="1" s="1"/>
  <c r="H674" s="1"/>
  <c r="F7732" i="6"/>
  <c r="G7732"/>
  <c r="G7733" s="1"/>
  <c r="F673" i="5" s="1"/>
  <c r="G675" i="1" s="1"/>
  <c r="H675" s="1"/>
  <c r="F7744" i="6"/>
  <c r="G7744"/>
  <c r="G7745" s="1"/>
  <c r="F674" i="5" s="1"/>
  <c r="F7756" i="6"/>
  <c r="G7756"/>
  <c r="G7757" s="1"/>
  <c r="F675" i="5" s="1"/>
  <c r="G677" i="1" s="1"/>
  <c r="H677" s="1"/>
  <c r="F7768" i="6"/>
  <c r="G7768" s="1"/>
  <c r="G7769" s="1"/>
  <c r="F676" i="5" s="1"/>
  <c r="G678" i="1" s="1"/>
  <c r="H678" s="1"/>
  <c r="F7780" i="6"/>
  <c r="G7780" s="1"/>
  <c r="G7781" s="1"/>
  <c r="F677" i="5" s="1"/>
  <c r="G679" i="1" s="1"/>
  <c r="H679" s="1"/>
  <c r="F7792" i="6"/>
  <c r="G7792"/>
  <c r="G7793" s="1"/>
  <c r="F678" i="5" s="1"/>
  <c r="G680" i="1" s="1"/>
  <c r="H680" s="1"/>
  <c r="F7804" i="6"/>
  <c r="G7804" s="1"/>
  <c r="G7805" s="1"/>
  <c r="F679" i="5" s="1"/>
  <c r="G681" i="1" s="1"/>
  <c r="H681" s="1"/>
  <c r="F7816" i="6"/>
  <c r="G7816" s="1"/>
  <c r="G7817" s="1"/>
  <c r="F680" i="5" s="1"/>
  <c r="G682" i="1" s="1"/>
  <c r="H682" s="1"/>
  <c r="F7828" i="6"/>
  <c r="G7828" s="1"/>
  <c r="G7829" s="1"/>
  <c r="F681" i="5" s="1"/>
  <c r="G683" i="1" s="1"/>
  <c r="H683" s="1"/>
  <c r="F7840" i="6"/>
  <c r="G7840" s="1"/>
  <c r="G7841" s="1"/>
  <c r="F7852"/>
  <c r="G7852" s="1"/>
  <c r="G7853" s="1"/>
  <c r="F683" i="5" s="1"/>
  <c r="G685" i="1" s="1"/>
  <c r="H685" s="1"/>
  <c r="F7864" i="6"/>
  <c r="G7864" s="1"/>
  <c r="G7865" s="1"/>
  <c r="F684" i="5" s="1"/>
  <c r="G686" i="1" s="1"/>
  <c r="H686" s="1"/>
  <c r="F7876" i="6"/>
  <c r="G7876"/>
  <c r="G7877" s="1"/>
  <c r="F7888"/>
  <c r="G7888" s="1"/>
  <c r="G7890" s="1"/>
  <c r="F686" i="5" s="1"/>
  <c r="G688" i="1" s="1"/>
  <c r="H688" s="1"/>
  <c r="F7902" i="6"/>
  <c r="G7902" s="1"/>
  <c r="F7914"/>
  <c r="G7914" s="1"/>
  <c r="F7928"/>
  <c r="G7928"/>
  <c r="F7940"/>
  <c r="G7940" s="1"/>
  <c r="F8220"/>
  <c r="G8220" s="1"/>
  <c r="F8234"/>
  <c r="G8234" s="1"/>
  <c r="F8248"/>
  <c r="G8248"/>
  <c r="F8262"/>
  <c r="G8262" s="1"/>
  <c r="F8276"/>
  <c r="G8276" s="1"/>
  <c r="F8290"/>
  <c r="G8290" s="1"/>
  <c r="F8304"/>
  <c r="G8304" s="1"/>
  <c r="F585" i="1"/>
  <c r="I445"/>
  <c r="J445" s="1"/>
  <c r="H443" i="5"/>
  <c r="K422" i="1"/>
  <c r="J422"/>
  <c r="E412"/>
  <c r="H410" i="5"/>
  <c r="K345" i="1"/>
  <c r="J345"/>
  <c r="G7790" i="6"/>
  <c r="G7791" s="1"/>
  <c r="G7743"/>
  <c r="E674" i="5" s="1"/>
  <c r="E676" i="1" s="1"/>
  <c r="F676" s="1"/>
  <c r="G7742" i="6"/>
  <c r="G7646"/>
  <c r="G7647" s="1"/>
  <c r="G7392"/>
  <c r="G7393" s="1"/>
  <c r="G6673"/>
  <c r="G6674" s="1"/>
  <c r="G6216"/>
  <c r="G6217" s="1"/>
  <c r="G5422"/>
  <c r="G5423" s="1"/>
  <c r="E476" i="5" s="1"/>
  <c r="G5374" i="6"/>
  <c r="G5375" s="1"/>
  <c r="G4756"/>
  <c r="G4757" s="1"/>
  <c r="E417" i="5" s="1"/>
  <c r="G372"/>
  <c r="G4252" i="6"/>
  <c r="G3487"/>
  <c r="G3488" s="1"/>
  <c r="E303" i="5" s="1"/>
  <c r="G259"/>
  <c r="I261" i="1" s="1"/>
  <c r="G2843" i="6"/>
  <c r="G2844" s="1"/>
  <c r="E248" i="5" s="1"/>
  <c r="E250" i="1" s="1"/>
  <c r="G2831" i="6"/>
  <c r="G2832" s="1"/>
  <c r="E247" i="5" s="1"/>
  <c r="E249" i="1" s="1"/>
  <c r="F249" s="1"/>
  <c r="G2655" i="6"/>
  <c r="G232" i="5"/>
  <c r="I234" i="1" s="1"/>
  <c r="E223"/>
  <c r="E215"/>
  <c r="E211"/>
  <c r="G1651" i="6"/>
  <c r="G1652" s="1"/>
  <c r="G130" i="5"/>
  <c r="I132" i="1" s="1"/>
  <c r="J132" s="1"/>
  <c r="G73" i="5"/>
  <c r="I75" i="1" s="1"/>
  <c r="G368" i="6"/>
  <c r="G34" i="5"/>
  <c r="G671"/>
  <c r="I673" i="1" s="1"/>
  <c r="J673" s="1"/>
  <c r="G664" i="5"/>
  <c r="I666" i="1" s="1"/>
  <c r="J666" s="1"/>
  <c r="G647" i="5"/>
  <c r="I649" i="1" s="1"/>
  <c r="J649" s="1"/>
  <c r="G634" i="5"/>
  <c r="G630"/>
  <c r="G614"/>
  <c r="G600"/>
  <c r="G598"/>
  <c r="G484"/>
  <c r="I486" i="1" s="1"/>
  <c r="J486" s="1"/>
  <c r="G453" i="5"/>
  <c r="H432"/>
  <c r="G369"/>
  <c r="H369" s="1"/>
  <c r="G356"/>
  <c r="G340"/>
  <c r="G324"/>
  <c r="G311"/>
  <c r="I313" i="1" s="1"/>
  <c r="J313" s="1"/>
  <c r="G146" i="5"/>
  <c r="I148" i="1" s="1"/>
  <c r="J148" s="1"/>
  <c r="G7134" i="6"/>
  <c r="G7135" s="1"/>
  <c r="G7008"/>
  <c r="G6958"/>
  <c r="G6959" s="1"/>
  <c r="G6782"/>
  <c r="G6783" s="1"/>
  <c r="G6788" s="1"/>
  <c r="G6592"/>
  <c r="G6593" s="1"/>
  <c r="G579" i="5" s="1"/>
  <c r="G6416" i="6"/>
  <c r="G6417"/>
  <c r="G6321"/>
  <c r="G6322" s="1"/>
  <c r="G555" i="5" s="1"/>
  <c r="I557" i="1" s="1"/>
  <c r="G6091" i="6"/>
  <c r="G6092" s="1"/>
  <c r="G5965"/>
  <c r="G5915"/>
  <c r="G5916" s="1"/>
  <c r="G5739"/>
  <c r="G5740" s="1"/>
  <c r="G504" i="5" s="1"/>
  <c r="G5642" i="6"/>
  <c r="F5459"/>
  <c r="G5459" s="1"/>
  <c r="G5460" s="1"/>
  <c r="F479" i="5" s="1"/>
  <c r="G5299" i="6"/>
  <c r="G5300" s="1"/>
  <c r="G5266"/>
  <c r="G5267" s="1"/>
  <c r="G5247"/>
  <c r="G4976"/>
  <c r="G4977" s="1"/>
  <c r="G4702"/>
  <c r="G4575"/>
  <c r="G4576"/>
  <c r="G4396"/>
  <c r="E385" i="5" s="1"/>
  <c r="G4372" i="6"/>
  <c r="G4345"/>
  <c r="G4346"/>
  <c r="G381" i="5" s="1"/>
  <c r="G4202" i="6"/>
  <c r="G4203" s="1"/>
  <c r="G4026"/>
  <c r="G4027" s="1"/>
  <c r="G3850"/>
  <c r="G3851" s="1"/>
  <c r="G3674"/>
  <c r="G3675" s="1"/>
  <c r="F3579"/>
  <c r="G3579" s="1"/>
  <c r="G3580" s="1"/>
  <c r="G3564"/>
  <c r="G3565" s="1"/>
  <c r="F3535"/>
  <c r="G3535"/>
  <c r="G3536" s="1"/>
  <c r="F307" i="5" s="1"/>
  <c r="G309" i="1" s="1"/>
  <c r="F2761" i="6"/>
  <c r="G2761"/>
  <c r="G2762" s="1"/>
  <c r="F2665"/>
  <c r="G2665"/>
  <c r="G2666" s="1"/>
  <c r="F233" i="5" s="1"/>
  <c r="G235" i="1" s="1"/>
  <c r="H235" s="1"/>
  <c r="F586"/>
  <c r="I328"/>
  <c r="J328" s="1"/>
  <c r="H326" i="5"/>
  <c r="E294" i="1"/>
  <c r="F294" s="1"/>
  <c r="E216"/>
  <c r="G6628" i="6"/>
  <c r="G6629" s="1"/>
  <c r="G6264"/>
  <c r="G6265" s="1"/>
  <c r="G6228"/>
  <c r="G6229"/>
  <c r="G5457"/>
  <c r="G5458" s="1"/>
  <c r="E479" i="5" s="1"/>
  <c r="E481" i="1" s="1"/>
  <c r="G5410" i="6"/>
  <c r="G5411" s="1"/>
  <c r="E475" i="5" s="1"/>
  <c r="G460"/>
  <c r="I462" i="1" s="1"/>
  <c r="J462" s="1"/>
  <c r="G4744" i="6"/>
  <c r="G4745" s="1"/>
  <c r="G285" i="5"/>
  <c r="I287" i="1" s="1"/>
  <c r="J287" s="1"/>
  <c r="G271" i="5"/>
  <c r="I273" i="1"/>
  <c r="J273" s="1"/>
  <c r="G263" i="5"/>
  <c r="I265" i="1" s="1"/>
  <c r="J265" s="1"/>
  <c r="G250" i="5"/>
  <c r="I252" i="1" s="1"/>
  <c r="J252" s="1"/>
  <c r="G97" i="5"/>
  <c r="I99" i="1" s="1"/>
  <c r="J99" s="1"/>
  <c r="F633"/>
  <c r="I437"/>
  <c r="J437" s="1"/>
  <c r="H435" i="5"/>
  <c r="E454" i="1"/>
  <c r="H452" i="5"/>
  <c r="E208" i="1"/>
  <c r="G7912" i="6"/>
  <c r="G7913" s="1"/>
  <c r="G7802"/>
  <c r="G7803" s="1"/>
  <c r="E679" i="5" s="1"/>
  <c r="E681" i="1" s="1"/>
  <c r="G7754" i="6"/>
  <c r="G7755" s="1"/>
  <c r="E675" i="5" s="1"/>
  <c r="H675" s="1"/>
  <c r="G7706" i="6"/>
  <c r="G7707" s="1"/>
  <c r="E671" i="5" s="1"/>
  <c r="E673" i="1" s="1"/>
  <c r="G7658" i="6"/>
  <c r="G7659" s="1"/>
  <c r="G5434"/>
  <c r="G5435" s="1"/>
  <c r="G5386"/>
  <c r="G5387" s="1"/>
  <c r="G5232"/>
  <c r="G5233" s="1"/>
  <c r="G4768"/>
  <c r="G4769" s="1"/>
  <c r="G390" i="5"/>
  <c r="I392" i="1" s="1"/>
  <c r="G4456" i="6"/>
  <c r="G3522"/>
  <c r="G3523" s="1"/>
  <c r="G3514"/>
  <c r="G305" i="5"/>
  <c r="G302"/>
  <c r="G3479" i="6"/>
  <c r="G300" i="5"/>
  <c r="I302" i="1" s="1"/>
  <c r="J302" s="1"/>
  <c r="G3345" i="6"/>
  <c r="G3346" s="1"/>
  <c r="E291" i="5" s="1"/>
  <c r="E293" i="1" s="1"/>
  <c r="F293" s="1"/>
  <c r="G3297" i="6"/>
  <c r="G3298" s="1"/>
  <c r="E287" i="5" s="1"/>
  <c r="E289" i="1" s="1"/>
  <c r="G3139" i="6"/>
  <c r="G3140" s="1"/>
  <c r="E273" i="5" s="1"/>
  <c r="E275" i="1" s="1"/>
  <c r="G3043" i="6"/>
  <c r="G3044" s="1"/>
  <c r="G256" i="5"/>
  <c r="I258" i="1" s="1"/>
  <c r="J258" s="1"/>
  <c r="F255"/>
  <c r="F252"/>
  <c r="G2819" i="6"/>
  <c r="G2820" s="1"/>
  <c r="G2807"/>
  <c r="G2808" s="1"/>
  <c r="G2644"/>
  <c r="G231" i="5"/>
  <c r="I233" i="1" s="1"/>
  <c r="F226"/>
  <c r="F222"/>
  <c r="F214"/>
  <c r="G1627" i="6"/>
  <c r="G1628" s="1"/>
  <c r="G1563"/>
  <c r="G137" i="5"/>
  <c r="I139" i="1" s="1"/>
  <c r="G100" i="5"/>
  <c r="I102" i="1" s="1"/>
  <c r="J102" s="1"/>
  <c r="G675" i="5"/>
  <c r="I677" i="1" s="1"/>
  <c r="J677" s="1"/>
  <c r="G667" i="5"/>
  <c r="I669" i="1" s="1"/>
  <c r="J669" s="1"/>
  <c r="G665" i="5"/>
  <c r="I667" i="1" s="1"/>
  <c r="J667" s="1"/>
  <c r="G568" i="5"/>
  <c r="G559"/>
  <c r="I561" i="1" s="1"/>
  <c r="J561" s="1"/>
  <c r="G418" i="5"/>
  <c r="I420" i="1" s="1"/>
  <c r="J420" s="1"/>
  <c r="H420" i="5"/>
  <c r="G357"/>
  <c r="H343"/>
  <c r="G341"/>
  <c r="H341" s="1"/>
  <c r="G338"/>
  <c r="G325"/>
  <c r="G8246" i="6"/>
  <c r="G7090"/>
  <c r="G7091" s="1"/>
  <c r="G6914"/>
  <c r="G6915" s="1"/>
  <c r="G6738"/>
  <c r="G6739" s="1"/>
  <c r="G6693"/>
  <c r="G6694" s="1"/>
  <c r="G6548"/>
  <c r="G6549"/>
  <c r="G6273"/>
  <c r="G6274" s="1"/>
  <c r="G6047"/>
  <c r="G6048" s="1"/>
  <c r="G6053" s="1"/>
  <c r="G5695"/>
  <c r="G5696" s="1"/>
  <c r="G5279"/>
  <c r="E464" i="5" s="1"/>
  <c r="G5108" i="6"/>
  <c r="G5109"/>
  <c r="G4932"/>
  <c r="G4933"/>
  <c r="G4938" s="1"/>
  <c r="G4301"/>
  <c r="G4302" s="1"/>
  <c r="G377" i="5" s="1"/>
  <c r="F4206" i="6"/>
  <c r="G4206" s="1"/>
  <c r="G4207" s="1"/>
  <c r="F368" i="5" s="1"/>
  <c r="G4158" i="6"/>
  <c r="G4159" s="1"/>
  <c r="G364" i="5" s="1"/>
  <c r="G3982" i="6"/>
  <c r="G3983" s="1"/>
  <c r="G3806"/>
  <c r="G3807" s="1"/>
  <c r="G3630"/>
  <c r="G3631" s="1"/>
  <c r="F3568"/>
  <c r="G3568" s="1"/>
  <c r="G3569" s="1"/>
  <c r="F310" i="5" s="1"/>
  <c r="F3371" i="6"/>
  <c r="G3371" s="1"/>
  <c r="G3372" s="1"/>
  <c r="F293" i="5" s="1"/>
  <c r="G295" i="1" s="1"/>
  <c r="H295" s="1"/>
  <c r="F3323" i="6"/>
  <c r="G3323" s="1"/>
  <c r="G3324" s="1"/>
  <c r="F289" i="5" s="1"/>
  <c r="G291" i="1" s="1"/>
  <c r="H291" s="1"/>
  <c r="F3275" i="6"/>
  <c r="G3275" s="1"/>
  <c r="G3276" s="1"/>
  <c r="F285" i="5" s="1"/>
  <c r="G287" i="1" s="1"/>
  <c r="H287" s="1"/>
  <c r="F3117" i="6"/>
  <c r="G3117" s="1"/>
  <c r="G3118" s="1"/>
  <c r="F3069"/>
  <c r="G3069" s="1"/>
  <c r="G3070" s="1"/>
  <c r="F3021"/>
  <c r="G3021" s="1"/>
  <c r="G3022" s="1"/>
  <c r="F2833"/>
  <c r="G2833" s="1"/>
  <c r="G2834" s="1"/>
  <c r="F247" i="5" s="1"/>
  <c r="G249" i="1" s="1"/>
  <c r="H249" s="1"/>
  <c r="F2737" i="6"/>
  <c r="G2737" s="1"/>
  <c r="G2738" s="1"/>
  <c r="F239" i="5" s="1"/>
  <c r="F1298" i="6"/>
  <c r="G1298" s="1"/>
  <c r="G1299" s="1"/>
  <c r="F114" i="5" s="1"/>
  <c r="G116" i="1" s="1"/>
  <c r="H116" s="1"/>
  <c r="G1675" i="6"/>
  <c r="G1676" s="1"/>
  <c r="G1639"/>
  <c r="G1640" s="1"/>
  <c r="E144" i="5" s="1"/>
  <c r="E146" i="1" s="1"/>
  <c r="G1442" i="6"/>
  <c r="G1443" s="1"/>
  <c r="E127" i="5" s="1"/>
  <c r="G1296" i="6"/>
  <c r="G1297" s="1"/>
  <c r="G1150"/>
  <c r="G1151" s="1"/>
  <c r="G841"/>
  <c r="G842" s="1"/>
  <c r="G197"/>
  <c r="G198" s="1"/>
  <c r="F637" i="1"/>
  <c r="F621"/>
  <c r="H459"/>
  <c r="G3378" i="6"/>
  <c r="G3379"/>
  <c r="G3370"/>
  <c r="E293" i="5" s="1"/>
  <c r="E295" i="1" s="1"/>
  <c r="G3330" i="6"/>
  <c r="G3331" s="1"/>
  <c r="G290" i="5" s="1"/>
  <c r="I292" i="1" s="1"/>
  <c r="J292" s="1"/>
  <c r="G3322" i="6"/>
  <c r="G3282"/>
  <c r="G3283" s="1"/>
  <c r="G3274"/>
  <c r="E285" i="5"/>
  <c r="H285" s="1"/>
  <c r="G3214" i="6"/>
  <c r="G3215"/>
  <c r="G3220" s="1"/>
  <c r="G3170"/>
  <c r="G3171"/>
  <c r="G3124"/>
  <c r="G3125" s="1"/>
  <c r="G3116"/>
  <c r="E271" i="5" s="1"/>
  <c r="E273" i="1" s="1"/>
  <c r="F273" s="1"/>
  <c r="G3076" i="6"/>
  <c r="G3077" s="1"/>
  <c r="G3068"/>
  <c r="E267" i="5" s="1"/>
  <c r="E269" i="1" s="1"/>
  <c r="G3028" i="6"/>
  <c r="G3029" s="1"/>
  <c r="G264" i="5" s="1"/>
  <c r="I266" i="1" s="1"/>
  <c r="J266" s="1"/>
  <c r="G3020" i="6"/>
  <c r="E263" i="5" s="1"/>
  <c r="E265" i="1" s="1"/>
  <c r="F265" s="1"/>
  <c r="G2983" i="6"/>
  <c r="E260" i="5"/>
  <c r="E262" i="1" s="1"/>
  <c r="F262" s="1"/>
  <c r="G2935" i="6"/>
  <c r="E256" i="5" s="1"/>
  <c r="G2911" i="6"/>
  <c r="E254" i="5" s="1"/>
  <c r="G2840" i="6"/>
  <c r="G2841" s="1"/>
  <c r="G2816"/>
  <c r="G2817" s="1"/>
  <c r="G2792"/>
  <c r="G2793" s="1"/>
  <c r="G2768"/>
  <c r="G2769" s="1"/>
  <c r="G2744"/>
  <c r="G2745" s="1"/>
  <c r="G2720"/>
  <c r="G2721" s="1"/>
  <c r="G238" i="5" s="1"/>
  <c r="I240" i="1" s="1"/>
  <c r="J240" s="1"/>
  <c r="G2696" i="6"/>
  <c r="G2697" s="1"/>
  <c r="G2672"/>
  <c r="G2673" s="1"/>
  <c r="G2572"/>
  <c r="G2573" s="1"/>
  <c r="G2561"/>
  <c r="G2562"/>
  <c r="G2567" s="1"/>
  <c r="G2550"/>
  <c r="G2551"/>
  <c r="G2539"/>
  <c r="G2540" s="1"/>
  <c r="G2528"/>
  <c r="G2529" s="1"/>
  <c r="G2517"/>
  <c r="G2518" s="1"/>
  <c r="G2506"/>
  <c r="G2507" s="1"/>
  <c r="G2495"/>
  <c r="G2496" s="1"/>
  <c r="G218" i="5" s="1"/>
  <c r="G2484" i="6"/>
  <c r="G2485" s="1"/>
  <c r="G217" i="5" s="1"/>
  <c r="I219" i="1" s="1"/>
  <c r="J219" s="1"/>
  <c r="G2473" i="6"/>
  <c r="G2474" s="1"/>
  <c r="G2462"/>
  <c r="G2463" s="1"/>
  <c r="G2451"/>
  <c r="G2452" s="1"/>
  <c r="G2457" s="1"/>
  <c r="G2440"/>
  <c r="G2441" s="1"/>
  <c r="G2429"/>
  <c r="G2430" s="1"/>
  <c r="G2418"/>
  <c r="G2419" s="1"/>
  <c r="G2407"/>
  <c r="G2408" s="1"/>
  <c r="G2396"/>
  <c r="G2397" s="1"/>
  <c r="G2385"/>
  <c r="G2386" s="1"/>
  <c r="G2374"/>
  <c r="G2375" s="1"/>
  <c r="G2330"/>
  <c r="G2331" s="1"/>
  <c r="G203" i="5" s="1"/>
  <c r="I205" i="1" s="1"/>
  <c r="J205" s="1"/>
  <c r="G2286" i="6"/>
  <c r="G2287" s="1"/>
  <c r="G2242"/>
  <c r="G2243" s="1"/>
  <c r="G2198"/>
  <c r="G2199" s="1"/>
  <c r="F207" i="1"/>
  <c r="F199"/>
  <c r="F195"/>
  <c r="F100"/>
  <c r="K43"/>
  <c r="J43"/>
  <c r="G1466" i="6"/>
  <c r="G1467" s="1"/>
  <c r="G1320"/>
  <c r="G1321" s="1"/>
  <c r="E116" i="5" s="1"/>
  <c r="E118" i="1" s="1"/>
  <c r="G1054" i="6"/>
  <c r="G1055" s="1"/>
  <c r="G1058" s="1"/>
  <c r="G341"/>
  <c r="G342" s="1"/>
  <c r="G173"/>
  <c r="G174" s="1"/>
  <c r="F629" i="1"/>
  <c r="H576"/>
  <c r="H568"/>
  <c r="H455"/>
  <c r="H332"/>
  <c r="G3402" i="6"/>
  <c r="G3403"/>
  <c r="G296" i="5" s="1"/>
  <c r="G3354" i="6"/>
  <c r="G3355" s="1"/>
  <c r="G292" i="5" s="1"/>
  <c r="G3306" i="6"/>
  <c r="G3307" s="1"/>
  <c r="G288" i="5" s="1"/>
  <c r="I290" i="1" s="1"/>
  <c r="J290" s="1"/>
  <c r="G3258" i="6"/>
  <c r="G3259" s="1"/>
  <c r="G284" i="5" s="1"/>
  <c r="G3192" i="6"/>
  <c r="G3193" s="1"/>
  <c r="G3148"/>
  <c r="G3149" s="1"/>
  <c r="G274" i="5" s="1"/>
  <c r="I276" i="1" s="1"/>
  <c r="J276" s="1"/>
  <c r="G3100" i="6"/>
  <c r="G3101" s="1"/>
  <c r="G270" i="5" s="1"/>
  <c r="G3052" i="6"/>
  <c r="G3053" s="1"/>
  <c r="G2852"/>
  <c r="G2853" s="1"/>
  <c r="G2828"/>
  <c r="G2829" s="1"/>
  <c r="G2804"/>
  <c r="G2805" s="1"/>
  <c r="G245" i="5" s="1"/>
  <c r="I247" i="1" s="1"/>
  <c r="J247" s="1"/>
  <c r="G2780" i="6"/>
  <c r="G2781" s="1"/>
  <c r="G243" i="5" s="1"/>
  <c r="I245" i="1" s="1"/>
  <c r="J245" s="1"/>
  <c r="G2756" i="6"/>
  <c r="G2757" s="1"/>
  <c r="G2732"/>
  <c r="G2733" s="1"/>
  <c r="G2708"/>
  <c r="G2709" s="1"/>
  <c r="G2352"/>
  <c r="G2353" s="1"/>
  <c r="G2308"/>
  <c r="G2309"/>
  <c r="G2264"/>
  <c r="G2265" s="1"/>
  <c r="G2220"/>
  <c r="G2221" s="1"/>
  <c r="G2226" s="1"/>
  <c r="G2176"/>
  <c r="G2177" s="1"/>
  <c r="G2164"/>
  <c r="G2165" s="1"/>
  <c r="G2152"/>
  <c r="G2153" s="1"/>
  <c r="G2140"/>
  <c r="G2141" s="1"/>
  <c r="G186" i="5" s="1"/>
  <c r="I188" i="1" s="1"/>
  <c r="G2128" i="6"/>
  <c r="G2129" s="1"/>
  <c r="G2116"/>
  <c r="G2117" s="1"/>
  <c r="G184" i="5" s="1"/>
  <c r="I186" i="1" s="1"/>
  <c r="J186" s="1"/>
  <c r="G2104" i="6"/>
  <c r="G2105" s="1"/>
  <c r="G2092"/>
  <c r="G2093" s="1"/>
  <c r="G2080"/>
  <c r="G2081" s="1"/>
  <c r="G2068"/>
  <c r="G2069" s="1"/>
  <c r="G2056"/>
  <c r="G2057" s="1"/>
  <c r="G2044"/>
  <c r="G2045" s="1"/>
  <c r="G178" i="5" s="1"/>
  <c r="I180" i="1" s="1"/>
  <c r="J180" s="1"/>
  <c r="G2032" i="6"/>
  <c r="G2033" s="1"/>
  <c r="G2020"/>
  <c r="G2021" s="1"/>
  <c r="G2008"/>
  <c r="G2009"/>
  <c r="G2015" s="1"/>
  <c r="G1996"/>
  <c r="G1997" s="1"/>
  <c r="G1984"/>
  <c r="G1985" s="1"/>
  <c r="G173" i="5" s="1"/>
  <c r="I175" i="1" s="1"/>
  <c r="G1972" i="6"/>
  <c r="G1973" s="1"/>
  <c r="G1960"/>
  <c r="G1961" s="1"/>
  <c r="G1948"/>
  <c r="G1949" s="1"/>
  <c r="G1936"/>
  <c r="G1937" s="1"/>
  <c r="G1924"/>
  <c r="G1925" s="1"/>
  <c r="G1912"/>
  <c r="G1913" s="1"/>
  <c r="G1900"/>
  <c r="G1901"/>
  <c r="G166" i="5" s="1"/>
  <c r="I168" i="1" s="1"/>
  <c r="G1888" i="6"/>
  <c r="G1889" s="1"/>
  <c r="G1876"/>
  <c r="G1877" s="1"/>
  <c r="G164" i="5" s="1"/>
  <c r="I166" i="1" s="1"/>
  <c r="J166" s="1"/>
  <c r="G1864" i="6"/>
  <c r="G1865" s="1"/>
  <c r="G1871" s="1"/>
  <c r="G1852"/>
  <c r="G1853"/>
  <c r="G162" i="5" s="1"/>
  <c r="I164" i="1" s="1"/>
  <c r="J164" s="1"/>
  <c r="G1840" i="6"/>
  <c r="G1841" s="1"/>
  <c r="G161" i="5" s="1"/>
  <c r="G1828" i="6"/>
  <c r="G1829" s="1"/>
  <c r="G160" i="5" s="1"/>
  <c r="G1816" i="6"/>
  <c r="G1817" s="1"/>
  <c r="G1804"/>
  <c r="G1805" s="1"/>
  <c r="G1792"/>
  <c r="G1793" s="1"/>
  <c r="G157" i="5" s="1"/>
  <c r="I159" i="1" s="1"/>
  <c r="J159" s="1"/>
  <c r="G1780" i="6"/>
  <c r="G1781" s="1"/>
  <c r="G156" i="5" s="1"/>
  <c r="I158" i="1" s="1"/>
  <c r="J158" s="1"/>
  <c r="G1768" i="6"/>
  <c r="G1769"/>
  <c r="G1756"/>
  <c r="G1757"/>
  <c r="G1744"/>
  <c r="G1745" s="1"/>
  <c r="G1732"/>
  <c r="G1733" s="1"/>
  <c r="G152" i="5" s="1"/>
  <c r="I154" i="1" s="1"/>
  <c r="J154" s="1"/>
  <c r="G1720" i="6"/>
  <c r="G1721" s="1"/>
  <c r="G1708"/>
  <c r="G1709" s="1"/>
  <c r="G1696"/>
  <c r="G1697"/>
  <c r="G1684"/>
  <c r="G1685" s="1"/>
  <c r="G148" i="5" s="1"/>
  <c r="I150" i="1" s="1"/>
  <c r="J150" s="1"/>
  <c r="F206"/>
  <c r="F202"/>
  <c r="F198"/>
  <c r="G2167" i="6"/>
  <c r="G2168" s="1"/>
  <c r="E188" i="5" s="1"/>
  <c r="E190" i="1" s="1"/>
  <c r="G2155" i="6"/>
  <c r="G2156" s="1"/>
  <c r="E187" i="5" s="1"/>
  <c r="E189" i="1" s="1"/>
  <c r="F189" s="1"/>
  <c r="G2143" i="6"/>
  <c r="G2144" s="1"/>
  <c r="E186" i="5" s="1"/>
  <c r="G2131" i="6"/>
  <c r="G2132" s="1"/>
  <c r="E185" i="5" s="1"/>
  <c r="E187" i="1" s="1"/>
  <c r="F187" s="1"/>
  <c r="G2119" i="6"/>
  <c r="G2120"/>
  <c r="E184" i="5" s="1"/>
  <c r="G2107" i="6"/>
  <c r="G2108" s="1"/>
  <c r="E183" i="5" s="1"/>
  <c r="E185" i="1" s="1"/>
  <c r="G2095" i="6"/>
  <c r="G2096" s="1"/>
  <c r="E182" i="5" s="1"/>
  <c r="G2083" i="6"/>
  <c r="G2084" s="1"/>
  <c r="E181" i="5" s="1"/>
  <c r="E183" i="1" s="1"/>
  <c r="G2071" i="6"/>
  <c r="G2072" s="1"/>
  <c r="E180" i="5" s="1"/>
  <c r="E182" i="1" s="1"/>
  <c r="F182" s="1"/>
  <c r="G2059" i="6"/>
  <c r="G2060" s="1"/>
  <c r="G2047"/>
  <c r="G2048" s="1"/>
  <c r="G2035"/>
  <c r="G2036" s="1"/>
  <c r="E177" i="5" s="1"/>
  <c r="G2023" i="6"/>
  <c r="G2024" s="1"/>
  <c r="E176" i="5" s="1"/>
  <c r="E178" i="1" s="1"/>
  <c r="F178" s="1"/>
  <c r="G2011" i="6"/>
  <c r="G2012"/>
  <c r="E175" i="5" s="1"/>
  <c r="E177" i="1" s="1"/>
  <c r="F177" s="1"/>
  <c r="G1999" i="6"/>
  <c r="G2000" s="1"/>
  <c r="G1987"/>
  <c r="G1988" s="1"/>
  <c r="E173" i="5" s="1"/>
  <c r="G1975" i="6"/>
  <c r="G1976" s="1"/>
  <c r="E172" i="5" s="1"/>
  <c r="E174" i="1" s="1"/>
  <c r="G1963" i="6"/>
  <c r="G1964" s="1"/>
  <c r="E171" i="5" s="1"/>
  <c r="E173" i="1" s="1"/>
  <c r="F173" s="1"/>
  <c r="G1951" i="6"/>
  <c r="G1952" s="1"/>
  <c r="E170" i="5" s="1"/>
  <c r="G1939" i="6"/>
  <c r="G1940" s="1"/>
  <c r="E169" i="5" s="1"/>
  <c r="G1927" i="6"/>
  <c r="G1928" s="1"/>
  <c r="E168" i="5" s="1"/>
  <c r="E170" i="1" s="1"/>
  <c r="G1915" i="6"/>
  <c r="G1916" s="1"/>
  <c r="E167" i="5" s="1"/>
  <c r="E169" i="1" s="1"/>
  <c r="F169" s="1"/>
  <c r="G1903" i="6"/>
  <c r="G1904" s="1"/>
  <c r="E166" i="5" s="1"/>
  <c r="G1891" i="6"/>
  <c r="G1892" s="1"/>
  <c r="E165" i="5" s="1"/>
  <c r="E167" i="1" s="1"/>
  <c r="F167" s="1"/>
  <c r="G1879" i="6"/>
  <c r="G1880" s="1"/>
  <c r="E164" i="5" s="1"/>
  <c r="E166" i="1" s="1"/>
  <c r="F166" s="1"/>
  <c r="G1867" i="6"/>
  <c r="G1868"/>
  <c r="E163" i="5" s="1"/>
  <c r="E165" i="1" s="1"/>
  <c r="G1855" i="6"/>
  <c r="G1856" s="1"/>
  <c r="G1843"/>
  <c r="G1844" s="1"/>
  <c r="E161" i="5" s="1"/>
  <c r="E163" i="1" s="1"/>
  <c r="G1831" i="6"/>
  <c r="G1832"/>
  <c r="E160" i="5" s="1"/>
  <c r="E162" i="1" s="1"/>
  <c r="G1819" i="6"/>
  <c r="G1820" s="1"/>
  <c r="E159" i="5" s="1"/>
  <c r="E161" i="1" s="1"/>
  <c r="G1807" i="6"/>
  <c r="G1808" s="1"/>
  <c r="E158" i="5" s="1"/>
  <c r="G1795" i="6"/>
  <c r="G1796"/>
  <c r="E157" i="5" s="1"/>
  <c r="G1783" i="6"/>
  <c r="G1784" s="1"/>
  <c r="E156" i="5" s="1"/>
  <c r="G1771" i="6"/>
  <c r="G1772" s="1"/>
  <c r="E155" i="5" s="1"/>
  <c r="G1759" i="6"/>
  <c r="G1760" s="1"/>
  <c r="E154" i="5" s="1"/>
  <c r="E156" i="1" s="1"/>
  <c r="G1747" i="6"/>
  <c r="G1748"/>
  <c r="E153" i="5" s="1"/>
  <c r="E155" i="1" s="1"/>
  <c r="F155" s="1"/>
  <c r="G1735" i="6"/>
  <c r="G1736" s="1"/>
  <c r="G1723"/>
  <c r="G1724" s="1"/>
  <c r="G1711"/>
  <c r="G1712" s="1"/>
  <c r="E150" i="5" s="1"/>
  <c r="E152" i="1" s="1"/>
  <c r="F152" s="1"/>
  <c r="G1699" i="6"/>
  <c r="G1700"/>
  <c r="E149" i="5" s="1"/>
  <c r="E151" i="1" s="1"/>
  <c r="F151" s="1"/>
  <c r="G1687" i="6"/>
  <c r="G1688" s="1"/>
  <c r="G1478"/>
  <c r="G1479" s="1"/>
  <c r="G1102"/>
  <c r="G1103" s="1"/>
  <c r="F641" i="1"/>
  <c r="F625"/>
  <c r="H41" i="5"/>
  <c r="H39"/>
  <c r="G3390" i="6"/>
  <c r="G3391" s="1"/>
  <c r="G295" i="5" s="1"/>
  <c r="I297" i="1" s="1"/>
  <c r="G3342" i="6"/>
  <c r="G3343" s="1"/>
  <c r="G3294"/>
  <c r="G3295" s="1"/>
  <c r="G3247"/>
  <c r="G3248" s="1"/>
  <c r="G3203"/>
  <c r="G3204" s="1"/>
  <c r="G3159"/>
  <c r="G3160" s="1"/>
  <c r="G3136"/>
  <c r="G3137" s="1"/>
  <c r="G3143" s="1"/>
  <c r="G3088"/>
  <c r="G3089" s="1"/>
  <c r="G3040"/>
  <c r="G3041" s="1"/>
  <c r="G265" i="5" s="1"/>
  <c r="I267" i="1" s="1"/>
  <c r="G2896" i="6"/>
  <c r="G2897" s="1"/>
  <c r="G2583"/>
  <c r="G2584" s="1"/>
  <c r="G226" i="5" s="1"/>
  <c r="G2341" i="6"/>
  <c r="G2342" s="1"/>
  <c r="G2347" s="1"/>
  <c r="G2297"/>
  <c r="G2298" s="1"/>
  <c r="G200" i="5" s="1"/>
  <c r="H200" s="1"/>
  <c r="G2253" i="6"/>
  <c r="G2254" s="1"/>
  <c r="G2209"/>
  <c r="G2210" s="1"/>
  <c r="G1636"/>
  <c r="G1637" s="1"/>
  <c r="G1590"/>
  <c r="G1591" s="1"/>
  <c r="G877"/>
  <c r="G878" s="1"/>
  <c r="E78" i="5" s="1"/>
  <c r="G829" i="6"/>
  <c r="G830" s="1"/>
  <c r="E74" i="5" s="1"/>
  <c r="H74" s="1"/>
  <c r="G94" i="6"/>
  <c r="G95" s="1"/>
  <c r="G82"/>
  <c r="G83" s="1"/>
  <c r="E10" i="5" s="1"/>
  <c r="E12" i="1" s="1"/>
  <c r="F12" s="1"/>
  <c r="G70" i="6"/>
  <c r="G71" s="1"/>
  <c r="E9" i="5" s="1"/>
  <c r="G58" i="6"/>
  <c r="G59" s="1"/>
  <c r="G46"/>
  <c r="G47"/>
  <c r="E7" i="5" s="1"/>
  <c r="E9" i="1" s="1"/>
  <c r="F9" s="1"/>
  <c r="G34" i="6"/>
  <c r="G35" s="1"/>
  <c r="E6" i="5" s="1"/>
  <c r="E8" i="1" s="1"/>
  <c r="G22" i="6"/>
  <c r="G23" s="1"/>
  <c r="E5" i="5" s="1"/>
  <c r="E7" i="1" s="1"/>
  <c r="F7" s="1"/>
  <c r="G10" i="6"/>
  <c r="G11" s="1"/>
  <c r="E4" i="5" s="1"/>
  <c r="E6" i="1" s="1"/>
  <c r="F6" s="1"/>
  <c r="F715"/>
  <c r="F713"/>
  <c r="F711"/>
  <c r="F709"/>
  <c r="F707"/>
  <c r="F705"/>
  <c r="F703"/>
  <c r="F701"/>
  <c r="F697"/>
  <c r="F695"/>
  <c r="F693"/>
  <c r="H644"/>
  <c r="H640"/>
  <c r="H636"/>
  <c r="H632"/>
  <c r="H628"/>
  <c r="H624"/>
  <c r="H620"/>
  <c r="H616"/>
  <c r="H611"/>
  <c r="H603"/>
  <c r="H595"/>
  <c r="H500"/>
  <c r="H494"/>
  <c r="H463"/>
  <c r="H398"/>
  <c r="F329"/>
  <c r="G1139" i="6"/>
  <c r="E100" i="5" s="1"/>
  <c r="G1091" i="6"/>
  <c r="G1043"/>
  <c r="E92" i="5" s="1"/>
  <c r="G901" i="6"/>
  <c r="G902" s="1"/>
  <c r="G853"/>
  <c r="G854" s="1"/>
  <c r="G805"/>
  <c r="G806" s="1"/>
  <c r="F716" i="1"/>
  <c r="F714"/>
  <c r="F712"/>
  <c r="F710"/>
  <c r="F708"/>
  <c r="F706"/>
  <c r="F704"/>
  <c r="F702"/>
  <c r="F698"/>
  <c r="F696"/>
  <c r="F694"/>
  <c r="H642"/>
  <c r="H638"/>
  <c r="H634"/>
  <c r="H630"/>
  <c r="H626"/>
  <c r="H622"/>
  <c r="H618"/>
  <c r="H614"/>
  <c r="H607"/>
  <c r="H599"/>
  <c r="H591"/>
  <c r="H504"/>
  <c r="G1317" i="6"/>
  <c r="G1318"/>
  <c r="G1324" s="1"/>
  <c r="G1205"/>
  <c r="G1206" s="1"/>
  <c r="G945"/>
  <c r="G946" s="1"/>
  <c r="G951" s="1"/>
  <c r="G461"/>
  <c r="G462" s="1"/>
  <c r="G147"/>
  <c r="G148"/>
  <c r="G913"/>
  <c r="G914" s="1"/>
  <c r="G865"/>
  <c r="G866" s="1"/>
  <c r="G817"/>
  <c r="G818" s="1"/>
  <c r="F643" i="1"/>
  <c r="F639"/>
  <c r="F635"/>
  <c r="F631"/>
  <c r="F627"/>
  <c r="F623"/>
  <c r="F619"/>
  <c r="F615"/>
  <c r="H580"/>
  <c r="H572"/>
  <c r="H564"/>
  <c r="H543"/>
  <c r="H535"/>
  <c r="H527"/>
  <c r="H519"/>
  <c r="H461"/>
  <c r="H457"/>
  <c r="H378"/>
  <c r="H362"/>
  <c r="H354"/>
  <c r="H346"/>
  <c r="H338"/>
  <c r="G1329" i="6"/>
  <c r="G1330" s="1"/>
  <c r="G117" i="5" s="1"/>
  <c r="H117" s="1"/>
  <c r="G1249" i="6"/>
  <c r="G1250" s="1"/>
  <c r="G925"/>
  <c r="G926" s="1"/>
  <c r="G769"/>
  <c r="G770" s="1"/>
  <c r="G395"/>
  <c r="G396" s="1"/>
  <c r="G401" s="1"/>
  <c r="G103"/>
  <c r="G104" s="1"/>
  <c r="G109" s="1"/>
  <c r="G91"/>
  <c r="G92" s="1"/>
  <c r="G11" i="5" s="1"/>
  <c r="I13" i="1" s="1"/>
  <c r="G79" i="6"/>
  <c r="G80"/>
  <c r="G10" i="5" s="1"/>
  <c r="I12" i="1" s="1"/>
  <c r="G67" i="6"/>
  <c r="G68" s="1"/>
  <c r="G55"/>
  <c r="G56" s="1"/>
  <c r="G43"/>
  <c r="G44" s="1"/>
  <c r="G7" i="5" s="1"/>
  <c r="G31" i="6"/>
  <c r="G32" s="1"/>
  <c r="G19"/>
  <c r="G20" s="1"/>
  <c r="H441" i="1"/>
  <c r="H433"/>
  <c r="H427"/>
  <c r="H409"/>
  <c r="H324"/>
  <c r="F482"/>
  <c r="H437"/>
  <c r="H423"/>
  <c r="F480"/>
  <c r="K480"/>
  <c r="F464"/>
  <c r="F460"/>
  <c r="F458"/>
  <c r="F456"/>
  <c r="H453"/>
  <c r="H450"/>
  <c r="H449"/>
  <c r="H446"/>
  <c r="H445"/>
  <c r="H442"/>
  <c r="H414"/>
  <c r="H392"/>
  <c r="H382"/>
  <c r="H374"/>
  <c r="H366"/>
  <c r="H358"/>
  <c r="H350"/>
  <c r="H342"/>
  <c r="H316"/>
  <c r="H330"/>
  <c r="H322"/>
  <c r="H314"/>
  <c r="K434"/>
  <c r="H334"/>
  <c r="H326"/>
  <c r="H318"/>
  <c r="H328"/>
  <c r="H320"/>
  <c r="H72"/>
  <c r="H109"/>
  <c r="H87"/>
  <c r="F16"/>
  <c r="F143"/>
  <c r="F142"/>
  <c r="F141"/>
  <c r="F140"/>
  <c r="F139"/>
  <c r="F138"/>
  <c r="F137"/>
  <c r="F128"/>
  <c r="F127"/>
  <c r="F126"/>
  <c r="E553"/>
  <c r="F553" s="1"/>
  <c r="E93" i="5"/>
  <c r="E95" i="1" s="1"/>
  <c r="K95" s="1"/>
  <c r="E246"/>
  <c r="F246" s="1"/>
  <c r="G268" i="5"/>
  <c r="I270" i="1" s="1"/>
  <c r="J270" s="1"/>
  <c r="G4164" i="6"/>
  <c r="G596" i="5"/>
  <c r="F211" i="1"/>
  <c r="E478"/>
  <c r="G399"/>
  <c r="I284"/>
  <c r="K284" s="1"/>
  <c r="H282" i="5"/>
  <c r="G276"/>
  <c r="I278" i="1" s="1"/>
  <c r="G3421" i="6"/>
  <c r="G449" i="5"/>
  <c r="G5114" i="6"/>
  <c r="H137" i="5"/>
  <c r="G6097" i="6"/>
  <c r="G535" i="5"/>
  <c r="I537" i="1" s="1"/>
  <c r="K537" s="1"/>
  <c r="G6598" i="6"/>
  <c r="I358" i="1"/>
  <c r="H356" i="5"/>
  <c r="I616" i="1"/>
  <c r="H614" i="5"/>
  <c r="I36" i="1"/>
  <c r="H34" i="5"/>
  <c r="H232"/>
  <c r="G702" i="1"/>
  <c r="K702" s="1"/>
  <c r="H700" i="5"/>
  <c r="G272" i="1"/>
  <c r="G255"/>
  <c r="F17" i="5"/>
  <c r="G19" i="1" s="1"/>
  <c r="H19" s="1"/>
  <c r="G3592" i="6"/>
  <c r="G312" i="5"/>
  <c r="H312" s="1"/>
  <c r="G4263" i="6"/>
  <c r="G373" i="5"/>
  <c r="H373" s="1"/>
  <c r="G425"/>
  <c r="H425" s="1"/>
  <c r="G4850" i="6"/>
  <c r="G480" i="5"/>
  <c r="G5472" i="6"/>
  <c r="G543" i="5"/>
  <c r="G6185" i="6"/>
  <c r="I555" i="1"/>
  <c r="I229"/>
  <c r="K229" s="1"/>
  <c r="H227" i="5"/>
  <c r="I452" i="1"/>
  <c r="K452" s="1"/>
  <c r="H450" i="5"/>
  <c r="I499" i="1"/>
  <c r="J499" s="1"/>
  <c r="H497" i="5"/>
  <c r="I460" i="1"/>
  <c r="K460" s="1"/>
  <c r="H458" i="5"/>
  <c r="G5282" i="6"/>
  <c r="G2633"/>
  <c r="G266" i="5"/>
  <c r="I268" i="1" s="1"/>
  <c r="J268" s="1"/>
  <c r="I340"/>
  <c r="J340" s="1"/>
  <c r="H338" i="5"/>
  <c r="J557" i="1"/>
  <c r="I371"/>
  <c r="F412"/>
  <c r="G105"/>
  <c r="G97"/>
  <c r="H97" s="1"/>
  <c r="G429" i="5"/>
  <c r="G4894" i="6"/>
  <c r="F201" i="1"/>
  <c r="F217"/>
  <c r="I382"/>
  <c r="H380" i="5"/>
  <c r="E476" i="1"/>
  <c r="F298"/>
  <c r="I319"/>
  <c r="K319" s="1"/>
  <c r="H317" i="5"/>
  <c r="G2589" i="6"/>
  <c r="G158" i="5"/>
  <c r="I160" i="1" s="1"/>
  <c r="J160" s="1"/>
  <c r="G170" i="5"/>
  <c r="I172" i="1" s="1"/>
  <c r="J172" s="1"/>
  <c r="G182" i="5"/>
  <c r="I184" i="1" s="1"/>
  <c r="J184" s="1"/>
  <c r="G193" i="5"/>
  <c r="I195" i="1" s="1"/>
  <c r="K195" s="1"/>
  <c r="G241" i="5"/>
  <c r="I243" i="1" s="1"/>
  <c r="J243" s="1"/>
  <c r="G3154" i="6"/>
  <c r="G207" i="5"/>
  <c r="I209" i="1" s="1"/>
  <c r="J209" s="1"/>
  <c r="G4307" i="6"/>
  <c r="G592" i="5"/>
  <c r="G6744" i="6"/>
  <c r="H390" i="5"/>
  <c r="E677" i="1"/>
  <c r="F454"/>
  <c r="G401" i="5"/>
  <c r="I403" i="1" s="1"/>
  <c r="G5745" i="6"/>
  <c r="G6422"/>
  <c r="G563" i="5"/>
  <c r="I342" i="1"/>
  <c r="K342" s="1"/>
  <c r="H340" i="5"/>
  <c r="I455" i="1"/>
  <c r="K455" s="1"/>
  <c r="H453" i="5"/>
  <c r="I602" i="1"/>
  <c r="J602" s="1"/>
  <c r="H600" i="5"/>
  <c r="F215" i="1"/>
  <c r="F223"/>
  <c r="I374"/>
  <c r="K374" s="1"/>
  <c r="H372" i="5"/>
  <c r="G232" i="1"/>
  <c r="H232" s="1"/>
  <c r="H230" i="5"/>
  <c r="G91" i="1"/>
  <c r="G68"/>
  <c r="G64"/>
  <c r="G60"/>
  <c r="H60" s="1"/>
  <c r="E300"/>
  <c r="G311"/>
  <c r="H311" s="1"/>
  <c r="G4120" i="6"/>
  <c r="G360" i="5"/>
  <c r="H360" s="1"/>
  <c r="G5202" i="6"/>
  <c r="G457" i="5"/>
  <c r="E496"/>
  <c r="G527"/>
  <c r="I529" i="1" s="1"/>
  <c r="G6009" i="6"/>
  <c r="I456" i="1"/>
  <c r="K456" s="1"/>
  <c r="H454" i="5"/>
  <c r="F213" i="1"/>
  <c r="F221"/>
  <c r="E417"/>
  <c r="E472"/>
  <c r="F472" s="1"/>
  <c r="E664"/>
  <c r="F664" s="1"/>
  <c r="F200"/>
  <c r="F212"/>
  <c r="I390"/>
  <c r="J390" s="1"/>
  <c r="H388" i="5"/>
  <c r="K437" i="1"/>
  <c r="G3277" i="6"/>
  <c r="G4760"/>
  <c r="I304" i="1"/>
  <c r="J304" s="1"/>
  <c r="H302" i="5"/>
  <c r="F208" i="1"/>
  <c r="F216"/>
  <c r="E649" i="5"/>
  <c r="G101" i="1"/>
  <c r="I441"/>
  <c r="K441" s="1"/>
  <c r="H439" i="5"/>
  <c r="F193" i="1"/>
  <c r="E421"/>
  <c r="F421" s="1"/>
  <c r="F220"/>
  <c r="G37" i="5"/>
  <c r="I39" i="1" s="1"/>
  <c r="J39" s="1"/>
  <c r="G204" i="5"/>
  <c r="H204" s="1"/>
  <c r="G273"/>
  <c r="I275" i="1" s="1"/>
  <c r="J275" s="1"/>
  <c r="I272"/>
  <c r="J272" s="1"/>
  <c r="G214" i="5"/>
  <c r="H214" s="1"/>
  <c r="G2501" i="6"/>
  <c r="G234" i="5"/>
  <c r="E287" i="1"/>
  <c r="K287" s="1"/>
  <c r="H293" i="5"/>
  <c r="G370" i="1"/>
  <c r="G500" i="5"/>
  <c r="H500" s="1"/>
  <c r="G5701" i="6"/>
  <c r="G551" i="5"/>
  <c r="I553" i="1" s="1"/>
  <c r="G6280" i="6"/>
  <c r="G588" i="5"/>
  <c r="I590" i="1" s="1"/>
  <c r="J590" s="1"/>
  <c r="I327"/>
  <c r="K327" s="1"/>
  <c r="H325" i="5"/>
  <c r="I343" i="1"/>
  <c r="J343" s="1"/>
  <c r="I307"/>
  <c r="K307" s="1"/>
  <c r="H305" i="5"/>
  <c r="G4351" i="6"/>
  <c r="G466" i="5"/>
  <c r="I468" i="1" s="1"/>
  <c r="J468" s="1"/>
  <c r="G5921" i="6"/>
  <c r="G519" i="5"/>
  <c r="I521" i="1" s="1"/>
  <c r="G6964" i="6"/>
  <c r="G612" i="5"/>
  <c r="I614" i="1" s="1"/>
  <c r="I326"/>
  <c r="K326" s="1"/>
  <c r="H324" i="5"/>
  <c r="I600" i="1"/>
  <c r="K600" s="1"/>
  <c r="H598" i="5"/>
  <c r="I636" i="1"/>
  <c r="K636" s="1"/>
  <c r="H634" i="5"/>
  <c r="G276" i="1"/>
  <c r="H274" i="5"/>
  <c r="G704" i="1"/>
  <c r="H704" s="1"/>
  <c r="G264"/>
  <c r="G516"/>
  <c r="H516" s="1"/>
  <c r="H231" i="5"/>
  <c r="G117" i="1"/>
  <c r="F31" i="5"/>
  <c r="G33" i="1" s="1"/>
  <c r="H33" s="1"/>
  <c r="F23" i="5"/>
  <c r="G25" i="1" s="1"/>
  <c r="H25" s="1"/>
  <c r="F90" i="5"/>
  <c r="G92" i="1" s="1"/>
  <c r="H92" s="1"/>
  <c r="G88"/>
  <c r="H88" s="1"/>
  <c r="G61"/>
  <c r="H61" s="1"/>
  <c r="G308" i="5"/>
  <c r="I310" i="1" s="1"/>
  <c r="G3548" i="6"/>
  <c r="G3944"/>
  <c r="G344" i="5"/>
  <c r="H344" s="1"/>
  <c r="G408"/>
  <c r="I410" i="1" s="1"/>
  <c r="G4658" i="6"/>
  <c r="G5070"/>
  <c r="G445" i="5"/>
  <c r="G494"/>
  <c r="H494" s="1"/>
  <c r="G5633" i="6"/>
  <c r="G547" i="5"/>
  <c r="I549" i="1" s="1"/>
  <c r="J549" s="1"/>
  <c r="I411"/>
  <c r="J411" s="1"/>
  <c r="H409" i="5"/>
  <c r="I440" i="1"/>
  <c r="J440" s="1"/>
  <c r="H438" i="5"/>
  <c r="I483" i="1"/>
  <c r="H481" i="5"/>
  <c r="I376" i="1"/>
  <c r="K376" s="1"/>
  <c r="H374" i="5"/>
  <c r="I355" i="1"/>
  <c r="J355" s="1"/>
  <c r="H353" i="5"/>
  <c r="K445" i="1"/>
  <c r="G7758" i="6"/>
  <c r="G4736"/>
  <c r="G5426"/>
  <c r="G7746"/>
  <c r="G8110"/>
  <c r="G8198"/>
  <c r="G8055"/>
  <c r="G8099"/>
  <c r="E651" i="1"/>
  <c r="F651" s="1"/>
  <c r="F289"/>
  <c r="E653"/>
  <c r="H233"/>
  <c r="H708"/>
  <c r="J326"/>
  <c r="J327"/>
  <c r="F287"/>
  <c r="L287" s="1"/>
  <c r="J441"/>
  <c r="F681"/>
  <c r="F118"/>
  <c r="F417"/>
  <c r="H527" i="5"/>
  <c r="H64" i="1"/>
  <c r="H91"/>
  <c r="K232"/>
  <c r="J455"/>
  <c r="J382"/>
  <c r="K382"/>
  <c r="I431"/>
  <c r="K431" s="1"/>
  <c r="H429" i="5"/>
  <c r="I482" i="1"/>
  <c r="J482" s="1"/>
  <c r="H480" i="5"/>
  <c r="H47" i="1"/>
  <c r="H63"/>
  <c r="H255"/>
  <c r="H272"/>
  <c r="H698"/>
  <c r="K36"/>
  <c r="J36"/>
  <c r="F269"/>
  <c r="H62"/>
  <c r="H280"/>
  <c r="F478"/>
  <c r="L478" s="1"/>
  <c r="K478"/>
  <c r="F673"/>
  <c r="I366"/>
  <c r="H364" i="5"/>
  <c r="F250" i="1"/>
  <c r="F146"/>
  <c r="F275"/>
  <c r="I459"/>
  <c r="K459" s="1"/>
  <c r="H457" i="5"/>
  <c r="I314" i="1"/>
  <c r="K314" s="1"/>
  <c r="F170"/>
  <c r="F165"/>
  <c r="F481"/>
  <c r="I346"/>
  <c r="J346" s="1"/>
  <c r="H519" i="5"/>
  <c r="I220" i="1"/>
  <c r="H218" i="5"/>
  <c r="I206" i="1"/>
  <c r="I565"/>
  <c r="J565" s="1"/>
  <c r="H563" i="5"/>
  <c r="I506" i="1"/>
  <c r="J506" s="1"/>
  <c r="H504" i="5"/>
  <c r="H193"/>
  <c r="I375" i="1"/>
  <c r="H535" i="5"/>
  <c r="I598" i="1"/>
  <c r="J598" s="1"/>
  <c r="H596" i="5"/>
  <c r="F162" i="1"/>
  <c r="F185"/>
  <c r="F161"/>
  <c r="F174"/>
  <c r="I447"/>
  <c r="J447" s="1"/>
  <c r="H445" i="5"/>
  <c r="G31" i="1"/>
  <c r="H31" s="1"/>
  <c r="I581"/>
  <c r="K581" s="1"/>
  <c r="H579" i="5"/>
  <c r="E299" i="1"/>
  <c r="I286"/>
  <c r="J286" s="1"/>
  <c r="F190"/>
  <c r="K355"/>
  <c r="J483"/>
  <c r="K483"/>
  <c r="K411"/>
  <c r="H308" i="5"/>
  <c r="H117" i="1"/>
  <c r="H264"/>
  <c r="J600"/>
  <c r="J307"/>
  <c r="K343"/>
  <c r="H370"/>
  <c r="H58"/>
  <c r="H101"/>
  <c r="H517"/>
  <c r="K304"/>
  <c r="J456"/>
  <c r="E498"/>
  <c r="F498" s="1"/>
  <c r="F300"/>
  <c r="H68"/>
  <c r="H699"/>
  <c r="J374"/>
  <c r="K602"/>
  <c r="J342"/>
  <c r="I379"/>
  <c r="J379" s="1"/>
  <c r="H377" i="5"/>
  <c r="H66" i="1"/>
  <c r="H105"/>
  <c r="J371"/>
  <c r="K371"/>
  <c r="J460"/>
  <c r="J452"/>
  <c r="J555"/>
  <c r="I545"/>
  <c r="J545" s="1"/>
  <c r="H543" i="5"/>
  <c r="I427" i="1"/>
  <c r="K427" s="1"/>
  <c r="H51"/>
  <c r="H59"/>
  <c r="H67"/>
  <c r="H510"/>
  <c r="J616"/>
  <c r="K616"/>
  <c r="J358"/>
  <c r="K358"/>
  <c r="I451"/>
  <c r="K451" s="1"/>
  <c r="H449" i="5"/>
  <c r="J284" i="1"/>
  <c r="H50"/>
  <c r="H93" i="5"/>
  <c r="F183" i="1"/>
  <c r="E305"/>
  <c r="F305" s="1"/>
  <c r="J431"/>
  <c r="J537"/>
  <c r="J195"/>
  <c r="J459"/>
  <c r="F653"/>
  <c r="K545"/>
  <c r="K598"/>
  <c r="K506"/>
  <c r="J206"/>
  <c r="K206"/>
  <c r="K346"/>
  <c r="K482"/>
  <c r="E174" i="5"/>
  <c r="F8" i="1"/>
  <c r="E171"/>
  <c r="G216" i="5"/>
  <c r="I218" i="1" s="1"/>
  <c r="G2479" i="6"/>
  <c r="H80" i="1"/>
  <c r="G281"/>
  <c r="K39"/>
  <c r="J267"/>
  <c r="G149" i="5"/>
  <c r="E8"/>
  <c r="E10" i="1" s="1"/>
  <c r="G177" i="5"/>
  <c r="I179" i="1" s="1"/>
  <c r="G246" i="5"/>
  <c r="G131" i="1"/>
  <c r="H131" s="1"/>
  <c r="E179"/>
  <c r="G224" i="5"/>
  <c r="G241" i="1"/>
  <c r="H241" s="1"/>
  <c r="G220" i="5"/>
  <c r="G2523" i="6"/>
  <c r="G2303"/>
  <c r="G3349"/>
  <c r="G291" i="5"/>
  <c r="I293" i="1" s="1"/>
  <c r="G1955" i="6"/>
  <c r="G159" i="5"/>
  <c r="I161" i="1" s="1"/>
  <c r="K161" s="1"/>
  <c r="G1823" i="6"/>
  <c r="G175" i="5"/>
  <c r="H175" s="1"/>
  <c r="G3198" i="6"/>
  <c r="G278" i="5"/>
  <c r="G191"/>
  <c r="H191" s="1"/>
  <c r="G2204" i="6"/>
  <c r="G219" i="5"/>
  <c r="I221" i="1" s="1"/>
  <c r="J221" s="1"/>
  <c r="G2512" i="6"/>
  <c r="G272" i="5"/>
  <c r="I274" i="1" s="1"/>
  <c r="G3988" i="6"/>
  <c r="G348" i="5"/>
  <c r="E547"/>
  <c r="E549" i="1" s="1"/>
  <c r="G6232" i="6"/>
  <c r="G336" i="5"/>
  <c r="H336" s="1"/>
  <c r="G3856" i="6"/>
  <c r="G195" i="5"/>
  <c r="F474"/>
  <c r="G5402" i="6"/>
  <c r="I687" i="1"/>
  <c r="G8231" i="6"/>
  <c r="G8232" s="1"/>
  <c r="G6576"/>
  <c r="G577" i="5"/>
  <c r="H577" s="1"/>
  <c r="G6240" i="6"/>
  <c r="G6241" s="1"/>
  <c r="G4131"/>
  <c r="G361" i="5"/>
  <c r="G16"/>
  <c r="H16" s="1"/>
  <c r="G153" i="6"/>
  <c r="E11" i="1"/>
  <c r="G196" i="5"/>
  <c r="G2259" i="6"/>
  <c r="E688" i="5"/>
  <c r="G711" i="1"/>
  <c r="H704" i="5"/>
  <c r="G706" i="1"/>
  <c r="H702"/>
  <c r="L702" s="1"/>
  <c r="G706" i="5"/>
  <c r="G8121" i="6"/>
  <c r="G7826"/>
  <c r="G7827" s="1"/>
  <c r="G7670"/>
  <c r="G7671" s="1"/>
  <c r="G546" i="5"/>
  <c r="I548" i="1" s="1"/>
  <c r="J548" s="1"/>
  <c r="G6" i="5"/>
  <c r="I8" i="1" s="1"/>
  <c r="G38" i="6"/>
  <c r="G116" i="5"/>
  <c r="I118" i="1" s="1"/>
  <c r="J118" s="1"/>
  <c r="L118" s="1"/>
  <c r="E80" i="5"/>
  <c r="E82" i="1" s="1"/>
  <c r="E178" i="5"/>
  <c r="E180" i="1" s="1"/>
  <c r="G179" i="5"/>
  <c r="E289"/>
  <c r="E291" i="1" s="1"/>
  <c r="F291" s="1"/>
  <c r="L291" s="1"/>
  <c r="G3325" i="6"/>
  <c r="G396" i="1"/>
  <c r="H396" s="1"/>
  <c r="G231"/>
  <c r="H231" s="1"/>
  <c r="G77"/>
  <c r="G103"/>
  <c r="G86" i="6"/>
  <c r="E159" i="1"/>
  <c r="E186"/>
  <c r="F186" s="1"/>
  <c r="G1907" i="6"/>
  <c r="G201" i="5"/>
  <c r="G714"/>
  <c r="I716" i="1"/>
  <c r="J716" s="1"/>
  <c r="AB28" s="1"/>
  <c r="G8209" i="6"/>
  <c r="G6909"/>
  <c r="G607" i="5"/>
  <c r="G573"/>
  <c r="I575" i="1" s="1"/>
  <c r="J575" s="1"/>
  <c r="G6532" i="6"/>
  <c r="G5998"/>
  <c r="G526" i="5"/>
  <c r="G260"/>
  <c r="I262" i="1" s="1"/>
  <c r="J262" s="1"/>
  <c r="E76"/>
  <c r="K76" s="1"/>
  <c r="G253" i="5"/>
  <c r="G2902" i="6"/>
  <c r="H705" i="5"/>
  <c r="G707" i="1"/>
  <c r="G384"/>
  <c r="F132" i="5"/>
  <c r="F476" i="1"/>
  <c r="H10" i="5"/>
  <c r="H399" i="1"/>
  <c r="I502"/>
  <c r="J502" s="1"/>
  <c r="G50" i="6"/>
  <c r="G696" i="5"/>
  <c r="G8009" i="6"/>
  <c r="G662" i="5"/>
  <c r="I664" i="1"/>
  <c r="J664" s="1"/>
  <c r="G569" i="5"/>
  <c r="I571" i="1" s="1"/>
  <c r="G436" i="5"/>
  <c r="H436" s="1"/>
  <c r="G151"/>
  <c r="I153" i="1" s="1"/>
  <c r="J153" s="1"/>
  <c r="G167" i="5"/>
  <c r="H167" s="1"/>
  <c r="G183"/>
  <c r="I185" i="1" s="1"/>
  <c r="J185" s="1"/>
  <c r="L185" s="1"/>
  <c r="G2111" i="6"/>
  <c r="G3361"/>
  <c r="G211" i="5"/>
  <c r="G2424" i="6"/>
  <c r="G236" i="5"/>
  <c r="G575"/>
  <c r="H575" s="1"/>
  <c r="G6554" i="6"/>
  <c r="E717" i="5"/>
  <c r="H717" s="1"/>
  <c r="H417"/>
  <c r="E419" i="1"/>
  <c r="K419" s="1"/>
  <c r="H408" i="5"/>
  <c r="G716" i="1"/>
  <c r="G433" i="5"/>
  <c r="I435" i="1" s="1"/>
  <c r="K435" s="1"/>
  <c r="I414"/>
  <c r="J414" s="1"/>
  <c r="H412" i="5"/>
  <c r="G9"/>
  <c r="I11" i="1" s="1"/>
  <c r="J11" s="1"/>
  <c r="G74" i="6"/>
  <c r="G188" i="5"/>
  <c r="H188" s="1"/>
  <c r="G2171" i="6"/>
  <c r="G280" i="5"/>
  <c r="I282" i="1" s="1"/>
  <c r="G294" i="5"/>
  <c r="I296" i="1" s="1"/>
  <c r="G1446" i="6"/>
  <c r="F251" i="5"/>
  <c r="G253" i="1" s="1"/>
  <c r="H253" s="1"/>
  <c r="J41"/>
  <c r="L41" s="1"/>
  <c r="K41"/>
  <c r="G710" i="5"/>
  <c r="I712" i="1" s="1"/>
  <c r="J712" s="1"/>
  <c r="G6843" i="6"/>
  <c r="G601" i="5"/>
  <c r="I603" i="1" s="1"/>
  <c r="G583" i="5"/>
  <c r="G6643" i="6"/>
  <c r="G6324"/>
  <c r="G6325" s="1"/>
  <c r="G512" i="5"/>
  <c r="I514" i="1" s="1"/>
  <c r="G821" i="6"/>
  <c r="E73" i="5"/>
  <c r="E75" i="1" s="1"/>
  <c r="E162" i="5"/>
  <c r="E164" i="1" s="1"/>
  <c r="G155" i="5"/>
  <c r="G1775" i="6"/>
  <c r="G171" i="5"/>
  <c r="H171" s="1"/>
  <c r="G1967" i="6"/>
  <c r="G187" i="5"/>
  <c r="G215"/>
  <c r="H215" s="1"/>
  <c r="G2468" i="6"/>
  <c r="G244" i="5"/>
  <c r="I246" i="1" s="1"/>
  <c r="J246" s="1"/>
  <c r="L246" s="1"/>
  <c r="G2799" i="6"/>
  <c r="E302" i="1"/>
  <c r="F302" s="1"/>
  <c r="H273" i="5"/>
  <c r="G3445" i="6"/>
  <c r="G2938"/>
  <c r="F259" i="5"/>
  <c r="G261" i="1" s="1"/>
  <c r="E416" i="5"/>
  <c r="F487"/>
  <c r="G489" i="1" s="1"/>
  <c r="H489" s="1"/>
  <c r="G1118" i="6"/>
  <c r="F98" i="5"/>
  <c r="H98" s="1"/>
  <c r="G8250" i="6"/>
  <c r="F717" i="5"/>
  <c r="G719" i="1" s="1"/>
  <c r="F482" i="5"/>
  <c r="E582"/>
  <c r="E584" i="1" s="1"/>
  <c r="F584" s="1"/>
  <c r="E471" i="5"/>
  <c r="F470"/>
  <c r="G7942" i="6"/>
  <c r="F690" i="5" s="1"/>
  <c r="G4399" i="6"/>
  <c r="G7778"/>
  <c r="G7779" s="1"/>
  <c r="G7317"/>
  <c r="G7318" s="1"/>
  <c r="G7261"/>
  <c r="G639" i="5"/>
  <c r="H639" s="1"/>
  <c r="G7063" i="6"/>
  <c r="G621" i="5"/>
  <c r="H621" s="1"/>
  <c r="G611"/>
  <c r="I613" i="1" s="1"/>
  <c r="J613" s="1"/>
  <c r="G6876" i="6"/>
  <c r="G604" i="5"/>
  <c r="G6042" i="6"/>
  <c r="G530" i="5"/>
  <c r="I532" i="1" s="1"/>
  <c r="G4570" i="6"/>
  <c r="G400" i="5"/>
  <c r="H400" s="1"/>
  <c r="G314"/>
  <c r="I316" i="1" s="1"/>
  <c r="G7453" i="6"/>
  <c r="E653" i="5" s="1"/>
  <c r="G7730" i="6"/>
  <c r="G7731" s="1"/>
  <c r="G6696"/>
  <c r="G6697" s="1"/>
  <c r="G578" i="5"/>
  <c r="I580" i="1" s="1"/>
  <c r="J580" s="1"/>
  <c r="G6587" i="6"/>
  <c r="G6499"/>
  <c r="G6086"/>
  <c r="G534" i="5"/>
  <c r="I536" i="1" s="1"/>
  <c r="H523" i="5"/>
  <c r="I525" i="1"/>
  <c r="G5788" i="6"/>
  <c r="G5789" s="1"/>
  <c r="G492" i="5"/>
  <c r="K430" i="1"/>
  <c r="F430"/>
  <c r="L430" s="1"/>
  <c r="G7682" i="6"/>
  <c r="G7683" s="1"/>
  <c r="G640" i="5"/>
  <c r="I642" i="1" s="1"/>
  <c r="G7239" i="6"/>
  <c r="G637" i="5"/>
  <c r="G631"/>
  <c r="H631" s="1"/>
  <c r="G7173" i="6"/>
  <c r="G622" i="5"/>
  <c r="G7074" i="6"/>
  <c r="G6433"/>
  <c r="G520" i="5"/>
  <c r="I522" i="1" s="1"/>
  <c r="J522" s="1"/>
  <c r="G5932" i="6"/>
  <c r="G501" i="5"/>
  <c r="H501" s="1"/>
  <c r="G5712" i="6"/>
  <c r="G4817"/>
  <c r="G422" i="5"/>
  <c r="G3922" i="6"/>
  <c r="G342" i="5"/>
  <c r="H342" s="1"/>
  <c r="G797" i="6"/>
  <c r="G71" i="5"/>
  <c r="G142" i="6"/>
  <c r="G15" i="5"/>
  <c r="H15" s="1"/>
  <c r="G7497" i="6"/>
  <c r="G7498" s="1"/>
  <c r="G7118"/>
  <c r="G626" i="5"/>
  <c r="I628" i="1" s="1"/>
  <c r="J628" s="1"/>
  <c r="G6854" i="6"/>
  <c r="G599" i="5"/>
  <c r="G6821" i="6"/>
  <c r="G6510"/>
  <c r="G571" i="5"/>
  <c r="H571" s="1"/>
  <c r="G6252" i="6"/>
  <c r="G6253" s="1"/>
  <c r="G538" i="5"/>
  <c r="H538" s="1"/>
  <c r="G6130" i="6"/>
  <c r="G5976"/>
  <c r="G524" i="5"/>
  <c r="G3966" i="6"/>
  <c r="G7814"/>
  <c r="G7601"/>
  <c r="G7602" s="1"/>
  <c r="G7571"/>
  <c r="G7572" s="1"/>
  <c r="E661" i="5" s="1"/>
  <c r="I618" i="1"/>
  <c r="K618" s="1"/>
  <c r="H616" i="5"/>
  <c r="G6898" i="6"/>
  <c r="G6396"/>
  <c r="G6397" s="1"/>
  <c r="E561" i="5" s="1"/>
  <c r="E563" i="1" s="1"/>
  <c r="F563" s="1"/>
  <c r="L563" s="1"/>
  <c r="G6312" i="6"/>
  <c r="G6313"/>
  <c r="E554" i="5" s="1"/>
  <c r="G532"/>
  <c r="H532" s="1"/>
  <c r="G6064" i="6"/>
  <c r="G5679"/>
  <c r="G7437"/>
  <c r="G7438" s="1"/>
  <c r="G641" i="5"/>
  <c r="I643" i="1" s="1"/>
  <c r="G7283" i="6"/>
  <c r="G635" i="5"/>
  <c r="G610"/>
  <c r="G6942" i="6"/>
  <c r="G6722"/>
  <c r="G590" i="5"/>
  <c r="I592" i="1" s="1"/>
  <c r="J592" s="1"/>
  <c r="G576" i="5"/>
  <c r="G6565" i="6"/>
  <c r="G6204"/>
  <c r="G6205" s="1"/>
  <c r="G6174"/>
  <c r="G542" i="5"/>
  <c r="G5776" i="6"/>
  <c r="G5777" s="1"/>
  <c r="I488" i="1"/>
  <c r="J488" s="1"/>
  <c r="G7718" i="6"/>
  <c r="G7719" s="1"/>
  <c r="G7511"/>
  <c r="G7512" s="1"/>
  <c r="G7407"/>
  <c r="G7408" s="1"/>
  <c r="G627" i="5"/>
  <c r="G620"/>
  <c r="H620" s="1"/>
  <c r="G6865" i="6"/>
  <c r="G603" i="5"/>
  <c r="I605" i="1" s="1"/>
  <c r="E589"/>
  <c r="G562" i="5"/>
  <c r="G6411" i="6"/>
  <c r="G6348"/>
  <c r="G6349" s="1"/>
  <c r="G5954"/>
  <c r="G5910"/>
  <c r="G518" i="5"/>
  <c r="I520" i="1" s="1"/>
  <c r="G390" i="6"/>
  <c r="G36" i="5"/>
  <c r="I38" i="1" s="1"/>
  <c r="K38" s="1"/>
  <c r="G4544" i="6"/>
  <c r="G4545" s="1"/>
  <c r="G3103"/>
  <c r="G3104" s="1"/>
  <c r="G3055"/>
  <c r="G3056" s="1"/>
  <c r="G3007"/>
  <c r="G3008" s="1"/>
  <c r="G1308"/>
  <c r="G1309" s="1"/>
  <c r="G1174"/>
  <c r="G1175" s="1"/>
  <c r="G1018"/>
  <c r="G1019" s="1"/>
  <c r="G738"/>
  <c r="G739" s="1"/>
  <c r="G714"/>
  <c r="G715" s="1"/>
  <c r="E64" i="5" s="1"/>
  <c r="E66" i="1" s="1"/>
  <c r="G690" i="6"/>
  <c r="G691" s="1"/>
  <c r="G209"/>
  <c r="G210" s="1"/>
  <c r="G8288"/>
  <c r="E720" i="5" s="1"/>
  <c r="G7926" i="6"/>
  <c r="G7542"/>
  <c r="G7468"/>
  <c r="E654" i="5" s="1"/>
  <c r="E656" i="1" s="1"/>
  <c r="G6337" i="6"/>
  <c r="E556" i="5" s="1"/>
  <c r="G5813" i="6"/>
  <c r="G161"/>
  <c r="G162" s="1"/>
  <c r="G5884"/>
  <c r="G5885" s="1"/>
  <c r="G595"/>
  <c r="G534"/>
  <c r="G535" s="1"/>
  <c r="G499"/>
  <c r="G502" s="1"/>
  <c r="G5873"/>
  <c r="E515" i="5" s="1"/>
  <c r="G3261" i="6"/>
  <c r="G3262" s="1"/>
  <c r="G3265" s="1"/>
  <c r="G1664"/>
  <c r="G1667" s="1"/>
  <c r="G1066"/>
  <c r="G1067"/>
  <c r="G1070" s="1"/>
  <c r="G655"/>
  <c r="E59" i="5" s="1"/>
  <c r="G559" i="6"/>
  <c r="E51" i="5" s="1"/>
  <c r="H51" s="1"/>
  <c r="G5764" i="6"/>
  <c r="G5765"/>
  <c r="G5768" s="1"/>
  <c r="G1006"/>
  <c r="G1007" s="1"/>
  <c r="E89" i="5" s="1"/>
  <c r="E91" i="1" s="1"/>
  <c r="G1162" i="6"/>
  <c r="G1163" s="1"/>
  <c r="G1030"/>
  <c r="G1031" s="1"/>
  <c r="G726"/>
  <c r="G727" s="1"/>
  <c r="G702"/>
  <c r="G703" s="1"/>
  <c r="G678"/>
  <c r="G679" s="1"/>
  <c r="G353"/>
  <c r="G354" s="1"/>
  <c r="G8217"/>
  <c r="G8218" s="1"/>
  <c r="G8029"/>
  <c r="G8030" s="1"/>
  <c r="G8017"/>
  <c r="G8018" s="1"/>
  <c r="G7631"/>
  <c r="G7632" s="1"/>
  <c r="G618"/>
  <c r="G619" s="1"/>
  <c r="G522"/>
  <c r="G523" s="1"/>
  <c r="G329"/>
  <c r="G330" s="1"/>
  <c r="G333" s="1"/>
  <c r="G5860"/>
  <c r="G5861"/>
  <c r="G5864" s="1"/>
  <c r="G5825"/>
  <c r="G5562"/>
  <c r="E488" i="5" s="1"/>
  <c r="E490" i="1" s="1"/>
  <c r="G582" i="6"/>
  <c r="G583" s="1"/>
  <c r="G547"/>
  <c r="E50" i="5" s="1"/>
  <c r="G486" i="6"/>
  <c r="G487" s="1"/>
  <c r="E45" i="5" s="1"/>
  <c r="G257" i="6"/>
  <c r="G258" s="1"/>
  <c r="G5515"/>
  <c r="G5516" s="1"/>
  <c r="G994"/>
  <c r="G995" s="1"/>
  <c r="G970"/>
  <c r="G971" s="1"/>
  <c r="G974" s="1"/>
  <c r="G5585"/>
  <c r="E490" i="5"/>
  <c r="G1078" i="6"/>
  <c r="G1079" s="1"/>
  <c r="G510"/>
  <c r="G511" s="1"/>
  <c r="G186"/>
  <c r="G189" s="1"/>
  <c r="E102" i="5"/>
  <c r="E104" i="1" s="1"/>
  <c r="E94" i="5"/>
  <c r="G6316" i="6"/>
  <c r="I528" i="1"/>
  <c r="H526" i="5"/>
  <c r="E176" i="1"/>
  <c r="E473"/>
  <c r="I217"/>
  <c r="K217" s="1"/>
  <c r="I238"/>
  <c r="I169"/>
  <c r="H569" i="5"/>
  <c r="I698" i="1"/>
  <c r="H696" i="5"/>
  <c r="I255" i="1"/>
  <c r="J255" s="1"/>
  <c r="H253" i="5"/>
  <c r="H711" i="1"/>
  <c r="I338"/>
  <c r="J338" s="1"/>
  <c r="H219" i="5"/>
  <c r="H714"/>
  <c r="E398"/>
  <c r="H73"/>
  <c r="F76" i="1"/>
  <c r="L76" s="1"/>
  <c r="E511" i="5"/>
  <c r="E513" i="1" s="1"/>
  <c r="K513" s="1"/>
  <c r="I348"/>
  <c r="I573"/>
  <c r="K573" s="1"/>
  <c r="H626" i="5"/>
  <c r="I344" i="1"/>
  <c r="J344" s="1"/>
  <c r="H640" i="5"/>
  <c r="H530"/>
  <c r="G484" i="1"/>
  <c r="H484" s="1"/>
  <c r="E418"/>
  <c r="H716"/>
  <c r="F419"/>
  <c r="L419" s="1"/>
  <c r="E650"/>
  <c r="F650" s="1"/>
  <c r="G476"/>
  <c r="H474" i="5"/>
  <c r="I248" i="1"/>
  <c r="F171"/>
  <c r="I500"/>
  <c r="I623"/>
  <c r="K623" s="1"/>
  <c r="I190"/>
  <c r="K190" s="1"/>
  <c r="E719"/>
  <c r="E160"/>
  <c r="H158" i="5"/>
  <c r="G1619" i="6"/>
  <c r="F589" i="1"/>
  <c r="I578"/>
  <c r="H576" i="5"/>
  <c r="H244"/>
  <c r="I157" i="1"/>
  <c r="H183" i="5"/>
  <c r="H384" i="1"/>
  <c r="E168"/>
  <c r="F168" s="1"/>
  <c r="H706"/>
  <c r="L706" s="1"/>
  <c r="K706"/>
  <c r="I579"/>
  <c r="E172"/>
  <c r="H170" i="5"/>
  <c r="K414" i="1"/>
  <c r="H196" i="5"/>
  <c r="I198" i="1"/>
  <c r="J198" s="1"/>
  <c r="E659" i="5"/>
  <c r="I526" i="1"/>
  <c r="J526" s="1"/>
  <c r="H524" i="5"/>
  <c r="I73" i="1"/>
  <c r="J73" s="1"/>
  <c r="H71" i="5"/>
  <c r="H637"/>
  <c r="I639" i="1"/>
  <c r="I402"/>
  <c r="J402" s="1"/>
  <c r="H611" i="5"/>
  <c r="G472" i="1"/>
  <c r="H389"/>
  <c r="G278"/>
  <c r="H278" s="1"/>
  <c r="H276" i="5"/>
  <c r="H607"/>
  <c r="I609" i="1"/>
  <c r="K609" s="1"/>
  <c r="H77"/>
  <c r="H116" i="5"/>
  <c r="I708" i="1"/>
  <c r="H706" i="5"/>
  <c r="I18" i="1"/>
  <c r="J18" s="1"/>
  <c r="J687"/>
  <c r="I280"/>
  <c r="H278" i="5"/>
  <c r="H603"/>
  <c r="H590"/>
  <c r="I424" i="1"/>
  <c r="J424" s="1"/>
  <c r="H422" i="5"/>
  <c r="I151" i="1"/>
  <c r="I612"/>
  <c r="K612" s="1"/>
  <c r="H610" i="5"/>
  <c r="H599"/>
  <c r="I601" i="1"/>
  <c r="J601" s="1"/>
  <c r="I503"/>
  <c r="K503" s="1"/>
  <c r="I633"/>
  <c r="I173"/>
  <c r="K173" s="1"/>
  <c r="H433" i="5"/>
  <c r="I577" i="1"/>
  <c r="K577" s="1"/>
  <c r="I294"/>
  <c r="K294" s="1"/>
  <c r="H292" i="5"/>
  <c r="E188" i="1"/>
  <c r="F188" s="1"/>
  <c r="G134"/>
  <c r="H573" i="5"/>
  <c r="I162" i="1"/>
  <c r="F159"/>
  <c r="K159"/>
  <c r="H159" i="5"/>
  <c r="H220"/>
  <c r="I222" i="1"/>
  <c r="J222" s="1"/>
  <c r="I544"/>
  <c r="J544" s="1"/>
  <c r="H542" i="5"/>
  <c r="H601"/>
  <c r="I181" i="1"/>
  <c r="H36" i="5"/>
  <c r="I17" i="1"/>
  <c r="J17" s="1"/>
  <c r="H570" i="5"/>
  <c r="H314"/>
  <c r="I641" i="1"/>
  <c r="J641" s="1"/>
  <c r="L641" s="1"/>
  <c r="H127" i="5"/>
  <c r="E129" i="1"/>
  <c r="I438"/>
  <c r="K438" s="1"/>
  <c r="H103"/>
  <c r="E690"/>
  <c r="F690" s="1"/>
  <c r="E716" i="5"/>
  <c r="I197" i="1"/>
  <c r="E664" i="5"/>
  <c r="E666" i="1" s="1"/>
  <c r="F666" s="1"/>
  <c r="H348" i="5"/>
  <c r="I350" i="1"/>
  <c r="J350" s="1"/>
  <c r="E184"/>
  <c r="F184" s="1"/>
  <c r="H6" i="5"/>
  <c r="E19"/>
  <c r="E21" i="1" s="1"/>
  <c r="F21" s="1"/>
  <c r="L21" s="1"/>
  <c r="E54" i="5"/>
  <c r="E56" i="1" s="1"/>
  <c r="I524"/>
  <c r="J618"/>
  <c r="I540"/>
  <c r="I624"/>
  <c r="J624" s="1"/>
  <c r="H622" i="5"/>
  <c r="G100" i="1"/>
  <c r="K100" s="1"/>
  <c r="I189"/>
  <c r="H211" i="5"/>
  <c r="I213" i="1"/>
  <c r="J213" s="1"/>
  <c r="I203"/>
  <c r="F11"/>
  <c r="I363"/>
  <c r="H361" i="5"/>
  <c r="I193" i="1"/>
  <c r="J193" s="1"/>
  <c r="I202"/>
  <c r="H224" i="5"/>
  <c r="I226" i="1"/>
  <c r="J226" s="1"/>
  <c r="F179"/>
  <c r="G8251" i="6"/>
  <c r="F129" i="1"/>
  <c r="L129" s="1"/>
  <c r="K129"/>
  <c r="J161"/>
  <c r="L161" s="1"/>
  <c r="J162"/>
  <c r="J708"/>
  <c r="L708" s="1"/>
  <c r="K708"/>
  <c r="K185"/>
  <c r="E722"/>
  <c r="F418"/>
  <c r="F75"/>
  <c r="J238"/>
  <c r="J316"/>
  <c r="K316"/>
  <c r="J435"/>
  <c r="K613"/>
  <c r="J639"/>
  <c r="L639" s="1"/>
  <c r="K639"/>
  <c r="K198"/>
  <c r="K344"/>
  <c r="K348"/>
  <c r="J348"/>
  <c r="K575"/>
  <c r="H261"/>
  <c r="J528"/>
  <c r="K528"/>
  <c r="J363"/>
  <c r="K363"/>
  <c r="J189"/>
  <c r="J603"/>
  <c r="K603"/>
  <c r="H134"/>
  <c r="J280"/>
  <c r="K280"/>
  <c r="F156"/>
  <c r="F160"/>
  <c r="L160" s="1"/>
  <c r="K160"/>
  <c r="K282"/>
  <c r="J282"/>
  <c r="H100"/>
  <c r="L100" s="1"/>
  <c r="E718"/>
  <c r="J438"/>
  <c r="K222"/>
  <c r="J623"/>
  <c r="E61"/>
  <c r="J572"/>
  <c r="F82"/>
  <c r="J151"/>
  <c r="K18"/>
  <c r="K526"/>
  <c r="E661"/>
  <c r="F661" s="1"/>
  <c r="F172"/>
  <c r="L172" s="1"/>
  <c r="K172"/>
  <c r="J248"/>
  <c r="J532"/>
  <c r="K532"/>
  <c r="J642"/>
  <c r="L642" s="1"/>
  <c r="K642"/>
  <c r="K221"/>
  <c r="K571"/>
  <c r="J571"/>
  <c r="F719"/>
  <c r="J503"/>
  <c r="J190"/>
  <c r="L190" s="1"/>
  <c r="J698"/>
  <c r="L698" s="1"/>
  <c r="K698"/>
  <c r="F164"/>
  <c r="H89" i="5"/>
  <c r="K544" i="1"/>
  <c r="K605"/>
  <c r="J605"/>
  <c r="K193"/>
  <c r="K291"/>
  <c r="K641"/>
  <c r="K17"/>
  <c r="J38"/>
  <c r="J181"/>
  <c r="F10"/>
  <c r="K592"/>
  <c r="J157"/>
  <c r="E144"/>
  <c r="H476"/>
  <c r="L476" s="1"/>
  <c r="K476"/>
  <c r="J237"/>
  <c r="K628"/>
  <c r="H511" i="5"/>
  <c r="F473" i="1"/>
  <c r="F176"/>
  <c r="F61"/>
  <c r="F656"/>
  <c r="F722"/>
  <c r="F718"/>
  <c r="E418" i="5" l="1"/>
  <c r="E420" i="1" s="1"/>
  <c r="F420" s="1"/>
  <c r="Z18" s="1"/>
  <c r="G4772" i="6"/>
  <c r="G281" i="5"/>
  <c r="G3231" i="6"/>
  <c r="J169" i="1"/>
  <c r="L169" s="1"/>
  <c r="K169"/>
  <c r="G6352" i="6"/>
  <c r="E557" i="5"/>
  <c r="I637" i="1"/>
  <c r="H635" i="5"/>
  <c r="F549" i="1"/>
  <c r="K549"/>
  <c r="G809" i="6"/>
  <c r="E72" i="5"/>
  <c r="G3209" i="6"/>
  <c r="G279" i="5"/>
  <c r="E18"/>
  <c r="H18" s="1"/>
  <c r="G177" i="6"/>
  <c r="G1300"/>
  <c r="E114" i="5"/>
  <c r="E116" i="1" s="1"/>
  <c r="F116" s="1"/>
  <c r="L116" s="1"/>
  <c r="J139"/>
  <c r="K139"/>
  <c r="K392"/>
  <c r="J392"/>
  <c r="G633" i="5"/>
  <c r="G7195" i="6"/>
  <c r="G6152"/>
  <c r="G540" i="5"/>
  <c r="G4497" i="6"/>
  <c r="G4498" s="1"/>
  <c r="G4467"/>
  <c r="G391" i="5"/>
  <c r="G3702" i="6"/>
  <c r="G322" i="5"/>
  <c r="G307"/>
  <c r="I309" i="1" s="1"/>
  <c r="J309" s="1"/>
  <c r="G3537" i="6"/>
  <c r="G3468"/>
  <c r="G301" i="5"/>
  <c r="G3381" i="6"/>
  <c r="G3382"/>
  <c r="G3031"/>
  <c r="G3032" s="1"/>
  <c r="E257" i="1"/>
  <c r="F257" s="1"/>
  <c r="H255" i="5"/>
  <c r="G2736" i="6"/>
  <c r="E239" i="5" s="1"/>
  <c r="E241" i="1" s="1"/>
  <c r="F241" s="1"/>
  <c r="G2735" i="6"/>
  <c r="G2675"/>
  <c r="G2676"/>
  <c r="E234" i="5" s="1"/>
  <c r="E236" i="1" s="1"/>
  <c r="F236" s="1"/>
  <c r="G59" i="5"/>
  <c r="G658" i="6"/>
  <c r="H520" i="5"/>
  <c r="H518"/>
  <c r="H490"/>
  <c r="K234" i="1"/>
  <c r="J234"/>
  <c r="G7886" i="6"/>
  <c r="G7887"/>
  <c r="E686" i="5" s="1"/>
  <c r="E688" i="1" s="1"/>
  <c r="F688" s="1"/>
  <c r="G5314" i="6"/>
  <c r="G5315" s="1"/>
  <c r="G329" i="5"/>
  <c r="G3779" i="6"/>
  <c r="G124" i="5"/>
  <c r="G1412" i="6"/>
  <c r="G50" i="5"/>
  <c r="I52" i="1" s="1"/>
  <c r="J52" s="1"/>
  <c r="G550" i="6"/>
  <c r="K202" i="1"/>
  <c r="J202"/>
  <c r="J524"/>
  <c r="K524"/>
  <c r="K633"/>
  <c r="J633"/>
  <c r="L633" s="1"/>
  <c r="G706" i="6"/>
  <c r="E63" i="5"/>
  <c r="H627"/>
  <c r="I629" i="1"/>
  <c r="J525"/>
  <c r="K525"/>
  <c r="I585"/>
  <c r="J585" s="1"/>
  <c r="H583" i="5"/>
  <c r="F180" i="1"/>
  <c r="E151" i="5"/>
  <c r="G1727" i="6"/>
  <c r="G168" i="5"/>
  <c r="I170" i="1" s="1"/>
  <c r="J170" s="1"/>
  <c r="G1931" i="6"/>
  <c r="H381" i="5"/>
  <c r="I383" i="1"/>
  <c r="G170"/>
  <c r="H168" i="5"/>
  <c r="F161"/>
  <c r="G163" i="1" s="1"/>
  <c r="H163" s="1"/>
  <c r="G1847" i="6"/>
  <c r="G7482"/>
  <c r="G7483"/>
  <c r="G6931"/>
  <c r="G609" i="5"/>
  <c r="H602"/>
  <c r="I604" i="1"/>
  <c r="G6119" i="6"/>
  <c r="G537" i="5"/>
  <c r="G505"/>
  <c r="G5756" i="6"/>
  <c r="G470" i="5"/>
  <c r="G5354" i="6"/>
  <c r="G5290"/>
  <c r="G5291" s="1"/>
  <c r="G441" i="5"/>
  <c r="I443" i="1" s="1"/>
  <c r="G5026" i="6"/>
  <c r="G3867"/>
  <c r="G337" i="5"/>
  <c r="G1574" i="6"/>
  <c r="G138" i="5"/>
  <c r="K522" i="1"/>
  <c r="J294"/>
  <c r="L294" s="1"/>
  <c r="K580"/>
  <c r="H578" i="5"/>
  <c r="G7592" i="6"/>
  <c r="F662" i="5" s="1"/>
  <c r="G209"/>
  <c r="G2402" i="6"/>
  <c r="G709" i="1"/>
  <c r="G615" i="5"/>
  <c r="G6997" i="6"/>
  <c r="G529" i="5"/>
  <c r="G6031" i="6"/>
  <c r="G399" i="5"/>
  <c r="G4559" i="6"/>
  <c r="G4054"/>
  <c r="G354" i="5"/>
  <c r="G570" i="6"/>
  <c r="G571" s="1"/>
  <c r="K144" i="1"/>
  <c r="F144"/>
  <c r="H604" i="5"/>
  <c r="I606" i="1"/>
  <c r="G929" i="6"/>
  <c r="E82" i="5"/>
  <c r="E84" i="1" s="1"/>
  <c r="J233"/>
  <c r="L233" s="1"/>
  <c r="K233"/>
  <c r="G4982" i="6"/>
  <c r="G437" i="5"/>
  <c r="F149"/>
  <c r="G1703" i="6"/>
  <c r="I608" i="1"/>
  <c r="H606" i="5"/>
  <c r="G6543" i="6"/>
  <c r="G574" i="5"/>
  <c r="G558"/>
  <c r="I560" i="1" s="1"/>
  <c r="J560" s="1"/>
  <c r="G6364" i="6"/>
  <c r="G3127"/>
  <c r="G3128"/>
  <c r="G2711"/>
  <c r="G2712"/>
  <c r="E237" i="5" s="1"/>
  <c r="E239" i="1" s="1"/>
  <c r="F239" s="1"/>
  <c r="G1502" i="6"/>
  <c r="G1503" s="1"/>
  <c r="G1390"/>
  <c r="G122" i="5"/>
  <c r="G14"/>
  <c r="G131" i="6"/>
  <c r="G183" i="1"/>
  <c r="H181" i="5"/>
  <c r="F296"/>
  <c r="G298" i="1" s="1"/>
  <c r="H298" s="1"/>
  <c r="G3409" i="6"/>
  <c r="E484" i="5"/>
  <c r="G5519" i="6"/>
  <c r="J520" i="1"/>
  <c r="L520" s="1"/>
  <c r="K520"/>
  <c r="I494"/>
  <c r="K494" s="1"/>
  <c r="H492" i="5"/>
  <c r="G7674" i="6"/>
  <c r="E668" i="5"/>
  <c r="K521" i="1"/>
  <c r="J521"/>
  <c r="G181" i="5"/>
  <c r="I183" i="1" s="1"/>
  <c r="J183" s="1"/>
  <c r="G2087" i="6"/>
  <c r="G213" i="5"/>
  <c r="I215" i="1" s="1"/>
  <c r="G2446" i="6"/>
  <c r="G352" i="5"/>
  <c r="G4032" i="6"/>
  <c r="F671" i="5"/>
  <c r="G7710" i="6"/>
  <c r="F54" i="5"/>
  <c r="G56" i="1" s="1"/>
  <c r="H56" s="1"/>
  <c r="G598" i="6"/>
  <c r="G645" i="5"/>
  <c r="I647" i="1" s="1"/>
  <c r="J647" s="1"/>
  <c r="G7250" i="6"/>
  <c r="G638" i="5"/>
  <c r="K560" i="1"/>
  <c r="F560"/>
  <c r="G490" i="5"/>
  <c r="I492" i="1" s="1"/>
  <c r="J492" s="1"/>
  <c r="G5588" i="6"/>
  <c r="G389" i="5"/>
  <c r="G4445" i="6"/>
  <c r="G3333"/>
  <c r="G3334" s="1"/>
  <c r="E235" i="5"/>
  <c r="G2691" i="6"/>
  <c r="E195" i="5"/>
  <c r="G2248" i="6"/>
  <c r="G60" i="5"/>
  <c r="I62" i="1" s="1"/>
  <c r="J62" s="1"/>
  <c r="G670" i="6"/>
  <c r="K601" i="1"/>
  <c r="K716"/>
  <c r="G525" i="5"/>
  <c r="G5504" i="6"/>
  <c r="G5503"/>
  <c r="K540" i="1"/>
  <c r="J540"/>
  <c r="J579"/>
  <c r="K579"/>
  <c r="J500"/>
  <c r="L500" s="1"/>
  <c r="K500"/>
  <c r="E88" i="5"/>
  <c r="E90" i="1" s="1"/>
  <c r="G998" i="6"/>
  <c r="K707" i="1"/>
  <c r="H707"/>
  <c r="L707" s="1"/>
  <c r="J410"/>
  <c r="K410"/>
  <c r="E157"/>
  <c r="H155" i="5"/>
  <c r="G2739" i="6"/>
  <c r="G239" i="5"/>
  <c r="I241" i="1" s="1"/>
  <c r="F178" i="5"/>
  <c r="G2051" i="6"/>
  <c r="G648" i="5"/>
  <c r="I650" i="1" s="1"/>
  <c r="J650" s="1"/>
  <c r="G7332" i="6"/>
  <c r="G7333"/>
  <c r="E645" i="5" s="1"/>
  <c r="E647" i="1" s="1"/>
  <c r="F647" s="1"/>
  <c r="G589" i="5"/>
  <c r="G6711" i="6"/>
  <c r="H564" i="5"/>
  <c r="I566" i="1"/>
  <c r="G5836" i="6"/>
  <c r="G5837"/>
  <c r="G471" i="5"/>
  <c r="I473" i="1" s="1"/>
  <c r="J473" s="1"/>
  <c r="L473" s="1"/>
  <c r="G5366" i="6"/>
  <c r="E466" i="5"/>
  <c r="E468" i="1" s="1"/>
  <c r="G5306" i="6"/>
  <c r="G4241"/>
  <c r="G371" i="5"/>
  <c r="G254"/>
  <c r="I256" i="1" s="1"/>
  <c r="J256" s="1"/>
  <c r="G2914" i="6"/>
  <c r="E253" i="1"/>
  <c r="H251" i="5"/>
  <c r="G2784" i="6"/>
  <c r="E243" i="5" s="1"/>
  <c r="G2783" i="6"/>
  <c r="G99" i="5"/>
  <c r="I101" i="1" s="1"/>
  <c r="J101" s="1"/>
  <c r="G1130" i="6"/>
  <c r="G666"/>
  <c r="G667"/>
  <c r="E60" i="5" s="1"/>
  <c r="G321" i="6"/>
  <c r="E30" i="5"/>
  <c r="G222" i="6"/>
  <c r="G225" s="1"/>
  <c r="G221"/>
  <c r="K118" i="1"/>
  <c r="K473"/>
  <c r="G636" i="5"/>
  <c r="G7228" i="6"/>
  <c r="G536" i="5"/>
  <c r="G6108" i="6"/>
  <c r="G376" i="5"/>
  <c r="G4296" i="6"/>
  <c r="E133" i="1"/>
  <c r="F91"/>
  <c r="L91" s="1"/>
  <c r="K91"/>
  <c r="E94"/>
  <c r="H92" i="5"/>
  <c r="G237"/>
  <c r="G1679" i="6"/>
  <c r="E147" i="5"/>
  <c r="E149" i="1" s="1"/>
  <c r="F149" s="1"/>
  <c r="E473" i="5"/>
  <c r="E475" i="1" s="1"/>
  <c r="F475" s="1"/>
  <c r="G5390" i="6"/>
  <c r="G707" i="5"/>
  <c r="I709" i="1" s="1"/>
  <c r="J709" s="1"/>
  <c r="G8132" i="6"/>
  <c r="G7943"/>
  <c r="E690" i="5"/>
  <c r="E692" i="1" s="1"/>
  <c r="F692" s="1"/>
  <c r="G528" i="5"/>
  <c r="G6020" i="6"/>
  <c r="E382" i="5"/>
  <c r="G4363" i="6"/>
  <c r="G3491"/>
  <c r="G303" i="5"/>
  <c r="G3079" i="6"/>
  <c r="G3080"/>
  <c r="E268" i="5" s="1"/>
  <c r="E270" i="1" s="1"/>
  <c r="E133" i="5"/>
  <c r="G1518" i="6"/>
  <c r="E101" i="1"/>
  <c r="F101" s="1"/>
  <c r="H99" i="5"/>
  <c r="G434" i="6"/>
  <c r="G40" i="5"/>
  <c r="K563" i="1"/>
  <c r="K402"/>
  <c r="K73"/>
  <c r="H19" i="5"/>
  <c r="K246" i="1"/>
  <c r="J577"/>
  <c r="L577" s="1"/>
  <c r="H561" i="5"/>
  <c r="G580"/>
  <c r="L628" i="1"/>
  <c r="G2995" i="6"/>
  <c r="G2996" s="1"/>
  <c r="K578" i="1"/>
  <c r="J578"/>
  <c r="L578" s="1"/>
  <c r="E96"/>
  <c r="F96" s="1"/>
  <c r="L96" s="1"/>
  <c r="H94" i="5"/>
  <c r="F490" i="1"/>
  <c r="G5816" i="6"/>
  <c r="E510" i="5"/>
  <c r="H510" s="1"/>
  <c r="H562"/>
  <c r="I564" i="1"/>
  <c r="H226" i="5"/>
  <c r="I228" i="1"/>
  <c r="H385" i="5"/>
  <c r="E387" i="1"/>
  <c r="F691" i="5"/>
  <c r="G7954" i="6"/>
  <c r="G632" i="5"/>
  <c r="G7184" i="6"/>
  <c r="G7107"/>
  <c r="G625" i="5"/>
  <c r="H625" s="1"/>
  <c r="G7030" i="6"/>
  <c r="G618" i="5"/>
  <c r="G6799" i="6"/>
  <c r="G597" i="5"/>
  <c r="E559"/>
  <c r="G6376" i="6"/>
  <c r="G539" i="5"/>
  <c r="G6141" i="6"/>
  <c r="G488" i="5"/>
  <c r="G5565" i="6"/>
  <c r="G4625"/>
  <c r="G405" i="5"/>
  <c r="G4419" i="6"/>
  <c r="G4420"/>
  <c r="G3285"/>
  <c r="G3286" s="1"/>
  <c r="G2970"/>
  <c r="G2971"/>
  <c r="G131" i="5"/>
  <c r="I133" i="1" s="1"/>
  <c r="J133" s="1"/>
  <c r="G1494" i="6"/>
  <c r="G293"/>
  <c r="G294" s="1"/>
  <c r="H102" i="5"/>
  <c r="G5849" i="6"/>
  <c r="H471" i="5"/>
  <c r="K338" i="1"/>
  <c r="G6400" i="6"/>
  <c r="K379" i="1"/>
  <c r="K390"/>
  <c r="G7577" i="6"/>
  <c r="F661" i="5" s="1"/>
  <c r="G663" i="1" s="1"/>
  <c r="H663" s="1"/>
  <c r="G7488" i="6"/>
  <c r="F655" i="5" s="1"/>
  <c r="G7368" i="6"/>
  <c r="F647" i="5" s="1"/>
  <c r="G649" i="1" s="1"/>
  <c r="H649" s="1"/>
  <c r="G7562" i="6"/>
  <c r="F660" i="5" s="1"/>
  <c r="J217" i="1"/>
  <c r="H547" i="5"/>
  <c r="H281" i="1"/>
  <c r="H280" i="5"/>
  <c r="H534"/>
  <c r="G1010" i="6"/>
  <c r="G1166"/>
  <c r="G4548"/>
  <c r="G2147"/>
  <c r="H216" i="5"/>
  <c r="I119" i="1"/>
  <c r="G2099" i="6"/>
  <c r="G7413"/>
  <c r="F650" i="5" s="1"/>
  <c r="G652" i="1" s="1"/>
  <c r="H652" s="1"/>
  <c r="H234" i="5"/>
  <c r="G5645" i="6"/>
  <c r="G7338"/>
  <c r="F645" i="5" s="1"/>
  <c r="G647" i="1" s="1"/>
  <c r="H9" i="5"/>
  <c r="H398"/>
  <c r="G5828" i="6"/>
  <c r="I216" i="1"/>
  <c r="J314"/>
  <c r="L101"/>
  <c r="G1046" i="6"/>
  <c r="H476" i="5"/>
  <c r="G7502" i="6"/>
  <c r="F656" i="5" s="1"/>
  <c r="G658" i="1" s="1"/>
  <c r="H658" s="1"/>
  <c r="G7383" i="6"/>
  <c r="F648" i="5" s="1"/>
  <c r="H428"/>
  <c r="L506" i="1"/>
  <c r="L43"/>
  <c r="H291" i="5"/>
  <c r="H307"/>
  <c r="G7458" i="6"/>
  <c r="G4387"/>
  <c r="H289" i="5"/>
  <c r="G1919" i="6"/>
  <c r="K340" i="1"/>
  <c r="I362"/>
  <c r="H186" i="5"/>
  <c r="G7428" i="6"/>
  <c r="F651" i="5" s="1"/>
  <c r="G1979" i="6"/>
  <c r="G2703"/>
  <c r="G7308"/>
  <c r="F643" i="5" s="1"/>
  <c r="H50"/>
  <c r="G682" i="6"/>
  <c r="K502" i="1"/>
  <c r="L255"/>
  <c r="J636"/>
  <c r="L636" s="1"/>
  <c r="G1142" i="6"/>
  <c r="K328" i="1"/>
  <c r="G2679" i="6"/>
  <c r="G5491"/>
  <c r="G5492" s="1"/>
  <c r="L422" i="1"/>
  <c r="J278"/>
  <c r="L278" s="1"/>
  <c r="K278"/>
  <c r="J274"/>
  <c r="J75"/>
  <c r="L75" s="1"/>
  <c r="K75"/>
  <c r="J261"/>
  <c r="H454"/>
  <c r="L454" s="1"/>
  <c r="K454"/>
  <c r="L39"/>
  <c r="J257"/>
  <c r="L257" s="1"/>
  <c r="K257"/>
  <c r="J412"/>
  <c r="L412" s="1"/>
  <c r="K412"/>
  <c r="J8"/>
  <c r="L8" s="1"/>
  <c r="K8"/>
  <c r="L549"/>
  <c r="K350"/>
  <c r="I336"/>
  <c r="H58" i="5"/>
  <c r="L522" i="1"/>
  <c r="H558" i="5"/>
  <c r="H166"/>
  <c r="L603" i="1"/>
  <c r="L579"/>
  <c r="I534"/>
  <c r="J534" s="1"/>
  <c r="L534" s="1"/>
  <c r="L600"/>
  <c r="H427" i="5"/>
  <c r="L602" i="1"/>
  <c r="H297" i="5"/>
  <c r="L572" i="1"/>
  <c r="L580"/>
  <c r="L382"/>
  <c r="L18"/>
  <c r="L441"/>
  <c r="L482"/>
  <c r="L440"/>
  <c r="L452"/>
  <c r="L537"/>
  <c r="L592"/>
  <c r="L17"/>
  <c r="L571"/>
  <c r="L314"/>
  <c r="L431"/>
  <c r="L36"/>
  <c r="AA22"/>
  <c r="L502"/>
  <c r="L338"/>
  <c r="L624"/>
  <c r="L326"/>
  <c r="L304"/>
  <c r="L232"/>
  <c r="L371"/>
  <c r="L483"/>
  <c r="K440"/>
  <c r="L618"/>
  <c r="L524"/>
  <c r="L521"/>
  <c r="L345"/>
  <c r="L38"/>
  <c r="L392"/>
  <c r="L374"/>
  <c r="L343"/>
  <c r="L234"/>
  <c r="L601"/>
  <c r="L460"/>
  <c r="L198"/>
  <c r="AA6"/>
  <c r="L438"/>
  <c r="L545"/>
  <c r="L344"/>
  <c r="L346"/>
  <c r="L195"/>
  <c r="L503"/>
  <c r="L307"/>
  <c r="L358"/>
  <c r="L221"/>
  <c r="Z15"/>
  <c r="L565"/>
  <c r="AA16"/>
  <c r="L328"/>
  <c r="AA23"/>
  <c r="Z24"/>
  <c r="L526"/>
  <c r="AA8"/>
  <c r="L605"/>
  <c r="L193"/>
  <c r="L202"/>
  <c r="J451"/>
  <c r="L451" s="1"/>
  <c r="L342"/>
  <c r="K565"/>
  <c r="L144"/>
  <c r="L222"/>
  <c r="L282"/>
  <c r="L363"/>
  <c r="L226"/>
  <c r="L340"/>
  <c r="AA24"/>
  <c r="L544"/>
  <c r="L623"/>
  <c r="L213"/>
  <c r="L598"/>
  <c r="L327"/>
  <c r="L355"/>
  <c r="L528"/>
  <c r="L348"/>
  <c r="L540"/>
  <c r="L525"/>
  <c r="L414"/>
  <c r="L410"/>
  <c r="L206"/>
  <c r="L616"/>
  <c r="L499"/>
  <c r="L532"/>
  <c r="L585"/>
  <c r="L411"/>
  <c r="L455"/>
  <c r="L390"/>
  <c r="L402"/>
  <c r="L575"/>
  <c r="L613"/>
  <c r="L316"/>
  <c r="L350"/>
  <c r="L456"/>
  <c r="L480"/>
  <c r="L217"/>
  <c r="L459"/>
  <c r="L379"/>
  <c r="L434"/>
  <c r="L73"/>
  <c r="L435"/>
  <c r="L284"/>
  <c r="L139"/>
  <c r="AA15"/>
  <c r="K536"/>
  <c r="J536"/>
  <c r="L536" s="1"/>
  <c r="G514" i="6"/>
  <c r="E47" i="5"/>
  <c r="E23"/>
  <c r="G237" i="6"/>
  <c r="E558" i="1"/>
  <c r="H556" i="5"/>
  <c r="K643" i="1"/>
  <c r="J643"/>
  <c r="L643" s="1"/>
  <c r="F104"/>
  <c r="L104" s="1"/>
  <c r="K104"/>
  <c r="G730" i="6"/>
  <c r="E65" i="5"/>
  <c r="H515"/>
  <c r="E517" i="1"/>
  <c r="F163"/>
  <c r="E115" i="5"/>
  <c r="G1312" i="6"/>
  <c r="E62" i="1"/>
  <c r="H45" i="5"/>
  <c r="E47" i="1"/>
  <c r="E663"/>
  <c r="G245" i="6"/>
  <c r="G246" s="1"/>
  <c r="J366" i="1"/>
  <c r="L366" s="1"/>
  <c r="K366"/>
  <c r="H592" i="5"/>
  <c r="I594" i="1"/>
  <c r="E80"/>
  <c r="G275" i="5"/>
  <c r="G3165" i="6"/>
  <c r="G174" i="5"/>
  <c r="G2003" i="6"/>
  <c r="I239" i="1"/>
  <c r="G223" i="5"/>
  <c r="G2556" i="6"/>
  <c r="G7096"/>
  <c r="G624" i="5"/>
  <c r="E265"/>
  <c r="G3047" i="6"/>
  <c r="E655" i="5"/>
  <c r="E657" i="1" s="1"/>
  <c r="F657" s="1"/>
  <c r="G7489" i="6"/>
  <c r="E463" i="5"/>
  <c r="G5270" i="6"/>
  <c r="H630" i="5"/>
  <c r="I632" i="1"/>
  <c r="E546" i="5"/>
  <c r="G6220" i="6"/>
  <c r="F694" i="5"/>
  <c r="G7987" i="6"/>
  <c r="G4489"/>
  <c r="F393" i="5"/>
  <c r="G328"/>
  <c r="G3768" i="6"/>
  <c r="G479" i="5"/>
  <c r="I481" i="1" s="1"/>
  <c r="J481" s="1"/>
  <c r="G5461" i="6"/>
  <c r="H331" i="5"/>
  <c r="I333" i="1"/>
  <c r="J463"/>
  <c r="K463"/>
  <c r="G7294" i="6"/>
  <c r="G642" i="5"/>
  <c r="G502"/>
  <c r="H502" s="1"/>
  <c r="G5723" i="6"/>
  <c r="G493" i="5"/>
  <c r="G5622" i="6"/>
  <c r="G4098"/>
  <c r="G358" i="5"/>
  <c r="E258"/>
  <c r="G2962" i="6"/>
  <c r="K624" i="1"/>
  <c r="H472"/>
  <c r="K585"/>
  <c r="E400"/>
  <c r="J612"/>
  <c r="L612" s="1"/>
  <c r="H114" i="5"/>
  <c r="E46"/>
  <c r="G628"/>
  <c r="G7140" i="6"/>
  <c r="G5943"/>
  <c r="G521" i="5"/>
  <c r="G397"/>
  <c r="I399" i="1" s="1"/>
  <c r="J399" s="1"/>
  <c r="G4318" i="6"/>
  <c r="G378" i="5"/>
  <c r="G206"/>
  <c r="G2369" i="6"/>
  <c r="G1368"/>
  <c r="G120" i="5"/>
  <c r="G14" i="6"/>
  <c r="G4" i="5"/>
  <c r="K362" i="1"/>
  <c r="J362"/>
  <c r="L362" s="1"/>
  <c r="K276"/>
  <c r="H276"/>
  <c r="L276" s="1"/>
  <c r="K309"/>
  <c r="H309"/>
  <c r="L309" s="1"/>
  <c r="F270"/>
  <c r="L270" s="1"/>
  <c r="K270"/>
  <c r="G1255" i="6"/>
  <c r="G110" i="5"/>
  <c r="G1211" i="6"/>
  <c r="G106" i="5"/>
  <c r="E96"/>
  <c r="G1094" i="6"/>
  <c r="G287" i="5"/>
  <c r="G3301" i="6"/>
  <c r="E175" i="1"/>
  <c r="F175" s="1"/>
  <c r="H173" i="5"/>
  <c r="G1715" i="6"/>
  <c r="G150" i="5"/>
  <c r="I152" i="1" s="1"/>
  <c r="J152" s="1"/>
  <c r="L152" s="1"/>
  <c r="G180" i="5"/>
  <c r="I182" i="1" s="1"/>
  <c r="G2075" i="6"/>
  <c r="G205" i="5"/>
  <c r="G2358" i="6"/>
  <c r="E258" i="1"/>
  <c r="H256" i="5"/>
  <c r="H464"/>
  <c r="E466" i="1"/>
  <c r="F241" i="5"/>
  <c r="G2763" i="6"/>
  <c r="H430" i="5"/>
  <c r="I432" i="1"/>
  <c r="E486" i="5"/>
  <c r="G5541" i="6"/>
  <c r="G475" i="5"/>
  <c r="I477" i="1" s="1"/>
  <c r="J477" s="1"/>
  <c r="G5414" i="6"/>
  <c r="I475" i="1"/>
  <c r="H473" i="5"/>
  <c r="G3999" i="6"/>
  <c r="G349" i="5"/>
  <c r="K116" i="1"/>
  <c r="K255"/>
  <c r="G490" i="6"/>
  <c r="E689" i="5"/>
  <c r="G6340" i="6"/>
  <c r="H162" i="5"/>
  <c r="G531"/>
  <c r="G7547" i="6"/>
  <c r="F184" i="5"/>
  <c r="G2123" i="6"/>
  <c r="E677" i="5"/>
  <c r="G7782" i="6"/>
  <c r="J403" i="1"/>
  <c r="K220"/>
  <c r="J220"/>
  <c r="L220" s="1"/>
  <c r="K310"/>
  <c r="J310"/>
  <c r="L310" s="1"/>
  <c r="J529"/>
  <c r="L529" s="1"/>
  <c r="K529"/>
  <c r="E11" i="5"/>
  <c r="E13" i="1" s="1"/>
  <c r="F13" s="1"/>
  <c r="G98" i="6"/>
  <c r="E179" i="5"/>
  <c r="G2063" i="6"/>
  <c r="I163" i="1"/>
  <c r="J163" s="1"/>
  <c r="G185" i="5"/>
  <c r="G2135" i="6"/>
  <c r="G2391"/>
  <c r="G208" i="5"/>
  <c r="G320"/>
  <c r="G3680" i="6"/>
  <c r="E472" i="5"/>
  <c r="G5378" i="6"/>
  <c r="G653" i="1"/>
  <c r="G420"/>
  <c r="H418" i="5"/>
  <c r="F164"/>
  <c r="G1883" i="6"/>
  <c r="F710" i="5"/>
  <c r="G8165" i="6"/>
  <c r="F225" i="1"/>
  <c r="F487"/>
  <c r="I149"/>
  <c r="H147" i="5"/>
  <c r="G8259" i="6"/>
  <c r="G8260" s="1"/>
  <c r="G709" i="5"/>
  <c r="G8154" i="6"/>
  <c r="G8077"/>
  <c r="G702" i="5"/>
  <c r="G699"/>
  <c r="I701" i="1" s="1"/>
  <c r="J701" s="1"/>
  <c r="G8044" i="6"/>
  <c r="G686" i="5"/>
  <c r="G7838" i="6"/>
  <c r="G7839" s="1"/>
  <c r="E682" i="5" s="1"/>
  <c r="E684" i="1" s="1"/>
  <c r="F684" s="1"/>
  <c r="G3889" i="6"/>
  <c r="G339" i="5"/>
  <c r="G333"/>
  <c r="G3823" i="6"/>
  <c r="G3713"/>
  <c r="G323" i="5"/>
  <c r="G1541" i="6"/>
  <c r="G135" i="5"/>
  <c r="G562" i="6"/>
  <c r="G595" i="5"/>
  <c r="G7815" i="6"/>
  <c r="G5" i="5"/>
  <c r="G26" i="6"/>
  <c r="G240" i="5"/>
  <c r="I242" i="1" s="1"/>
  <c r="J242" s="1"/>
  <c r="G2751" i="6"/>
  <c r="E245" i="5"/>
  <c r="G2811" i="6"/>
  <c r="E552" i="5"/>
  <c r="G6292" i="6"/>
  <c r="F416" i="5"/>
  <c r="G418" i="1" s="1"/>
  <c r="G4748" i="6"/>
  <c r="G392" i="5"/>
  <c r="I394" i="1" s="1"/>
  <c r="J394" s="1"/>
  <c r="G4478" i="6"/>
  <c r="G1401"/>
  <c r="G123" i="5"/>
  <c r="G38"/>
  <c r="H38" s="1"/>
  <c r="G412" i="6"/>
  <c r="F136" i="1"/>
  <c r="G248" i="5"/>
  <c r="G2847" i="6"/>
  <c r="F295" i="1"/>
  <c r="L295" s="1"/>
  <c r="K295"/>
  <c r="H568" i="5"/>
  <c r="I570" i="1"/>
  <c r="E477"/>
  <c r="H475" i="5"/>
  <c r="E383"/>
  <c r="G4375" i="6"/>
  <c r="F649" i="5"/>
  <c r="G651" i="1" s="1"/>
  <c r="K651" s="1"/>
  <c r="G7399" i="6"/>
  <c r="F187" i="5"/>
  <c r="G2159" i="6"/>
  <c r="G7556"/>
  <c r="G7557" s="1"/>
  <c r="G651" i="5"/>
  <c r="I653" i="1" s="1"/>
  <c r="J653" s="1"/>
  <c r="G7429" i="6"/>
  <c r="E647" i="5"/>
  <c r="G7369" i="6"/>
  <c r="G7302"/>
  <c r="G7303" s="1"/>
  <c r="G5224"/>
  <c r="G459" i="5"/>
  <c r="G5180" i="6"/>
  <c r="G455" i="5"/>
  <c r="G5136" i="6"/>
  <c r="G451" i="5"/>
  <c r="G5092" i="6"/>
  <c r="G447" i="5"/>
  <c r="G5015" i="6"/>
  <c r="G440" i="5"/>
  <c r="G313"/>
  <c r="G3603" i="6"/>
  <c r="G309" i="5"/>
  <c r="G3559" i="6"/>
  <c r="E301" i="1"/>
  <c r="H299" i="5"/>
  <c r="G3394" i="6"/>
  <c r="E295" i="5" s="1"/>
  <c r="G3393" i="6"/>
  <c r="E271" i="1"/>
  <c r="F66"/>
  <c r="E53"/>
  <c r="J609"/>
  <c r="L609" s="1"/>
  <c r="E512"/>
  <c r="E60"/>
  <c r="G5876" i="6"/>
  <c r="L11" i="1"/>
  <c r="G163" i="5"/>
  <c r="E81"/>
  <c r="G917" i="6"/>
  <c r="G210" i="5"/>
  <c r="G2413" i="6"/>
  <c r="F701" i="5"/>
  <c r="G8066" i="6"/>
  <c r="G62"/>
  <c r="G8" i="5"/>
  <c r="G269"/>
  <c r="I271" i="1" s="1"/>
  <c r="J271" s="1"/>
  <c r="G3095" i="6"/>
  <c r="E130" i="5"/>
  <c r="E132" i="1" s="1"/>
  <c r="G1482" i="6"/>
  <c r="E152" i="5"/>
  <c r="G1739" i="6"/>
  <c r="G165" i="5"/>
  <c r="G1895" i="6"/>
  <c r="G2270"/>
  <c r="G197" i="5"/>
  <c r="G2435" i="6"/>
  <c r="G212" i="5"/>
  <c r="G2578" i="6"/>
  <c r="G225" i="5"/>
  <c r="H357"/>
  <c r="I359" i="1"/>
  <c r="E306" i="5"/>
  <c r="G3526" i="6"/>
  <c r="F160" i="5"/>
  <c r="G1835" i="6"/>
  <c r="F260" i="5"/>
  <c r="G2986" i="6"/>
  <c r="E128" i="5"/>
  <c r="G1458" i="6"/>
  <c r="G6975"/>
  <c r="G613" i="5"/>
  <c r="G4839" i="6"/>
  <c r="G424" i="5"/>
  <c r="G4197" i="6"/>
  <c r="G367" i="5"/>
  <c r="G2946" i="6"/>
  <c r="G2947"/>
  <c r="G2771"/>
  <c r="G2772" s="1"/>
  <c r="E242" i="1"/>
  <c r="E238" i="5"/>
  <c r="G2727" i="6"/>
  <c r="E238" i="1"/>
  <c r="H236" i="5"/>
  <c r="G229"/>
  <c r="G2622" i="6"/>
  <c r="H217" i="5"/>
  <c r="E219" i="1"/>
  <c r="E207" i="5"/>
  <c r="G2380" i="6"/>
  <c r="J573" i="1"/>
  <c r="L573" s="1"/>
  <c r="K213"/>
  <c r="J173"/>
  <c r="L173" s="1"/>
  <c r="J203"/>
  <c r="E86" i="5"/>
  <c r="G983" i="6"/>
  <c r="G538"/>
  <c r="G375" i="5"/>
  <c r="G1859" i="6"/>
  <c r="G112" i="5"/>
  <c r="G2926" i="6"/>
  <c r="G78" i="5"/>
  <c r="I80" i="1" s="1"/>
  <c r="J80" s="1"/>
  <c r="G881" i="6"/>
  <c r="G269"/>
  <c r="G270" s="1"/>
  <c r="F677" i="1"/>
  <c r="L677" s="1"/>
  <c r="K677"/>
  <c r="E97" i="5"/>
  <c r="G1106" i="6"/>
  <c r="G154" i="5"/>
  <c r="G1763" i="6"/>
  <c r="G201"/>
  <c r="E20" i="5"/>
  <c r="G3636" i="6"/>
  <c r="G316" i="5"/>
  <c r="G184" i="1"/>
  <c r="H184" s="1"/>
  <c r="L184" s="1"/>
  <c r="H182" i="5"/>
  <c r="F712"/>
  <c r="G8187" i="6"/>
  <c r="F80" i="5"/>
  <c r="G905" i="6"/>
  <c r="I109" i="1"/>
  <c r="H107" i="5"/>
  <c r="G7806" i="6"/>
  <c r="G679" i="5"/>
  <c r="G6766" i="6"/>
  <c r="G594" i="5"/>
  <c r="G584"/>
  <c r="G6654" i="6"/>
  <c r="G582" i="5"/>
  <c r="G6632" i="6"/>
  <c r="G4806"/>
  <c r="G421" i="5"/>
  <c r="G4647" i="6"/>
  <c r="G407" i="5"/>
  <c r="E203"/>
  <c r="G2336" i="6"/>
  <c r="E201" i="5"/>
  <c r="G2314" i="6"/>
  <c r="L164" i="1"/>
  <c r="I627"/>
  <c r="H641" i="5"/>
  <c r="J427" i="1"/>
  <c r="L427" s="1"/>
  <c r="G7916" i="6"/>
  <c r="H437" i="5"/>
  <c r="I439" i="1"/>
  <c r="I298"/>
  <c r="H296" i="5"/>
  <c r="G8143" i="6"/>
  <c r="F708" i="5"/>
  <c r="G64"/>
  <c r="G718" i="6"/>
  <c r="F299" i="1"/>
  <c r="L299" s="1"/>
  <c r="K299"/>
  <c r="K375"/>
  <c r="J375"/>
  <c r="L375" s="1"/>
  <c r="K614"/>
  <c r="J614"/>
  <c r="L614" s="1"/>
  <c r="E158"/>
  <c r="H156" i="5"/>
  <c r="G2182" i="6"/>
  <c r="G189" i="5"/>
  <c r="G286"/>
  <c r="I288" i="1" s="1"/>
  <c r="J288" s="1"/>
  <c r="G2823" i="6"/>
  <c r="E246" i="5"/>
  <c r="G4208" i="6"/>
  <c r="G368" i="5"/>
  <c r="G481" i="1"/>
  <c r="H479" i="5"/>
  <c r="F177"/>
  <c r="G2039" i="6"/>
  <c r="G566" i="5"/>
  <c r="G6455" i="6"/>
  <c r="E560" i="5"/>
  <c r="G6388" i="6"/>
  <c r="G541" i="5"/>
  <c r="G6163" i="6"/>
  <c r="G533" i="5"/>
  <c r="G6075" i="6"/>
  <c r="G465" i="5"/>
  <c r="G434"/>
  <c r="G4949" i="6"/>
  <c r="E401" i="5"/>
  <c r="G4581" i="6"/>
  <c r="G134" i="5"/>
  <c r="I136" i="1" s="1"/>
  <c r="J136" s="1"/>
  <c r="G1530" i="6"/>
  <c r="G132" i="5"/>
  <c r="K164" i="1"/>
  <c r="I622"/>
  <c r="G646" i="6"/>
  <c r="E284" i="5"/>
  <c r="G517"/>
  <c r="K11" i="1"/>
  <c r="G1811" i="6"/>
  <c r="G384" i="5"/>
  <c r="G7041" i="6"/>
  <c r="G619" i="5"/>
  <c r="G6733" i="6"/>
  <c r="G591" i="5"/>
  <c r="G5690" i="6"/>
  <c r="G499" i="5"/>
  <c r="G5059" i="6"/>
  <c r="G444" i="5"/>
  <c r="G4142" i="6"/>
  <c r="G362" i="5"/>
  <c r="G3790" i="6"/>
  <c r="G330" i="5"/>
  <c r="G3757" i="6"/>
  <c r="G327" i="5"/>
  <c r="G1244" i="6"/>
  <c r="G109" i="5"/>
  <c r="G456" i="6"/>
  <c r="G42" i="5"/>
  <c r="G379" i="6"/>
  <c r="G35" i="5"/>
  <c r="J376" i="1"/>
  <c r="L376" s="1"/>
  <c r="H551" i="5"/>
  <c r="J229" i="1"/>
  <c r="L229" s="1"/>
  <c r="L437"/>
  <c r="L463"/>
  <c r="H40" i="5"/>
  <c r="I42" i="1"/>
  <c r="G5258" i="6"/>
  <c r="G462" i="5"/>
  <c r="G5191" i="6"/>
  <c r="G456" i="5"/>
  <c r="G5103" i="6"/>
  <c r="G448" i="5"/>
  <c r="G4592" i="6"/>
  <c r="G402" i="5"/>
  <c r="G4109" i="6"/>
  <c r="G359" i="5"/>
  <c r="G3499" i="6"/>
  <c r="G3500" s="1"/>
  <c r="G1288"/>
  <c r="G113" i="5"/>
  <c r="L159" i="1"/>
  <c r="L445"/>
  <c r="G585" i="5"/>
  <c r="G6665" i="6"/>
  <c r="G5734"/>
  <c r="G503" i="5"/>
  <c r="G379"/>
  <c r="G4329" i="6"/>
  <c r="G363" i="5"/>
  <c r="G4153" i="6"/>
  <c r="G321" i="5"/>
  <c r="G3691" i="6"/>
  <c r="G3658"/>
  <c r="G318" i="5"/>
  <c r="G786" i="6"/>
  <c r="G70" i="5"/>
  <c r="G1799" i="6"/>
  <c r="G7622"/>
  <c r="G8264"/>
  <c r="F718" i="5" s="1"/>
  <c r="G720" i="1" s="1"/>
  <c r="H720" s="1"/>
  <c r="G7903" i="6"/>
  <c r="F687" i="5" s="1"/>
  <c r="G689" i="1" s="1"/>
  <c r="H689" s="1"/>
  <c r="G2880" i="6"/>
  <c r="G5549"/>
  <c r="G5550" s="1"/>
  <c r="G5530"/>
  <c r="G485" i="5"/>
  <c r="G4916" i="6"/>
  <c r="G431" i="5"/>
  <c r="G426"/>
  <c r="G4861" i="6"/>
  <c r="G4713"/>
  <c r="G413" i="5"/>
  <c r="G198"/>
  <c r="G2281" i="6"/>
  <c r="G753"/>
  <c r="G67" i="5"/>
  <c r="I177" i="1"/>
  <c r="G446" i="5"/>
  <c r="G5081" i="6"/>
  <c r="G5037"/>
  <c r="G442" i="5"/>
  <c r="G4636" i="6"/>
  <c r="G406" i="5"/>
  <c r="G3845" i="6"/>
  <c r="G335" i="5"/>
  <c r="G3625" i="6"/>
  <c r="G315" i="5"/>
  <c r="G1189" i="6"/>
  <c r="G104" i="5"/>
  <c r="G889" i="6"/>
  <c r="G890" s="1"/>
  <c r="G478"/>
  <c r="G44" i="5"/>
  <c r="H44" s="1"/>
  <c r="K275" i="1"/>
  <c r="K447"/>
  <c r="F95"/>
  <c r="L95" s="1"/>
  <c r="H37" i="5"/>
  <c r="K499" i="1"/>
  <c r="J319"/>
  <c r="L319" s="1"/>
  <c r="H612" i="5"/>
  <c r="G84"/>
  <c r="G8278" i="6"/>
  <c r="F719" i="5" s="1"/>
  <c r="G721" i="1" s="1"/>
  <c r="H721" s="1"/>
  <c r="I368"/>
  <c r="G6444" i="6"/>
  <c r="G565" i="5"/>
  <c r="G544"/>
  <c r="G6196" i="6"/>
  <c r="G4828"/>
  <c r="G423" i="5"/>
  <c r="G4524" i="6"/>
  <c r="G396" i="5"/>
  <c r="G3669" i="6"/>
  <c r="G319" i="5"/>
  <c r="L275" i="1"/>
  <c r="G12" i="5"/>
  <c r="G2490" i="6"/>
  <c r="G3083"/>
  <c r="G7532"/>
  <c r="I140" i="1"/>
  <c r="H138" i="5"/>
  <c r="G4724" i="6"/>
  <c r="G414" i="5"/>
  <c r="G4691" i="6"/>
  <c r="G411" i="5"/>
  <c r="G3309" i="6"/>
  <c r="G3310" s="1"/>
  <c r="H180" i="5"/>
  <c r="G7662" i="6"/>
  <c r="G8292"/>
  <c r="G7929"/>
  <c r="F689" i="5" s="1"/>
  <c r="G691" i="1" s="1"/>
  <c r="H691" s="1"/>
  <c r="G4532" i="6"/>
  <c r="G4533" s="1"/>
  <c r="G5596"/>
  <c r="G5597" s="1"/>
  <c r="G261"/>
  <c r="E25" i="5"/>
  <c r="E646"/>
  <c r="G5888" i="6"/>
  <c r="E516" i="5"/>
  <c r="G213" i="6"/>
  <c r="E21" i="5"/>
  <c r="G5780" i="6"/>
  <c r="E507" i="5"/>
  <c r="G6208" i="6"/>
  <c r="E545" i="5"/>
  <c r="G6244" i="6"/>
  <c r="E548" i="5"/>
  <c r="K241" i="1"/>
  <c r="J241"/>
  <c r="L241" s="1"/>
  <c r="AA21"/>
  <c r="L424"/>
  <c r="G622" i="6"/>
  <c r="E56" i="5"/>
  <c r="G634" i="6"/>
  <c r="E57" i="5"/>
  <c r="G7503" i="6"/>
  <c r="E656" i="5"/>
  <c r="G7866" i="6"/>
  <c r="E684" i="5"/>
  <c r="E588"/>
  <c r="G6700" i="6"/>
  <c r="E655" i="1"/>
  <c r="H690" i="5"/>
  <c r="G692" i="1"/>
  <c r="J13"/>
  <c r="L716"/>
  <c r="G526" i="6"/>
  <c r="E48" i="5"/>
  <c r="G357" i="6"/>
  <c r="E33" i="5"/>
  <c r="G1178" i="6"/>
  <c r="E103" i="5"/>
  <c r="G7770" i="6"/>
  <c r="E676" i="5"/>
  <c r="G7686" i="6"/>
  <c r="E669" i="5"/>
  <c r="G7734" i="6"/>
  <c r="E673" i="5"/>
  <c r="G664" i="1"/>
  <c r="H662" i="5"/>
  <c r="K218" i="1"/>
  <c r="J218"/>
  <c r="L218" s="1"/>
  <c r="H645" i="5"/>
  <c r="H655"/>
  <c r="G657" i="1"/>
  <c r="J188"/>
  <c r="L188" s="1"/>
  <c r="K188"/>
  <c r="I9"/>
  <c r="H7" i="5"/>
  <c r="H88"/>
  <c r="G586" i="6"/>
  <c r="E53" i="5"/>
  <c r="G1034" i="6"/>
  <c r="E91" i="5"/>
  <c r="G1022" i="6"/>
  <c r="E90" i="5"/>
  <c r="G7904" i="6"/>
  <c r="E687" i="5"/>
  <c r="E652"/>
  <c r="G5792" i="6"/>
  <c r="E508" i="5"/>
  <c r="H719" i="1"/>
  <c r="L719" s="1"/>
  <c r="K719"/>
  <c r="L447"/>
  <c r="G645"/>
  <c r="J553"/>
  <c r="L553" s="1"/>
  <c r="K553"/>
  <c r="G1082" i="6"/>
  <c r="E95" i="5"/>
  <c r="E715"/>
  <c r="G4513" i="6"/>
  <c r="E395" i="5"/>
  <c r="G165" i="6"/>
  <c r="E17" i="5"/>
  <c r="G742" i="6"/>
  <c r="E66" i="5"/>
  <c r="G7722" i="6"/>
  <c r="E672" i="5"/>
  <c r="E556" i="1"/>
  <c r="H554" i="5"/>
  <c r="G6256" i="6"/>
  <c r="E549" i="5"/>
  <c r="G6328" i="6"/>
  <c r="E555" i="5"/>
  <c r="J179" i="1"/>
  <c r="J175"/>
  <c r="G8033" i="6"/>
  <c r="E698" i="5"/>
  <c r="G3107" i="6"/>
  <c r="E270" i="5"/>
  <c r="E657"/>
  <c r="H677"/>
  <c r="E679" i="1"/>
  <c r="J514"/>
  <c r="E683" i="5"/>
  <c r="G7854" i="6"/>
  <c r="G662" i="1"/>
  <c r="E681" i="5"/>
  <c r="G7830" i="6"/>
  <c r="J168" i="1"/>
  <c r="L168" s="1"/>
  <c r="K168"/>
  <c r="J297"/>
  <c r="F56"/>
  <c r="L56" s="1"/>
  <c r="K56"/>
  <c r="G610" i="6"/>
  <c r="E55" i="5"/>
  <c r="G285" i="6"/>
  <c r="E27" i="5"/>
  <c r="G8021" i="6"/>
  <c r="E697" i="5"/>
  <c r="G3059" i="6"/>
  <c r="E266" i="5"/>
  <c r="G7414" i="6"/>
  <c r="E650" i="5"/>
  <c r="E663"/>
  <c r="G6304" i="6"/>
  <c r="E553" i="5"/>
  <c r="E644"/>
  <c r="H648"/>
  <c r="G650" i="1"/>
  <c r="G309" i="6"/>
  <c r="E29" i="5"/>
  <c r="E665"/>
  <c r="G694" i="6"/>
  <c r="E62" i="5"/>
  <c r="E262"/>
  <c r="G3011" i="6"/>
  <c r="G5804"/>
  <c r="E509" i="5"/>
  <c r="J296" i="1"/>
  <c r="K293"/>
  <c r="J293"/>
  <c r="L293" s="1"/>
  <c r="J12"/>
  <c r="L12" s="1"/>
  <c r="K12"/>
  <c r="AA5"/>
  <c r="H100" i="5"/>
  <c r="E102" i="1"/>
  <c r="G144" i="5"/>
  <c r="G1643" i="6"/>
  <c r="E148" i="5"/>
  <c r="G1691" i="6"/>
  <c r="H254" i="5"/>
  <c r="E256" i="1"/>
  <c r="G3812" i="6"/>
  <c r="G332" i="5"/>
  <c r="E469"/>
  <c r="G5342" i="6"/>
  <c r="F711" i="5"/>
  <c r="G8176" i="6"/>
  <c r="G7976"/>
  <c r="F693" i="5"/>
  <c r="H392"/>
  <c r="G394" i="1"/>
  <c r="F300" i="5"/>
  <c r="G3457" i="6"/>
  <c r="F513" i="1"/>
  <c r="L513" s="1"/>
  <c r="K21"/>
  <c r="H54" i="5"/>
  <c r="E514"/>
  <c r="E31"/>
  <c r="E61"/>
  <c r="J581" i="1"/>
  <c r="L581" s="1"/>
  <c r="H157" i="5"/>
  <c r="G8236" i="6"/>
  <c r="G69" i="5"/>
  <c r="G775" i="6"/>
  <c r="E98" i="1"/>
  <c r="H96" i="5"/>
  <c r="G140"/>
  <c r="G1596" i="6"/>
  <c r="G249" i="5"/>
  <c r="G2858" i="6"/>
  <c r="G1470"/>
  <c r="E129" i="5"/>
  <c r="G199"/>
  <c r="G2292" i="6"/>
  <c r="G3119"/>
  <c r="F271" i="5"/>
  <c r="G273" i="1" s="1"/>
  <c r="H383" i="5"/>
  <c r="E385" i="1"/>
  <c r="G676"/>
  <c r="H674" i="5"/>
  <c r="F496"/>
  <c r="G5657" i="6"/>
  <c r="J197" i="1"/>
  <c r="E52"/>
  <c r="K424"/>
  <c r="E77" i="5"/>
  <c r="G869" i="6"/>
  <c r="G153" i="5"/>
  <c r="G1751" i="6"/>
  <c r="G2835"/>
  <c r="G247" i="5"/>
  <c r="G222"/>
  <c r="G2545" i="6"/>
  <c r="G3071"/>
  <c r="F267" i="5"/>
  <c r="G312" i="1"/>
  <c r="E460" i="5"/>
  <c r="G5236" i="6"/>
  <c r="E506" i="5"/>
  <c r="G1335" i="6"/>
  <c r="G7443"/>
  <c r="F652" i="5" s="1"/>
  <c r="G654" i="1" s="1"/>
  <c r="H654" s="1"/>
  <c r="G221" i="5"/>
  <c r="G2534" i="6"/>
  <c r="G3023"/>
  <c r="F263" i="5"/>
  <c r="G6920" i="6"/>
  <c r="G608" i="5"/>
  <c r="E143"/>
  <c r="G1631" i="6"/>
  <c r="E670" i="5"/>
  <c r="G7698" i="6"/>
  <c r="F419" i="5"/>
  <c r="G4784" i="6"/>
  <c r="G2891"/>
  <c r="F252" i="5"/>
  <c r="F703"/>
  <c r="G8088" i="6"/>
  <c r="F695" i="5"/>
  <c r="G7998" i="6"/>
  <c r="H239" i="5"/>
  <c r="I496" i="1"/>
  <c r="G1787" i="6"/>
  <c r="G833"/>
  <c r="G1991"/>
  <c r="G7607"/>
  <c r="F663" i="5" s="1"/>
  <c r="G665" i="1" s="1"/>
  <c r="H665" s="1"/>
  <c r="G233" i="5"/>
  <c r="G2667" i="6"/>
  <c r="E32" i="5"/>
  <c r="G345" i="6"/>
  <c r="G242" i="5"/>
  <c r="G1154" i="6"/>
  <c r="E101" i="5"/>
  <c r="F311"/>
  <c r="G3581" i="6"/>
  <c r="E666" i="5"/>
  <c r="G7650" i="6"/>
  <c r="F685" i="5"/>
  <c r="G7878" i="6"/>
  <c r="G417" i="1"/>
  <c r="H415" i="5"/>
  <c r="F264"/>
  <c r="G715" i="1"/>
  <c r="H713" i="5"/>
  <c r="F403"/>
  <c r="G4603" i="6"/>
  <c r="G7593"/>
  <c r="G7517"/>
  <c r="F657" i="5" s="1"/>
  <c r="G659" i="1" s="1"/>
  <c r="H659" s="1"/>
  <c r="G43" i="5"/>
  <c r="G467" i="6"/>
  <c r="G857"/>
  <c r="E76" i="5"/>
  <c r="G283"/>
  <c r="G3253" i="6"/>
  <c r="G845"/>
  <c r="E75" i="5"/>
  <c r="E477"/>
  <c r="G5438" i="6"/>
  <c r="G6268"/>
  <c r="E550" i="5"/>
  <c r="G310"/>
  <c r="I312" i="1" s="1"/>
  <c r="J312" s="1"/>
  <c r="G3570" i="6"/>
  <c r="F404" i="5"/>
  <c r="G4614" i="6"/>
  <c r="F386" i="5"/>
  <c r="G4411" i="6"/>
  <c r="F489" i="5"/>
  <c r="G5576" i="6"/>
  <c r="G7353"/>
  <c r="F646" i="5" s="1"/>
  <c r="G648" i="1" s="1"/>
  <c r="H648" s="1"/>
  <c r="G176" i="5"/>
  <c r="G2027" i="6"/>
  <c r="F692" i="5"/>
  <c r="G7965" i="6"/>
  <c r="F298" i="5"/>
  <c r="G3433" i="6"/>
  <c r="K226" i="1"/>
  <c r="E492"/>
  <c r="E49" i="5"/>
  <c r="E146"/>
  <c r="I236" i="1"/>
  <c r="G172" i="5"/>
  <c r="G8222" i="6"/>
  <c r="F715" i="5" s="1"/>
  <c r="G717" i="1" s="1"/>
  <c r="H717" s="1"/>
  <c r="G7473" i="6"/>
  <c r="G7323"/>
  <c r="F644" i="5" s="1"/>
  <c r="G646" i="1" s="1"/>
  <c r="H646" s="1"/>
  <c r="G192" i="5"/>
  <c r="G2215" i="6"/>
  <c r="G169" i="5"/>
  <c r="G1943" i="6"/>
  <c r="G1655"/>
  <c r="E145" i="5"/>
  <c r="E586"/>
  <c r="G6677" i="6"/>
  <c r="G7794"/>
  <c r="E678" i="5"/>
  <c r="F682"/>
  <c r="G684" i="1" s="1"/>
  <c r="G701"/>
  <c r="H268" i="5"/>
  <c r="G7637" i="6"/>
  <c r="F665" i="5" s="1"/>
  <c r="G667" i="1" s="1"/>
  <c r="H667" s="1"/>
  <c r="G8301" i="6"/>
  <c r="G8302" s="1"/>
  <c r="G6755"/>
  <c r="G593" i="5"/>
  <c r="G365"/>
  <c r="G4175" i="6"/>
  <c r="E495" i="5"/>
  <c r="F491"/>
  <c r="G6688" i="6"/>
  <c r="G587" i="5"/>
  <c r="G4230" i="6"/>
  <c r="G370" i="5"/>
  <c r="G125"/>
  <c r="G1423" i="6"/>
  <c r="G118" i="5"/>
  <c r="G1346" i="6"/>
  <c r="G940"/>
  <c r="G83" i="5"/>
  <c r="G3373" i="6"/>
  <c r="G8273"/>
  <c r="G8274" s="1"/>
  <c r="G581" i="5"/>
  <c r="G6620" i="6"/>
  <c r="G7085"/>
  <c r="G623" i="5"/>
  <c r="G567"/>
  <c r="G6466" i="6"/>
  <c r="G5330"/>
  <c r="E468" i="5"/>
  <c r="G355"/>
  <c r="G4065" i="6"/>
  <c r="G347" i="5"/>
  <c r="G3977" i="6"/>
  <c r="G141" i="5"/>
  <c r="G1607" i="6"/>
  <c r="G1552"/>
  <c r="G136" i="5"/>
  <c r="G1379" i="6"/>
  <c r="G121" i="5"/>
  <c r="G120" i="6"/>
  <c r="G13" i="5"/>
  <c r="F228"/>
  <c r="G2611" i="6"/>
  <c r="G350" i="5"/>
  <c r="G4010" i="6"/>
  <c r="G345" i="5"/>
  <c r="G3955" i="6"/>
  <c r="E194" i="5"/>
  <c r="G2237" i="6"/>
  <c r="G126" i="5"/>
  <c r="G1434" i="6"/>
  <c r="G1357"/>
  <c r="G119" i="5"/>
  <c r="G1200" i="6"/>
  <c r="G105" i="5"/>
  <c r="E667"/>
  <c r="G7151" i="6"/>
  <c r="G629" i="5"/>
  <c r="G6887" i="6"/>
  <c r="G605" i="5"/>
  <c r="G572"/>
  <c r="G6521" i="6"/>
  <c r="G190" i="5"/>
  <c r="G2193" i="6"/>
  <c r="G108" i="5"/>
  <c r="G1233" i="6"/>
  <c r="G962"/>
  <c r="G85" i="5"/>
  <c r="F277"/>
  <c r="G3187" i="6"/>
  <c r="G2325"/>
  <c r="E202" i="5"/>
  <c r="G139"/>
  <c r="G1585" i="6"/>
  <c r="G1266"/>
  <c r="G111" i="5"/>
  <c r="G68"/>
  <c r="G764" i="6"/>
  <c r="F250" i="5"/>
  <c r="G2869" i="6"/>
  <c r="G617" i="5"/>
  <c r="G7019" i="6"/>
  <c r="G4021"/>
  <c r="G351" i="5"/>
  <c r="G3176" i="6"/>
  <c r="K429" i="1"/>
  <c r="H478" i="5"/>
  <c r="I504" i="1"/>
  <c r="I46"/>
  <c r="E288" i="5" l="1"/>
  <c r="E290" i="1" s="1"/>
  <c r="G3313" i="6"/>
  <c r="E286" i="5"/>
  <c r="E288" i="1" s="1"/>
  <c r="F288" s="1"/>
  <c r="G3289" i="6"/>
  <c r="E132" i="5"/>
  <c r="E134" i="1" s="1"/>
  <c r="F134" s="1"/>
  <c r="G1506" i="6"/>
  <c r="E52" i="5"/>
  <c r="G574" i="6"/>
  <c r="E465" i="5"/>
  <c r="E467" i="1" s="1"/>
  <c r="F467" s="1"/>
  <c r="G5294" i="6"/>
  <c r="E482" i="5"/>
  <c r="G5495" i="6"/>
  <c r="E394" i="5"/>
  <c r="G4501" i="6"/>
  <c r="G297"/>
  <c r="E28" i="5"/>
  <c r="G3337" i="6"/>
  <c r="E290" i="5"/>
  <c r="G5318" i="6"/>
  <c r="E467" i="5"/>
  <c r="E264"/>
  <c r="E266" i="1" s="1"/>
  <c r="F266" s="1"/>
  <c r="G3035" i="6"/>
  <c r="E387" i="5"/>
  <c r="G4423" i="6"/>
  <c r="K709" i="1"/>
  <c r="H709"/>
  <c r="L709" s="1"/>
  <c r="E245"/>
  <c r="H243" i="5"/>
  <c r="E483"/>
  <c r="G5507" i="6"/>
  <c r="F653" i="5"/>
  <c r="G7459" i="6"/>
  <c r="K228" i="1"/>
  <c r="J228"/>
  <c r="L228" s="1"/>
  <c r="I305"/>
  <c r="H303" i="5"/>
  <c r="H352"/>
  <c r="I354" i="1"/>
  <c r="H574" i="5"/>
  <c r="I576" i="1"/>
  <c r="I539"/>
  <c r="H537" i="5"/>
  <c r="J629" i="1"/>
  <c r="L629" s="1"/>
  <c r="K629"/>
  <c r="H281" i="5"/>
  <c r="I283" i="1"/>
  <c r="J494"/>
  <c r="L494" s="1"/>
  <c r="K96"/>
  <c r="H389" i="5"/>
  <c r="I391" i="1"/>
  <c r="J604"/>
  <c r="L604" s="1"/>
  <c r="K604"/>
  <c r="J637"/>
  <c r="L637" s="1"/>
  <c r="K637"/>
  <c r="H536" i="5"/>
  <c r="I538" i="1"/>
  <c r="H615" i="5"/>
  <c r="I617" i="1"/>
  <c r="E153"/>
  <c r="H151" i="5"/>
  <c r="K119" i="1"/>
  <c r="J119"/>
  <c r="L119" s="1"/>
  <c r="E513" i="5"/>
  <c r="G5852" i="6"/>
  <c r="I490" i="1"/>
  <c r="H488" i="5"/>
  <c r="I582" i="1"/>
  <c r="H580" i="5"/>
  <c r="H376"/>
  <c r="I378" i="1"/>
  <c r="G180"/>
  <c r="H178" i="5"/>
  <c r="H638"/>
  <c r="I640" i="1"/>
  <c r="E670"/>
  <c r="H668" i="5"/>
  <c r="H529"/>
  <c r="I531" i="1"/>
  <c r="H505" i="5"/>
  <c r="I507" i="1"/>
  <c r="I331"/>
  <c r="H329" i="5"/>
  <c r="H540"/>
  <c r="I542" i="1"/>
  <c r="G7339" i="6"/>
  <c r="H11" i="5"/>
  <c r="L13" i="1"/>
  <c r="H82" i="5"/>
  <c r="H150"/>
  <c r="K534" i="1"/>
  <c r="H237" i="5"/>
  <c r="H213"/>
  <c r="H539"/>
  <c r="I541" i="1"/>
  <c r="F94"/>
  <c r="L94" s="1"/>
  <c r="K94"/>
  <c r="F468"/>
  <c r="L468" s="1"/>
  <c r="K468"/>
  <c r="G2974" i="6"/>
  <c r="E259" i="5"/>
  <c r="I620" i="1"/>
  <c r="H618" i="5"/>
  <c r="F387" i="1"/>
  <c r="L387" s="1"/>
  <c r="K387"/>
  <c r="I373"/>
  <c r="H371" i="5"/>
  <c r="K566" i="1"/>
  <c r="J566"/>
  <c r="L566" s="1"/>
  <c r="E237"/>
  <c r="H235" i="5"/>
  <c r="G673" i="1"/>
  <c r="H671" i="5"/>
  <c r="E486" i="1"/>
  <c r="H484" i="5"/>
  <c r="H122"/>
  <c r="I124" i="1"/>
  <c r="H337" i="5"/>
  <c r="I339" i="1"/>
  <c r="G7891" i="6"/>
  <c r="H60" i="5"/>
  <c r="K13" i="1"/>
  <c r="G3397" i="6"/>
  <c r="H161" i="5"/>
  <c r="E22"/>
  <c r="E20" i="1"/>
  <c r="G2787" i="6"/>
  <c r="G2715"/>
  <c r="H183" i="1"/>
  <c r="K183"/>
  <c r="H354" i="5"/>
  <c r="I356" i="1"/>
  <c r="E65"/>
  <c r="H63" i="5"/>
  <c r="I61" i="1"/>
  <c r="H59" i="5"/>
  <c r="I591" i="1"/>
  <c r="H589" i="5"/>
  <c r="K216" i="1"/>
  <c r="J216"/>
  <c r="L216" s="1"/>
  <c r="H691" i="5"/>
  <c r="G693" i="1"/>
  <c r="H133" i="5"/>
  <c r="E135" i="1"/>
  <c r="I530"/>
  <c r="H528" i="5"/>
  <c r="F133" i="1"/>
  <c r="L133" s="1"/>
  <c r="K133"/>
  <c r="H14" i="5"/>
  <c r="I16" i="1"/>
  <c r="G151"/>
  <c r="H149" i="5"/>
  <c r="H399"/>
  <c r="I401" i="1"/>
  <c r="I211"/>
  <c r="H209" i="5"/>
  <c r="I472" i="1"/>
  <c r="H470" i="5"/>
  <c r="I126" i="1"/>
  <c r="H124" i="5"/>
  <c r="H301"/>
  <c r="I303" i="1"/>
  <c r="H72" i="5"/>
  <c r="E74" i="1"/>
  <c r="H441" i="5"/>
  <c r="H130"/>
  <c r="H466"/>
  <c r="H661"/>
  <c r="K101" i="1"/>
  <c r="G7578" i="6"/>
  <c r="L560" i="1"/>
  <c r="J564"/>
  <c r="L564" s="1"/>
  <c r="K564"/>
  <c r="H30" i="5"/>
  <c r="E32" i="1"/>
  <c r="H633" i="5"/>
  <c r="I635" i="1"/>
  <c r="H322" i="5"/>
  <c r="I324" i="1"/>
  <c r="H405" i="5"/>
  <c r="I407" i="1"/>
  <c r="H597" i="5"/>
  <c r="I599" i="1"/>
  <c r="E261" i="5"/>
  <c r="G2999" i="6"/>
  <c r="E512" i="5"/>
  <c r="G5840" i="6"/>
  <c r="I527" i="1"/>
  <c r="H525" i="5"/>
  <c r="E197" i="1"/>
  <c r="H195" i="5"/>
  <c r="E272"/>
  <c r="G3131" i="6"/>
  <c r="K606" i="1"/>
  <c r="J606"/>
  <c r="L606" s="1"/>
  <c r="H609" i="5"/>
  <c r="I611" i="1"/>
  <c r="K383"/>
  <c r="J383"/>
  <c r="L383" s="1"/>
  <c r="H271" i="5"/>
  <c r="K152" i="1"/>
  <c r="H416" i="5"/>
  <c r="H131"/>
  <c r="G7384" i="6"/>
  <c r="L183" i="1"/>
  <c r="H559" i="5"/>
  <c r="E561" i="1"/>
  <c r="H632" i="5"/>
  <c r="I634" i="1"/>
  <c r="H382" i="5"/>
  <c r="E384" i="1"/>
  <c r="H636" i="5"/>
  <c r="I638" i="1"/>
  <c r="F253"/>
  <c r="L253" s="1"/>
  <c r="K253"/>
  <c r="F157"/>
  <c r="L157" s="1"/>
  <c r="K157"/>
  <c r="J608"/>
  <c r="L608" s="1"/>
  <c r="K608"/>
  <c r="H170"/>
  <c r="L170" s="1"/>
  <c r="K170"/>
  <c r="E294" i="5"/>
  <c r="G3385" i="6"/>
  <c r="H391" i="5"/>
  <c r="I393" i="1"/>
  <c r="I281"/>
  <c r="H279" i="5"/>
  <c r="H557"/>
  <c r="E559" i="1"/>
  <c r="H707" i="5"/>
  <c r="H286"/>
  <c r="H699"/>
  <c r="K336" i="1"/>
  <c r="J336"/>
  <c r="L336" s="1"/>
  <c r="H651" i="5"/>
  <c r="K288" i="1"/>
  <c r="E26" i="5"/>
  <c r="G273" i="6"/>
  <c r="E397" i="5"/>
  <c r="G4536" i="6"/>
  <c r="G249"/>
  <c r="E24" i="5"/>
  <c r="E487"/>
  <c r="G5553" i="6"/>
  <c r="E491" i="5"/>
  <c r="E493" i="1" s="1"/>
  <c r="F493" s="1"/>
  <c r="G5600" i="6"/>
  <c r="E242" i="5"/>
  <c r="E244" i="1" s="1"/>
  <c r="F244" s="1"/>
  <c r="G2775" i="6"/>
  <c r="E79" i="5"/>
  <c r="G893" i="6"/>
  <c r="E660" i="5"/>
  <c r="G7563" i="6"/>
  <c r="G8265"/>
  <c r="E718" i="5"/>
  <c r="H362"/>
  <c r="I364" i="1"/>
  <c r="H284" i="5"/>
  <c r="E286" i="1"/>
  <c r="I156"/>
  <c r="H154" i="5"/>
  <c r="H613"/>
  <c r="I615" i="1"/>
  <c r="H309" i="5"/>
  <c r="I311" i="1"/>
  <c r="H552" i="5"/>
  <c r="E554" i="1"/>
  <c r="I711"/>
  <c r="H709" i="5"/>
  <c r="K47" i="1"/>
  <c r="F47"/>
  <c r="L47" s="1"/>
  <c r="H414" i="5"/>
  <c r="I416" i="1"/>
  <c r="H12" i="5"/>
  <c r="I14" i="1"/>
  <c r="H423" i="5"/>
  <c r="I425" i="1"/>
  <c r="H84" i="5"/>
  <c r="I86" i="1"/>
  <c r="I106"/>
  <c r="H104" i="5"/>
  <c r="I444" i="1"/>
  <c r="H442" i="5"/>
  <c r="H67"/>
  <c r="I69" i="1"/>
  <c r="H431" i="5"/>
  <c r="I433" i="1"/>
  <c r="H363" i="5"/>
  <c r="I365" i="1"/>
  <c r="H517" i="5"/>
  <c r="I519" i="1"/>
  <c r="I134"/>
  <c r="H132" i="5"/>
  <c r="H566"/>
  <c r="I568" i="1"/>
  <c r="I409"/>
  <c r="H407" i="5"/>
  <c r="H594"/>
  <c r="I596" i="1"/>
  <c r="G162"/>
  <c r="H160" i="5"/>
  <c r="H210"/>
  <c r="I212" i="1"/>
  <c r="H451" i="5"/>
  <c r="I453" i="1"/>
  <c r="G7818" i="6"/>
  <c r="E680" i="5"/>
  <c r="I137" i="1"/>
  <c r="H135" i="5"/>
  <c r="K653" i="1"/>
  <c r="H653"/>
  <c r="L653" s="1"/>
  <c r="F659" i="5"/>
  <c r="G7548" i="6"/>
  <c r="E691" i="1"/>
  <c r="H689" i="5"/>
  <c r="H349"/>
  <c r="I351" i="1"/>
  <c r="J432"/>
  <c r="L432" s="1"/>
  <c r="K432"/>
  <c r="H110" i="5"/>
  <c r="I112" i="1"/>
  <c r="H378" i="5"/>
  <c r="I380" i="1"/>
  <c r="E548"/>
  <c r="H546" i="5"/>
  <c r="E267" i="1"/>
  <c r="H265" i="5"/>
  <c r="J239" i="1"/>
  <c r="L239" s="1"/>
  <c r="K239"/>
  <c r="F80"/>
  <c r="L80" s="1"/>
  <c r="K80"/>
  <c r="H240" i="5"/>
  <c r="I44" i="1"/>
  <c r="H42" i="5"/>
  <c r="H712"/>
  <c r="G714" i="1"/>
  <c r="K258"/>
  <c r="F258"/>
  <c r="L258" s="1"/>
  <c r="H642" i="5"/>
  <c r="I644" i="1"/>
  <c r="H115" i="5"/>
  <c r="E117" i="1"/>
  <c r="J177"/>
  <c r="L177" s="1"/>
  <c r="K177"/>
  <c r="I428"/>
  <c r="H426" i="5"/>
  <c r="I115" i="1"/>
  <c r="H113" i="5"/>
  <c r="I450" i="1"/>
  <c r="H448" i="5"/>
  <c r="I37" i="1"/>
  <c r="H35" i="5"/>
  <c r="H330"/>
  <c r="I332" i="1"/>
  <c r="H591" i="5"/>
  <c r="I593" i="1"/>
  <c r="I467"/>
  <c r="E248"/>
  <c r="H246" i="5"/>
  <c r="K84" i="1"/>
  <c r="F84"/>
  <c r="L84" s="1"/>
  <c r="J439"/>
  <c r="L439" s="1"/>
  <c r="K439"/>
  <c r="E205"/>
  <c r="H203" i="5"/>
  <c r="I586" i="1"/>
  <c r="H584" i="5"/>
  <c r="G82" i="1"/>
  <c r="H80" i="5"/>
  <c r="F219" i="1"/>
  <c r="L219" s="1"/>
  <c r="K219"/>
  <c r="F242"/>
  <c r="L242" s="1"/>
  <c r="K242"/>
  <c r="I426"/>
  <c r="H424" i="5"/>
  <c r="H212"/>
  <c r="I214" i="1"/>
  <c r="F301"/>
  <c r="L301" s="1"/>
  <c r="K301"/>
  <c r="G189"/>
  <c r="H187" i="5"/>
  <c r="H418" i="1"/>
  <c r="L418" s="1"/>
  <c r="K418"/>
  <c r="I7"/>
  <c r="H5" i="5"/>
  <c r="H420" i="1"/>
  <c r="L420" s="1"/>
  <c r="K420"/>
  <c r="G186"/>
  <c r="H184" i="5"/>
  <c r="E488" i="1"/>
  <c r="H486" i="5"/>
  <c r="I208" i="1"/>
  <c r="H206" i="5"/>
  <c r="H628"/>
  <c r="I630" i="1"/>
  <c r="AA19"/>
  <c r="K215"/>
  <c r="J215"/>
  <c r="L215" s="1"/>
  <c r="K663"/>
  <c r="F663"/>
  <c r="L663" s="1"/>
  <c r="K184"/>
  <c r="L136"/>
  <c r="H78" i="5"/>
  <c r="H456"/>
  <c r="I458" i="1"/>
  <c r="F688" i="5"/>
  <c r="G7917" i="6"/>
  <c r="H197" i="5"/>
  <c r="I199" i="1"/>
  <c r="F60"/>
  <c r="L60" s="1"/>
  <c r="K60"/>
  <c r="H647" i="5"/>
  <c r="E649" i="1"/>
  <c r="I187"/>
  <c r="H185" i="5"/>
  <c r="E67" i="1"/>
  <c r="H65" i="5"/>
  <c r="I413" i="1"/>
  <c r="H411" i="5"/>
  <c r="H396"/>
  <c r="I398" i="1"/>
  <c r="K368"/>
  <c r="J368"/>
  <c r="L368" s="1"/>
  <c r="I408"/>
  <c r="H406" i="5"/>
  <c r="H321"/>
  <c r="I323" i="1"/>
  <c r="I587"/>
  <c r="H585" i="5"/>
  <c r="H434"/>
  <c r="I436" i="1"/>
  <c r="E562"/>
  <c r="H560" i="5"/>
  <c r="F158" i="1"/>
  <c r="L158" s="1"/>
  <c r="K158"/>
  <c r="J298"/>
  <c r="L298" s="1"/>
  <c r="K298"/>
  <c r="H20" i="5"/>
  <c r="E22" i="1"/>
  <c r="E209"/>
  <c r="H207" i="5"/>
  <c r="E240" i="1"/>
  <c r="H238" i="5"/>
  <c r="G262" i="1"/>
  <c r="H260" i="5"/>
  <c r="E154" i="1"/>
  <c r="H152" i="5"/>
  <c r="G703" i="1"/>
  <c r="H701" i="5"/>
  <c r="K53" i="1"/>
  <c r="F53"/>
  <c r="L53" s="1"/>
  <c r="I449"/>
  <c r="H447" i="5"/>
  <c r="G7309" i="6"/>
  <c r="E643" i="5"/>
  <c r="K570" i="1"/>
  <c r="J570"/>
  <c r="L570" s="1"/>
  <c r="I341"/>
  <c r="H339" i="5"/>
  <c r="I704" i="1"/>
  <c r="H702" i="5"/>
  <c r="H208"/>
  <c r="I210" i="1"/>
  <c r="K466"/>
  <c r="F466"/>
  <c r="L466" s="1"/>
  <c r="I108"/>
  <c r="H106" i="5"/>
  <c r="H493"/>
  <c r="I495" i="1"/>
  <c r="H694" i="5"/>
  <c r="G696" i="1"/>
  <c r="F20"/>
  <c r="L20" s="1"/>
  <c r="K20"/>
  <c r="H275" i="5"/>
  <c r="I277" i="1"/>
  <c r="H47" i="5"/>
  <c r="E49" i="1"/>
  <c r="K175"/>
  <c r="K136"/>
  <c r="I72"/>
  <c r="H70" i="5"/>
  <c r="I621" i="1"/>
  <c r="H619" i="5"/>
  <c r="F720"/>
  <c r="G8293" i="6"/>
  <c r="H402" i="5"/>
  <c r="I404" i="1"/>
  <c r="J42"/>
  <c r="L42" s="1"/>
  <c r="K42"/>
  <c r="I329"/>
  <c r="H327" i="5"/>
  <c r="I501" i="1"/>
  <c r="H499" i="5"/>
  <c r="H368"/>
  <c r="I370" i="1"/>
  <c r="E203"/>
  <c r="H201" i="5"/>
  <c r="I584" i="1"/>
  <c r="H582" i="5"/>
  <c r="J109" i="1"/>
  <c r="L109" s="1"/>
  <c r="K109"/>
  <c r="H86" i="5"/>
  <c r="E88" i="1"/>
  <c r="I369"/>
  <c r="H367" i="5"/>
  <c r="H225"/>
  <c r="I227" i="1"/>
  <c r="E297"/>
  <c r="H295" i="5"/>
  <c r="K477" i="1"/>
  <c r="F477"/>
  <c r="L477" s="1"/>
  <c r="H333" i="5"/>
  <c r="I335" i="1"/>
  <c r="J149"/>
  <c r="L149" s="1"/>
  <c r="K149"/>
  <c r="G166"/>
  <c r="H164" i="5"/>
  <c r="H320"/>
  <c r="I322" i="1"/>
  <c r="E181"/>
  <c r="H179" i="5"/>
  <c r="G243" i="1"/>
  <c r="H241" i="5"/>
  <c r="J182" i="1"/>
  <c r="L182" s="1"/>
  <c r="K182"/>
  <c r="K400"/>
  <c r="F400"/>
  <c r="L400" s="1"/>
  <c r="J333"/>
  <c r="L333" s="1"/>
  <c r="K333"/>
  <c r="K594"/>
  <c r="J594"/>
  <c r="L594" s="1"/>
  <c r="K62"/>
  <c r="F62"/>
  <c r="L62" s="1"/>
  <c r="F517"/>
  <c r="L517" s="1"/>
  <c r="K517"/>
  <c r="H23" i="5"/>
  <c r="E25" i="1"/>
  <c r="H310" i="5"/>
  <c r="H624"/>
  <c r="I626" i="1"/>
  <c r="F658" i="5"/>
  <c r="G7533" i="6"/>
  <c r="I321" i="1"/>
  <c r="H319" i="5"/>
  <c r="H565"/>
  <c r="I567" i="1"/>
  <c r="I337"/>
  <c r="H335" i="5"/>
  <c r="I415" i="1"/>
  <c r="H413" i="5"/>
  <c r="K622" i="1"/>
  <c r="J622"/>
  <c r="L622" s="1"/>
  <c r="E403"/>
  <c r="H401" i="5"/>
  <c r="I543" i="1"/>
  <c r="H541" i="5"/>
  <c r="H481" i="1"/>
  <c r="L481" s="1"/>
  <c r="K481"/>
  <c r="J627"/>
  <c r="L627" s="1"/>
  <c r="K627"/>
  <c r="H316" i="5"/>
  <c r="I318" i="1"/>
  <c r="H112" i="5"/>
  <c r="I114" i="1"/>
  <c r="G986" i="6"/>
  <c r="E87" i="5"/>
  <c r="F238" i="1"/>
  <c r="L238" s="1"/>
  <c r="K238"/>
  <c r="E130"/>
  <c r="H128" i="5"/>
  <c r="I167" i="1"/>
  <c r="H165" i="5"/>
  <c r="H163"/>
  <c r="I165" i="1"/>
  <c r="I442"/>
  <c r="H440" i="5"/>
  <c r="I461" i="1"/>
  <c r="H459" i="5"/>
  <c r="H120"/>
  <c r="I122" i="1"/>
  <c r="H521" i="5"/>
  <c r="I523" i="1"/>
  <c r="E465"/>
  <c r="H463" i="5"/>
  <c r="H223"/>
  <c r="I225" i="1"/>
  <c r="G7842" i="6"/>
  <c r="H649" i="5"/>
  <c r="K163" i="1"/>
  <c r="J632"/>
  <c r="L632" s="1"/>
  <c r="K632"/>
  <c r="J140"/>
  <c r="L140" s="1"/>
  <c r="K140"/>
  <c r="I546"/>
  <c r="H544" i="5"/>
  <c r="I448" i="1"/>
  <c r="H446" i="5"/>
  <c r="I200" i="1"/>
  <c r="H198" i="5"/>
  <c r="H318"/>
  <c r="I320" i="1"/>
  <c r="I505"/>
  <c r="H503" i="5"/>
  <c r="H359"/>
  <c r="I361" i="1"/>
  <c r="H462" i="5"/>
  <c r="I464" i="1"/>
  <c r="H109" i="5"/>
  <c r="I111" i="1"/>
  <c r="I446"/>
  <c r="H444" i="5"/>
  <c r="I386" i="1"/>
  <c r="H384" i="5"/>
  <c r="H189"/>
  <c r="I191" i="1"/>
  <c r="H708" i="5"/>
  <c r="G710" i="1"/>
  <c r="H97" i="5"/>
  <c r="E99" i="1"/>
  <c r="E257" i="5"/>
  <c r="G2950" i="6"/>
  <c r="K359" i="1"/>
  <c r="J359"/>
  <c r="L359" s="1"/>
  <c r="I10"/>
  <c r="H8" i="5"/>
  <c r="F271" i="1"/>
  <c r="L271" s="1"/>
  <c r="K271"/>
  <c r="H313" i="5"/>
  <c r="I315" i="1"/>
  <c r="H248" i="5"/>
  <c r="I250" i="1"/>
  <c r="E247"/>
  <c r="H245" i="5"/>
  <c r="I597" i="1"/>
  <c r="H595" i="5"/>
  <c r="I688" i="1"/>
  <c r="H686" i="5"/>
  <c r="G712" i="1"/>
  <c r="H710" i="5"/>
  <c r="H472"/>
  <c r="E474" i="1"/>
  <c r="H531" i="5"/>
  <c r="I533" i="1"/>
  <c r="J475"/>
  <c r="L475" s="1"/>
  <c r="K475"/>
  <c r="H22" i="5"/>
  <c r="E24" i="1"/>
  <c r="I207"/>
  <c r="H205" i="5"/>
  <c r="I289" i="1"/>
  <c r="H287" i="5"/>
  <c r="H358"/>
  <c r="I360" i="1"/>
  <c r="H393" i="5"/>
  <c r="G395" i="1"/>
  <c r="F558"/>
  <c r="L558" s="1"/>
  <c r="K558"/>
  <c r="H651"/>
  <c r="L651" s="1"/>
  <c r="H134" i="5"/>
  <c r="G7930" i="6"/>
  <c r="L163" i="1"/>
  <c r="E304" i="5"/>
  <c r="G3503" i="6"/>
  <c r="H315" i="5"/>
  <c r="I317" i="1"/>
  <c r="H485" i="5"/>
  <c r="I487" i="1"/>
  <c r="F664" i="5"/>
  <c r="G7623" i="6"/>
  <c r="I381" i="1"/>
  <c r="H379" i="5"/>
  <c r="I535" i="1"/>
  <c r="H533" i="5"/>
  <c r="G179" i="1"/>
  <c r="H177" i="5"/>
  <c r="I66" i="1"/>
  <c r="H64" i="5"/>
  <c r="H421"/>
  <c r="I423" i="1"/>
  <c r="H679" i="5"/>
  <c r="I681" i="1"/>
  <c r="H375" i="5"/>
  <c r="I377" i="1"/>
  <c r="H229" i="5"/>
  <c r="I231" i="1"/>
  <c r="E308"/>
  <c r="H306" i="5"/>
  <c r="H81"/>
  <c r="E83" i="1"/>
  <c r="K512"/>
  <c r="F512"/>
  <c r="L512" s="1"/>
  <c r="I457"/>
  <c r="H455" i="5"/>
  <c r="I125" i="1"/>
  <c r="H123" i="5"/>
  <c r="H323"/>
  <c r="I325" i="1"/>
  <c r="I6"/>
  <c r="H4" i="5"/>
  <c r="E48" i="1"/>
  <c r="H46" i="5"/>
  <c r="H258"/>
  <c r="E260" i="1"/>
  <c r="I330"/>
  <c r="H328" i="5"/>
  <c r="I176" i="1"/>
  <c r="H174" i="5"/>
  <c r="I40" i="1"/>
  <c r="K40" s="1"/>
  <c r="G7608" i="6"/>
  <c r="H269" i="5"/>
  <c r="L288" i="1"/>
  <c r="E719" i="5"/>
  <c r="G8279" i="6"/>
  <c r="E721" i="5"/>
  <c r="G8307" i="6"/>
  <c r="H684" i="1"/>
  <c r="L684" s="1"/>
  <c r="K684"/>
  <c r="K492"/>
  <c r="F492"/>
  <c r="L492" s="1"/>
  <c r="I121"/>
  <c r="H119" i="5"/>
  <c r="I353" i="1"/>
  <c r="H351" i="5"/>
  <c r="I113" i="1"/>
  <c r="H111" i="5"/>
  <c r="I87" i="1"/>
  <c r="H85" i="5"/>
  <c r="I607" i="1"/>
  <c r="H605" i="5"/>
  <c r="H345"/>
  <c r="I347" i="1"/>
  <c r="H355" i="5"/>
  <c r="I357" i="1"/>
  <c r="K701"/>
  <c r="H701"/>
  <c r="L701" s="1"/>
  <c r="H145" i="5"/>
  <c r="E147" i="1"/>
  <c r="H550" i="5"/>
  <c r="E552" i="1"/>
  <c r="E78"/>
  <c r="H76" i="5"/>
  <c r="G405" i="1"/>
  <c r="H403" i="5"/>
  <c r="G687" i="1"/>
  <c r="H685" i="5"/>
  <c r="H695"/>
  <c r="G697" i="1"/>
  <c r="E672"/>
  <c r="H670" i="5"/>
  <c r="H221"/>
  <c r="I223" i="1"/>
  <c r="E462"/>
  <c r="H460" i="5"/>
  <c r="F385" i="1"/>
  <c r="K385"/>
  <c r="F716" i="5"/>
  <c r="G8237" i="6"/>
  <c r="K394" i="1"/>
  <c r="H394"/>
  <c r="L394" s="1"/>
  <c r="I334"/>
  <c r="H332" i="5"/>
  <c r="K102" i="1"/>
  <c r="F102"/>
  <c r="L102" s="1"/>
  <c r="H262" i="5"/>
  <c r="E264" i="1"/>
  <c r="H553" i="5"/>
  <c r="E555" i="1"/>
  <c r="H697" i="5"/>
  <c r="E699" i="1"/>
  <c r="H508" i="5"/>
  <c r="E510" i="1"/>
  <c r="H91" i="5"/>
  <c r="E93" i="1"/>
  <c r="H647"/>
  <c r="L647" s="1"/>
  <c r="K647"/>
  <c r="E686"/>
  <c r="H684" i="5"/>
  <c r="H682"/>
  <c r="H567"/>
  <c r="I569" i="1"/>
  <c r="H617" i="5"/>
  <c r="I619" i="1"/>
  <c r="I110"/>
  <c r="H108" i="5"/>
  <c r="E479" i="1"/>
  <c r="H477" i="5"/>
  <c r="H468"/>
  <c r="E470" i="1"/>
  <c r="H83" i="5"/>
  <c r="I85" i="1"/>
  <c r="I70"/>
  <c r="H68" i="5"/>
  <c r="G279" i="1"/>
  <c r="H277" i="5"/>
  <c r="H572"/>
  <c r="I574" i="1"/>
  <c r="H105" i="5"/>
  <c r="I107" i="1"/>
  <c r="I123"/>
  <c r="H121" i="5"/>
  <c r="H370"/>
  <c r="I372" i="1"/>
  <c r="H593" i="5"/>
  <c r="I595" i="1"/>
  <c r="E588"/>
  <c r="H586" i="5"/>
  <c r="F654"/>
  <c r="G7474" i="6"/>
  <c r="J236" i="1"/>
  <c r="L236" s="1"/>
  <c r="K236"/>
  <c r="G300"/>
  <c r="H298" i="5"/>
  <c r="H283"/>
  <c r="I285" i="1"/>
  <c r="I249"/>
  <c r="H247" i="5"/>
  <c r="H676" i="1"/>
  <c r="L676" s="1"/>
  <c r="K676"/>
  <c r="I71"/>
  <c r="H69" i="5"/>
  <c r="G302" i="1"/>
  <c r="H300" i="5"/>
  <c r="H469"/>
  <c r="E471" i="1"/>
  <c r="I146"/>
  <c r="H144" i="5"/>
  <c r="E700" i="1"/>
  <c r="H698" i="5"/>
  <c r="E557" i="1"/>
  <c r="H555" i="5"/>
  <c r="H66"/>
  <c r="E68" i="1"/>
  <c r="H95" i="5"/>
  <c r="E97" i="1"/>
  <c r="H669" i="5"/>
  <c r="E671" i="1"/>
  <c r="H48" i="5"/>
  <c r="E50" i="1"/>
  <c r="H588" i="5"/>
  <c r="E590" i="1"/>
  <c r="H507" i="5"/>
  <c r="E509" i="1"/>
  <c r="H25" i="5"/>
  <c r="E27" i="1"/>
  <c r="G7324" i="6"/>
  <c r="H141" i="5"/>
  <c r="I143" i="1"/>
  <c r="E497"/>
  <c r="H495" i="5"/>
  <c r="J504" i="1"/>
  <c r="L504" s="1"/>
  <c r="K504"/>
  <c r="H43" i="5"/>
  <c r="I45" i="1"/>
  <c r="E669"/>
  <c r="H667" i="5"/>
  <c r="E196" i="1"/>
  <c r="H194" i="5"/>
  <c r="I349" i="1"/>
  <c r="H347" i="5"/>
  <c r="I127" i="1"/>
  <c r="H125" i="5"/>
  <c r="H365"/>
  <c r="I367" i="1"/>
  <c r="H417"/>
  <c r="K417"/>
  <c r="I235"/>
  <c r="H233" i="5"/>
  <c r="G421" i="1"/>
  <c r="H419" i="5"/>
  <c r="H222"/>
  <c r="I224" i="1"/>
  <c r="E79"/>
  <c r="H77" i="5"/>
  <c r="H129"/>
  <c r="E131" i="1"/>
  <c r="H514" i="5"/>
  <c r="E516" i="1"/>
  <c r="H644" i="5"/>
  <c r="E646" i="1"/>
  <c r="H266" i="5"/>
  <c r="E268" i="1"/>
  <c r="E685"/>
  <c r="H683" i="5"/>
  <c r="H90"/>
  <c r="E92" i="1"/>
  <c r="H56" i="5"/>
  <c r="E58" i="1"/>
  <c r="G8223" i="6"/>
  <c r="G7354"/>
  <c r="H250" i="5"/>
  <c r="G252" i="1"/>
  <c r="I192"/>
  <c r="H190" i="5"/>
  <c r="H13"/>
  <c r="I15" i="1"/>
  <c r="I625"/>
  <c r="H623" i="5"/>
  <c r="H581"/>
  <c r="I583" i="1"/>
  <c r="H192" i="5"/>
  <c r="I194" i="1"/>
  <c r="I174"/>
  <c r="H172" i="5"/>
  <c r="G406" i="1"/>
  <c r="H404" i="5"/>
  <c r="E103" i="1"/>
  <c r="H101" i="5"/>
  <c r="G265" i="1"/>
  <c r="H263" i="5"/>
  <c r="H506"/>
  <c r="E508" i="1"/>
  <c r="G498"/>
  <c r="H496" i="5"/>
  <c r="I201" i="1"/>
  <c r="H199" i="5"/>
  <c r="K98" i="1"/>
  <c r="F98"/>
  <c r="L98" s="1"/>
  <c r="H31" i="5"/>
  <c r="E33" i="1"/>
  <c r="H711" i="5"/>
  <c r="G713" i="1"/>
  <c r="E150"/>
  <c r="H148" i="5"/>
  <c r="H509"/>
  <c r="E511" i="1"/>
  <c r="H29" i="5"/>
  <c r="E31" i="1"/>
  <c r="H270" i="5"/>
  <c r="E272" i="1"/>
  <c r="E674"/>
  <c r="H672" i="5"/>
  <c r="H715"/>
  <c r="E717" i="1"/>
  <c r="F90"/>
  <c r="K90"/>
  <c r="K657"/>
  <c r="H657"/>
  <c r="L657" s="1"/>
  <c r="E675"/>
  <c r="H673" i="5"/>
  <c r="H33"/>
  <c r="E35" i="1"/>
  <c r="F655"/>
  <c r="E547"/>
  <c r="H545" i="5"/>
  <c r="H646"/>
  <c r="E648" i="1"/>
  <c r="H202" i="5"/>
  <c r="E204" i="1"/>
  <c r="E77"/>
  <c r="H75" i="5"/>
  <c r="G266" i="1"/>
  <c r="H264" i="5"/>
  <c r="H311"/>
  <c r="G313" i="1"/>
  <c r="E34"/>
  <c r="H32" i="5"/>
  <c r="J496" i="1"/>
  <c r="L496" s="1"/>
  <c r="K496"/>
  <c r="E63"/>
  <c r="H61" i="5"/>
  <c r="H650" i="1"/>
  <c r="L650" s="1"/>
  <c r="K650"/>
  <c r="E652"/>
  <c r="H650" i="5"/>
  <c r="H55"/>
  <c r="E57" i="1"/>
  <c r="H662"/>
  <c r="F556"/>
  <c r="L556" s="1"/>
  <c r="K556"/>
  <c r="H687" i="5"/>
  <c r="E689" i="1"/>
  <c r="H664"/>
  <c r="L664" s="1"/>
  <c r="K664"/>
  <c r="H57" i="5"/>
  <c r="E59" i="1"/>
  <c r="G7638" i="6"/>
  <c r="G7518"/>
  <c r="I171" i="1"/>
  <c r="H169" i="5"/>
  <c r="I178" i="1"/>
  <c r="H176" i="5"/>
  <c r="H252"/>
  <c r="G254" i="1"/>
  <c r="H608" i="5"/>
  <c r="I610" i="1"/>
  <c r="H267" i="5"/>
  <c r="G269" i="1"/>
  <c r="F132"/>
  <c r="L132" s="1"/>
  <c r="K132"/>
  <c r="I142"/>
  <c r="H140" i="5"/>
  <c r="H665"/>
  <c r="E667" i="1"/>
  <c r="E659"/>
  <c r="H657" i="5"/>
  <c r="L175" i="1"/>
  <c r="H395" i="5"/>
  <c r="E397" i="1"/>
  <c r="H645"/>
  <c r="H103" i="5"/>
  <c r="E105" i="1"/>
  <c r="E550"/>
  <c r="H548" i="5"/>
  <c r="H516"/>
  <c r="E518" i="1"/>
  <c r="G7444" i="6"/>
  <c r="G230" i="1"/>
  <c r="H228" i="5"/>
  <c r="H118"/>
  <c r="I120" i="1"/>
  <c r="E680"/>
  <c r="H678" i="5"/>
  <c r="J46" i="1"/>
  <c r="L46" s="1"/>
  <c r="K46"/>
  <c r="I631"/>
  <c r="H629" i="5"/>
  <c r="H350"/>
  <c r="I352" i="1"/>
  <c r="K443"/>
  <c r="J443"/>
  <c r="L443" s="1"/>
  <c r="H49" i="5"/>
  <c r="E51" i="1"/>
  <c r="K715"/>
  <c r="H715"/>
  <c r="E668"/>
  <c r="H666" i="5"/>
  <c r="I244" i="1"/>
  <c r="H703" i="5"/>
  <c r="G705" i="1"/>
  <c r="H143" i="5"/>
  <c r="E145" i="1"/>
  <c r="K312"/>
  <c r="H312"/>
  <c r="L312" s="1"/>
  <c r="H153" i="5"/>
  <c r="I155" i="1"/>
  <c r="H273"/>
  <c r="L273" s="1"/>
  <c r="K273"/>
  <c r="G695"/>
  <c r="H693" i="5"/>
  <c r="F256" i="1"/>
  <c r="K256"/>
  <c r="H663" i="5"/>
  <c r="E665" i="1"/>
  <c r="H27" i="5"/>
  <c r="E29" i="1"/>
  <c r="E683"/>
  <c r="H681" i="5"/>
  <c r="E654" i="1"/>
  <c r="H652" i="5"/>
  <c r="H53"/>
  <c r="E55" i="1"/>
  <c r="J9"/>
  <c r="L9" s="1"/>
  <c r="K9"/>
  <c r="H692"/>
  <c r="L692" s="1"/>
  <c r="K692"/>
  <c r="H656" i="5"/>
  <c r="E658" i="1"/>
  <c r="I128"/>
  <c r="H126" i="5"/>
  <c r="H139"/>
  <c r="I141" i="1"/>
  <c r="G493"/>
  <c r="G388"/>
  <c r="H386" i="5"/>
  <c r="I138" i="1"/>
  <c r="H136" i="5"/>
  <c r="I589" i="1"/>
  <c r="H587" i="5"/>
  <c r="H146"/>
  <c r="E148" i="1"/>
  <c r="H692" i="5"/>
  <c r="G694" i="1"/>
  <c r="H489" i="5"/>
  <c r="G491" i="1"/>
  <c r="F52"/>
  <c r="L52" s="1"/>
  <c r="K52"/>
  <c r="I251"/>
  <c r="H249" i="5"/>
  <c r="H62"/>
  <c r="E64" i="1"/>
  <c r="F679"/>
  <c r="L679" s="1"/>
  <c r="K679"/>
  <c r="E551"/>
  <c r="H549" i="5"/>
  <c r="H17"/>
  <c r="E19" i="1"/>
  <c r="E678"/>
  <c r="H676" i="5"/>
  <c r="H21"/>
  <c r="E23" i="1"/>
  <c r="F197" l="1"/>
  <c r="L197" s="1"/>
  <c r="K197"/>
  <c r="J126"/>
  <c r="L126" s="1"/>
  <c r="K126"/>
  <c r="H673"/>
  <c r="L673" s="1"/>
  <c r="K673"/>
  <c r="K331"/>
  <c r="J331"/>
  <c r="L331" s="1"/>
  <c r="H272" i="5"/>
  <c r="E274" i="1"/>
  <c r="H261" i="5"/>
  <c r="E263" i="1"/>
  <c r="K530"/>
  <c r="J530"/>
  <c r="L530" s="1"/>
  <c r="J591"/>
  <c r="L591" s="1"/>
  <c r="K591"/>
  <c r="K486"/>
  <c r="F486"/>
  <c r="L486" s="1"/>
  <c r="J373"/>
  <c r="L373" s="1"/>
  <c r="K373"/>
  <c r="K670"/>
  <c r="F670"/>
  <c r="L670" s="1"/>
  <c r="J582"/>
  <c r="L582" s="1"/>
  <c r="K582"/>
  <c r="F153"/>
  <c r="L153" s="1"/>
  <c r="K153"/>
  <c r="J305"/>
  <c r="L305" s="1"/>
  <c r="K305"/>
  <c r="F245"/>
  <c r="L245" s="1"/>
  <c r="K245"/>
  <c r="E484"/>
  <c r="H482" i="5"/>
  <c r="J599" i="1"/>
  <c r="L599" s="1"/>
  <c r="K599"/>
  <c r="K135"/>
  <c r="F135"/>
  <c r="L135" s="1"/>
  <c r="K393"/>
  <c r="J393"/>
  <c r="L393" s="1"/>
  <c r="J634"/>
  <c r="L634" s="1"/>
  <c r="K634"/>
  <c r="K635"/>
  <c r="J635"/>
  <c r="L635" s="1"/>
  <c r="J303"/>
  <c r="L303" s="1"/>
  <c r="K303"/>
  <c r="K401"/>
  <c r="J401"/>
  <c r="L401" s="1"/>
  <c r="K542"/>
  <c r="J542"/>
  <c r="L542" s="1"/>
  <c r="E469"/>
  <c r="H467" i="5"/>
  <c r="J391" i="1"/>
  <c r="L391" s="1"/>
  <c r="K391"/>
  <c r="J281"/>
  <c r="L281" s="1"/>
  <c r="K281"/>
  <c r="E514"/>
  <c r="H512" i="5"/>
  <c r="K211" i="1"/>
  <c r="J211"/>
  <c r="L211" s="1"/>
  <c r="E485"/>
  <c r="H483" i="5"/>
  <c r="H394"/>
  <c r="E396" i="1"/>
  <c r="E296"/>
  <c r="H294" i="5"/>
  <c r="F561" i="1"/>
  <c r="L561" s="1"/>
  <c r="K561"/>
  <c r="E292"/>
  <c r="H290" i="5"/>
  <c r="F384" i="1"/>
  <c r="K384"/>
  <c r="K324"/>
  <c r="J324"/>
  <c r="L324" s="1"/>
  <c r="F74"/>
  <c r="L74" s="1"/>
  <c r="K74"/>
  <c r="J356"/>
  <c r="L356" s="1"/>
  <c r="K356"/>
  <c r="J124"/>
  <c r="L124" s="1"/>
  <c r="K124"/>
  <c r="E261"/>
  <c r="H259" i="5"/>
  <c r="J531" i="1"/>
  <c r="L531" s="1"/>
  <c r="K531"/>
  <c r="J378"/>
  <c r="L378" s="1"/>
  <c r="K378"/>
  <c r="J283"/>
  <c r="L283" s="1"/>
  <c r="K283"/>
  <c r="J354"/>
  <c r="L354" s="1"/>
  <c r="K354"/>
  <c r="H465" i="5"/>
  <c r="H288"/>
  <c r="J61" i="1"/>
  <c r="L61" s="1"/>
  <c r="K61"/>
  <c r="K539"/>
  <c r="J539"/>
  <c r="L539" s="1"/>
  <c r="J527"/>
  <c r="L527" s="1"/>
  <c r="K527"/>
  <c r="J472"/>
  <c r="L472" s="1"/>
  <c r="K472"/>
  <c r="K65"/>
  <c r="F65"/>
  <c r="L65" s="1"/>
  <c r="F237"/>
  <c r="L237" s="1"/>
  <c r="K237"/>
  <c r="J620"/>
  <c r="L620" s="1"/>
  <c r="K620"/>
  <c r="H180"/>
  <c r="L180" s="1"/>
  <c r="K180"/>
  <c r="E515"/>
  <c r="H513" i="5"/>
  <c r="G655" i="1"/>
  <c r="H653" i="5"/>
  <c r="H387"/>
  <c r="E389" i="1"/>
  <c r="H52" i="5"/>
  <c r="E54" i="1"/>
  <c r="H151"/>
  <c r="L151" s="1"/>
  <c r="K151"/>
  <c r="J490"/>
  <c r="L490" s="1"/>
  <c r="K490"/>
  <c r="F32"/>
  <c r="L32" s="1"/>
  <c r="K32"/>
  <c r="K640"/>
  <c r="J640"/>
  <c r="L640" s="1"/>
  <c r="J617"/>
  <c r="L617" s="1"/>
  <c r="K617"/>
  <c r="K559"/>
  <c r="F559"/>
  <c r="L559" s="1"/>
  <c r="K638"/>
  <c r="J638"/>
  <c r="L638" s="1"/>
  <c r="K611"/>
  <c r="J611"/>
  <c r="L611" s="1"/>
  <c r="K407"/>
  <c r="J407"/>
  <c r="L407" s="1"/>
  <c r="J16"/>
  <c r="L16" s="1"/>
  <c r="K16"/>
  <c r="K693"/>
  <c r="H693"/>
  <c r="L693" s="1"/>
  <c r="K339"/>
  <c r="J339"/>
  <c r="L339" s="1"/>
  <c r="J541"/>
  <c r="L541" s="1"/>
  <c r="K541"/>
  <c r="K507"/>
  <c r="J507"/>
  <c r="L507" s="1"/>
  <c r="K538"/>
  <c r="J538"/>
  <c r="L538" s="1"/>
  <c r="J576"/>
  <c r="L576" s="1"/>
  <c r="K576"/>
  <c r="H28" i="5"/>
  <c r="E30" i="1"/>
  <c r="J40"/>
  <c r="L40" s="1"/>
  <c r="H242" i="5"/>
  <c r="J505" i="1"/>
  <c r="K505"/>
  <c r="H166"/>
  <c r="L166" s="1"/>
  <c r="K166"/>
  <c r="F154"/>
  <c r="L154" s="1"/>
  <c r="K154"/>
  <c r="J208"/>
  <c r="L208" s="1"/>
  <c r="K208"/>
  <c r="J7"/>
  <c r="L7" s="1"/>
  <c r="K7"/>
  <c r="H82"/>
  <c r="K82"/>
  <c r="J115"/>
  <c r="L115" s="1"/>
  <c r="K115"/>
  <c r="F267"/>
  <c r="L267" s="1"/>
  <c r="K267"/>
  <c r="H26" i="5"/>
  <c r="E28" i="1"/>
  <c r="J377"/>
  <c r="L377" s="1"/>
  <c r="K377"/>
  <c r="J487"/>
  <c r="L487" s="1"/>
  <c r="K487"/>
  <c r="J533"/>
  <c r="L533" s="1"/>
  <c r="K533"/>
  <c r="F99"/>
  <c r="L99" s="1"/>
  <c r="K99"/>
  <c r="J122"/>
  <c r="L122" s="1"/>
  <c r="K122"/>
  <c r="K114"/>
  <c r="J114"/>
  <c r="L114" s="1"/>
  <c r="K626"/>
  <c r="J626"/>
  <c r="L626" s="1"/>
  <c r="K290"/>
  <c r="F290"/>
  <c r="L290" s="1"/>
  <c r="H696"/>
  <c r="L696" s="1"/>
  <c r="K696"/>
  <c r="J210"/>
  <c r="L210" s="1"/>
  <c r="K210"/>
  <c r="E645"/>
  <c r="H643" i="5"/>
  <c r="K22" i="1"/>
  <c r="F22"/>
  <c r="L22" s="1"/>
  <c r="K436"/>
  <c r="J436"/>
  <c r="L436" s="1"/>
  <c r="K214"/>
  <c r="J214"/>
  <c r="L214" s="1"/>
  <c r="K593"/>
  <c r="J593"/>
  <c r="L593" s="1"/>
  <c r="K644"/>
  <c r="J644"/>
  <c r="L644" s="1"/>
  <c r="K212"/>
  <c r="J212"/>
  <c r="L212" s="1"/>
  <c r="K568"/>
  <c r="J568"/>
  <c r="L568" s="1"/>
  <c r="J433"/>
  <c r="L433" s="1"/>
  <c r="K433"/>
  <c r="J86"/>
  <c r="L86" s="1"/>
  <c r="K86"/>
  <c r="K615"/>
  <c r="J615"/>
  <c r="L615" s="1"/>
  <c r="H718" i="5"/>
  <c r="E720" i="1"/>
  <c r="J289"/>
  <c r="L289" s="1"/>
  <c r="K289"/>
  <c r="J446"/>
  <c r="K446"/>
  <c r="K167"/>
  <c r="J167"/>
  <c r="L167" s="1"/>
  <c r="F48"/>
  <c r="L48" s="1"/>
  <c r="K48"/>
  <c r="J457"/>
  <c r="L457" s="1"/>
  <c r="K457"/>
  <c r="J66"/>
  <c r="L66" s="1"/>
  <c r="K66"/>
  <c r="G666"/>
  <c r="H664" i="5"/>
  <c r="J688" i="1"/>
  <c r="K688"/>
  <c r="E259"/>
  <c r="H257" i="5"/>
  <c r="J386" i="1"/>
  <c r="K386"/>
  <c r="K448"/>
  <c r="J448"/>
  <c r="L448" s="1"/>
  <c r="K415"/>
  <c r="J415"/>
  <c r="L415" s="1"/>
  <c r="G660"/>
  <c r="H658" i="5"/>
  <c r="J72" i="1"/>
  <c r="L72" s="1"/>
  <c r="K72"/>
  <c r="H703"/>
  <c r="L703" s="1"/>
  <c r="K703"/>
  <c r="K209"/>
  <c r="F209"/>
  <c r="L209" s="1"/>
  <c r="F562"/>
  <c r="L562" s="1"/>
  <c r="K562"/>
  <c r="J408"/>
  <c r="L408" s="1"/>
  <c r="K408"/>
  <c r="K67"/>
  <c r="F67"/>
  <c r="L67" s="1"/>
  <c r="J467"/>
  <c r="L467" s="1"/>
  <c r="K467"/>
  <c r="J450"/>
  <c r="L450" s="1"/>
  <c r="K450"/>
  <c r="J44"/>
  <c r="L44" s="1"/>
  <c r="K44"/>
  <c r="G661"/>
  <c r="H659" i="5"/>
  <c r="J409" i="1"/>
  <c r="L409" s="1"/>
  <c r="K409"/>
  <c r="J106"/>
  <c r="L106" s="1"/>
  <c r="K106"/>
  <c r="E399"/>
  <c r="H397" i="5"/>
  <c r="H179" i="1"/>
  <c r="K179"/>
  <c r="J231"/>
  <c r="L231" s="1"/>
  <c r="K231"/>
  <c r="K360"/>
  <c r="J360"/>
  <c r="L360" s="1"/>
  <c r="J315"/>
  <c r="L315" s="1"/>
  <c r="K315"/>
  <c r="J361"/>
  <c r="L361" s="1"/>
  <c r="K361"/>
  <c r="K523"/>
  <c r="J523"/>
  <c r="L523" s="1"/>
  <c r="K165"/>
  <c r="J165"/>
  <c r="L165" s="1"/>
  <c r="H87" i="5"/>
  <c r="E89" i="1"/>
  <c r="J322"/>
  <c r="L322" s="1"/>
  <c r="K322"/>
  <c r="K88"/>
  <c r="F88"/>
  <c r="L88" s="1"/>
  <c r="J370"/>
  <c r="L370" s="1"/>
  <c r="K370"/>
  <c r="J404"/>
  <c r="L404" s="1"/>
  <c r="K404"/>
  <c r="J199"/>
  <c r="L199" s="1"/>
  <c r="K199"/>
  <c r="K630"/>
  <c r="J630"/>
  <c r="L630" s="1"/>
  <c r="K117"/>
  <c r="F117"/>
  <c r="L117" s="1"/>
  <c r="J112"/>
  <c r="L112" s="1"/>
  <c r="K112"/>
  <c r="J453"/>
  <c r="L453" s="1"/>
  <c r="K453"/>
  <c r="J365"/>
  <c r="L365" s="1"/>
  <c r="K365"/>
  <c r="K416"/>
  <c r="J416"/>
  <c r="L416" s="1"/>
  <c r="J311"/>
  <c r="K311"/>
  <c r="J364"/>
  <c r="L364" s="1"/>
  <c r="K364"/>
  <c r="H491" i="5"/>
  <c r="K597" i="1"/>
  <c r="J597"/>
  <c r="L597" s="1"/>
  <c r="J125"/>
  <c r="L125" s="1"/>
  <c r="K125"/>
  <c r="F308"/>
  <c r="L308" s="1"/>
  <c r="K308"/>
  <c r="J381"/>
  <c r="L381" s="1"/>
  <c r="K381"/>
  <c r="E306"/>
  <c r="H304" i="5"/>
  <c r="H712" i="1"/>
  <c r="L712" s="1"/>
  <c r="K712"/>
  <c r="J200"/>
  <c r="L200" s="1"/>
  <c r="K200"/>
  <c r="F465"/>
  <c r="L465" s="1"/>
  <c r="K465"/>
  <c r="J442"/>
  <c r="L442" s="1"/>
  <c r="K442"/>
  <c r="K321"/>
  <c r="J321"/>
  <c r="L321" s="1"/>
  <c r="F181"/>
  <c r="L181" s="1"/>
  <c r="K181"/>
  <c r="J369"/>
  <c r="L369" s="1"/>
  <c r="K369"/>
  <c r="F203"/>
  <c r="L203" s="1"/>
  <c r="K203"/>
  <c r="J621"/>
  <c r="L621" s="1"/>
  <c r="K621"/>
  <c r="J108"/>
  <c r="L108" s="1"/>
  <c r="K108"/>
  <c r="K341"/>
  <c r="J341"/>
  <c r="L341" s="1"/>
  <c r="F240"/>
  <c r="L240" s="1"/>
  <c r="K240"/>
  <c r="K413"/>
  <c r="J413"/>
  <c r="L413" s="1"/>
  <c r="H186"/>
  <c r="L186" s="1"/>
  <c r="K186"/>
  <c r="H189"/>
  <c r="L189" s="1"/>
  <c r="K189"/>
  <c r="K205"/>
  <c r="F205"/>
  <c r="F248"/>
  <c r="L248" s="1"/>
  <c r="K248"/>
  <c r="J37"/>
  <c r="L37" s="1"/>
  <c r="K37"/>
  <c r="K691"/>
  <c r="F691"/>
  <c r="L691" s="1"/>
  <c r="K444"/>
  <c r="J444"/>
  <c r="L444" s="1"/>
  <c r="H79" i="5"/>
  <c r="E81" i="1"/>
  <c r="K543"/>
  <c r="J543"/>
  <c r="L543" s="1"/>
  <c r="J501"/>
  <c r="L501" s="1"/>
  <c r="K501"/>
  <c r="G690"/>
  <c r="H688" i="5"/>
  <c r="K260" i="1"/>
  <c r="F260"/>
  <c r="L260" s="1"/>
  <c r="K423"/>
  <c r="J423"/>
  <c r="L423" s="1"/>
  <c r="K395"/>
  <c r="H395"/>
  <c r="L395" s="1"/>
  <c r="K24"/>
  <c r="F24"/>
  <c r="L24" s="1"/>
  <c r="J250"/>
  <c r="L250" s="1"/>
  <c r="K250"/>
  <c r="J191"/>
  <c r="L191" s="1"/>
  <c r="K191"/>
  <c r="K464"/>
  <c r="J464"/>
  <c r="L464" s="1"/>
  <c r="F25"/>
  <c r="L25" s="1"/>
  <c r="K25"/>
  <c r="K335"/>
  <c r="J335"/>
  <c r="L335" s="1"/>
  <c r="J277"/>
  <c r="L277" s="1"/>
  <c r="K277"/>
  <c r="J323"/>
  <c r="L323" s="1"/>
  <c r="K323"/>
  <c r="H714"/>
  <c r="L714" s="1"/>
  <c r="K714"/>
  <c r="K380"/>
  <c r="J380"/>
  <c r="L380" s="1"/>
  <c r="E682"/>
  <c r="H680" i="5"/>
  <c r="J596" i="1"/>
  <c r="L596" s="1"/>
  <c r="K596"/>
  <c r="K519"/>
  <c r="J519"/>
  <c r="L519" s="1"/>
  <c r="K14"/>
  <c r="J14"/>
  <c r="L14" s="1"/>
  <c r="K554"/>
  <c r="F554"/>
  <c r="L554" s="1"/>
  <c r="F286"/>
  <c r="L286" s="1"/>
  <c r="K286"/>
  <c r="E26"/>
  <c r="H24" i="5"/>
  <c r="J176" i="1"/>
  <c r="L176" s="1"/>
  <c r="K176"/>
  <c r="J330"/>
  <c r="L330" s="1"/>
  <c r="K330"/>
  <c r="J535"/>
  <c r="K535"/>
  <c r="J207"/>
  <c r="L207" s="1"/>
  <c r="K207"/>
  <c r="F247"/>
  <c r="L247" s="1"/>
  <c r="K247"/>
  <c r="K10"/>
  <c r="J10"/>
  <c r="L10" s="1"/>
  <c r="J461"/>
  <c r="L461" s="1"/>
  <c r="K461"/>
  <c r="K130"/>
  <c r="F130"/>
  <c r="L130" s="1"/>
  <c r="F403"/>
  <c r="L403" s="1"/>
  <c r="K403"/>
  <c r="H243"/>
  <c r="L243" s="1"/>
  <c r="K243"/>
  <c r="J584"/>
  <c r="L584" s="1"/>
  <c r="K584"/>
  <c r="J329"/>
  <c r="L329" s="1"/>
  <c r="K329"/>
  <c r="G722"/>
  <c r="H720" i="5"/>
  <c r="K704" i="1"/>
  <c r="J704"/>
  <c r="L704" s="1"/>
  <c r="K449"/>
  <c r="J449"/>
  <c r="L449" s="1"/>
  <c r="H262"/>
  <c r="L262" s="1"/>
  <c r="K262"/>
  <c r="J587"/>
  <c r="L587" s="1"/>
  <c r="K587"/>
  <c r="F488"/>
  <c r="L488" s="1"/>
  <c r="K488"/>
  <c r="K426"/>
  <c r="J426"/>
  <c r="L426" s="1"/>
  <c r="J586"/>
  <c r="L586" s="1"/>
  <c r="K586"/>
  <c r="J428"/>
  <c r="L428" s="1"/>
  <c r="K428"/>
  <c r="F548"/>
  <c r="L548" s="1"/>
  <c r="K548"/>
  <c r="K137"/>
  <c r="J137"/>
  <c r="L137" s="1"/>
  <c r="H162"/>
  <c r="K162"/>
  <c r="J134"/>
  <c r="L134" s="1"/>
  <c r="K134"/>
  <c r="J711"/>
  <c r="L711" s="1"/>
  <c r="K711"/>
  <c r="J156"/>
  <c r="L156" s="1"/>
  <c r="K156"/>
  <c r="E662"/>
  <c r="H660" i="5"/>
  <c r="E489" i="1"/>
  <c r="H487" i="5"/>
  <c r="K6" i="1"/>
  <c r="J6"/>
  <c r="L6" s="1"/>
  <c r="J546"/>
  <c r="L546" s="1"/>
  <c r="K546"/>
  <c r="J337"/>
  <c r="L337" s="1"/>
  <c r="K337"/>
  <c r="F297"/>
  <c r="K297"/>
  <c r="J187"/>
  <c r="L187" s="1"/>
  <c r="K187"/>
  <c r="J325"/>
  <c r="L325" s="1"/>
  <c r="K325"/>
  <c r="F83"/>
  <c r="L83" s="1"/>
  <c r="K83"/>
  <c r="K681"/>
  <c r="J681"/>
  <c r="J317"/>
  <c r="L317" s="1"/>
  <c r="K317"/>
  <c r="K474"/>
  <c r="F474"/>
  <c r="L474" s="1"/>
  <c r="H710"/>
  <c r="L710" s="1"/>
  <c r="K710"/>
  <c r="K111"/>
  <c r="J111"/>
  <c r="L111" s="1"/>
  <c r="J320"/>
  <c r="L320" s="1"/>
  <c r="K320"/>
  <c r="J225"/>
  <c r="L225" s="1"/>
  <c r="K225"/>
  <c r="J318"/>
  <c r="L318" s="1"/>
  <c r="K318"/>
  <c r="J567"/>
  <c r="L567" s="1"/>
  <c r="K567"/>
  <c r="K227"/>
  <c r="J227"/>
  <c r="L227" s="1"/>
  <c r="K49"/>
  <c r="F49"/>
  <c r="L49" s="1"/>
  <c r="K495"/>
  <c r="J495"/>
  <c r="L495" s="1"/>
  <c r="K398"/>
  <c r="J398"/>
  <c r="L398" s="1"/>
  <c r="F649"/>
  <c r="L649" s="1"/>
  <c r="K649"/>
  <c r="K458"/>
  <c r="J458"/>
  <c r="L458" s="1"/>
  <c r="J332"/>
  <c r="L332" s="1"/>
  <c r="K332"/>
  <c r="J351"/>
  <c r="L351" s="1"/>
  <c r="K351"/>
  <c r="J69"/>
  <c r="L69" s="1"/>
  <c r="K69"/>
  <c r="K425"/>
  <c r="J425"/>
  <c r="L425" s="1"/>
  <c r="K251"/>
  <c r="J251"/>
  <c r="L251" s="1"/>
  <c r="F145"/>
  <c r="K145"/>
  <c r="L715"/>
  <c r="K659"/>
  <c r="F659"/>
  <c r="L659" s="1"/>
  <c r="J178"/>
  <c r="K178"/>
  <c r="K77"/>
  <c r="F77"/>
  <c r="L77" s="1"/>
  <c r="L90"/>
  <c r="J174"/>
  <c r="L174" s="1"/>
  <c r="K174"/>
  <c r="F58"/>
  <c r="L58" s="1"/>
  <c r="K58"/>
  <c r="K646"/>
  <c r="F646"/>
  <c r="K224"/>
  <c r="J224"/>
  <c r="L224" s="1"/>
  <c r="K367"/>
  <c r="J367"/>
  <c r="L367" s="1"/>
  <c r="J143"/>
  <c r="L143" s="1"/>
  <c r="K143"/>
  <c r="F700"/>
  <c r="L700" s="1"/>
  <c r="K700"/>
  <c r="J71"/>
  <c r="L71" s="1"/>
  <c r="K71"/>
  <c r="F588"/>
  <c r="K588"/>
  <c r="K405"/>
  <c r="H405"/>
  <c r="L405" s="1"/>
  <c r="K607"/>
  <c r="J607"/>
  <c r="L607" s="1"/>
  <c r="K121"/>
  <c r="J121"/>
  <c r="L121" s="1"/>
  <c r="E721"/>
  <c r="H719" i="5"/>
  <c r="K551" i="1"/>
  <c r="F551"/>
  <c r="L551" s="1"/>
  <c r="K654"/>
  <c r="F654"/>
  <c r="L654" s="1"/>
  <c r="F668"/>
  <c r="L668" s="1"/>
  <c r="K668"/>
  <c r="F57"/>
  <c r="L57" s="1"/>
  <c r="K57"/>
  <c r="F31"/>
  <c r="L31" s="1"/>
  <c r="K31"/>
  <c r="K33"/>
  <c r="F33"/>
  <c r="L33" s="1"/>
  <c r="F508"/>
  <c r="K508"/>
  <c r="K15"/>
  <c r="J15"/>
  <c r="L15" s="1"/>
  <c r="K79"/>
  <c r="F79"/>
  <c r="L79" s="1"/>
  <c r="L417"/>
  <c r="K196"/>
  <c r="F196"/>
  <c r="F497"/>
  <c r="L497" s="1"/>
  <c r="K497"/>
  <c r="K509"/>
  <c r="F509"/>
  <c r="L509" s="1"/>
  <c r="J285"/>
  <c r="K285"/>
  <c r="J107"/>
  <c r="L107" s="1"/>
  <c r="K107"/>
  <c r="K85"/>
  <c r="J85"/>
  <c r="K619"/>
  <c r="J619"/>
  <c r="L619" s="1"/>
  <c r="K555"/>
  <c r="F555"/>
  <c r="L555" s="1"/>
  <c r="K223"/>
  <c r="J223"/>
  <c r="H493"/>
  <c r="L493" s="1"/>
  <c r="K493"/>
  <c r="F19"/>
  <c r="K19"/>
  <c r="F148"/>
  <c r="L148" s="1"/>
  <c r="K148"/>
  <c r="L256"/>
  <c r="K105"/>
  <c r="F105"/>
  <c r="L105" s="1"/>
  <c r="K678"/>
  <c r="F678"/>
  <c r="L678" s="1"/>
  <c r="H388"/>
  <c r="K388"/>
  <c r="K658"/>
  <c r="F658"/>
  <c r="L658" s="1"/>
  <c r="K352"/>
  <c r="J352"/>
  <c r="L352" s="1"/>
  <c r="K120"/>
  <c r="J120"/>
  <c r="K550"/>
  <c r="F550"/>
  <c r="L550" s="1"/>
  <c r="K142"/>
  <c r="J142"/>
  <c r="L142" s="1"/>
  <c r="F63"/>
  <c r="L63" s="1"/>
  <c r="K63"/>
  <c r="H266"/>
  <c r="L266" s="1"/>
  <c r="K266"/>
  <c r="F547"/>
  <c r="K547"/>
  <c r="H498"/>
  <c r="L498" s="1"/>
  <c r="K498"/>
  <c r="H406"/>
  <c r="L406" s="1"/>
  <c r="K406"/>
  <c r="K625"/>
  <c r="J625"/>
  <c r="K268"/>
  <c r="F268"/>
  <c r="F557"/>
  <c r="L557" s="1"/>
  <c r="K557"/>
  <c r="H302"/>
  <c r="L302" s="1"/>
  <c r="K302"/>
  <c r="G656"/>
  <c r="H654" i="5"/>
  <c r="K123" i="1"/>
  <c r="J123"/>
  <c r="L123" s="1"/>
  <c r="K70"/>
  <c r="J70"/>
  <c r="L70" s="1"/>
  <c r="K110"/>
  <c r="J110"/>
  <c r="L110" s="1"/>
  <c r="F686"/>
  <c r="L686" s="1"/>
  <c r="K686"/>
  <c r="K334"/>
  <c r="J334"/>
  <c r="K462"/>
  <c r="F462"/>
  <c r="H687"/>
  <c r="K687"/>
  <c r="J353"/>
  <c r="L353" s="1"/>
  <c r="K353"/>
  <c r="E723"/>
  <c r="H721" i="5"/>
  <c r="F680" i="1"/>
  <c r="L680" s="1"/>
  <c r="K680"/>
  <c r="K254"/>
  <c r="H254"/>
  <c r="L254" s="1"/>
  <c r="K59"/>
  <c r="F59"/>
  <c r="L59" s="1"/>
  <c r="K272"/>
  <c r="F272"/>
  <c r="L272" s="1"/>
  <c r="H713"/>
  <c r="L713" s="1"/>
  <c r="K713"/>
  <c r="K685"/>
  <c r="F685"/>
  <c r="J235"/>
  <c r="K235"/>
  <c r="J349"/>
  <c r="L349" s="1"/>
  <c r="K349"/>
  <c r="K27"/>
  <c r="F27"/>
  <c r="L27" s="1"/>
  <c r="K671"/>
  <c r="F671"/>
  <c r="L671" s="1"/>
  <c r="F699"/>
  <c r="L699" s="1"/>
  <c r="K699"/>
  <c r="F147"/>
  <c r="L147" s="1"/>
  <c r="K147"/>
  <c r="J347"/>
  <c r="L347" s="1"/>
  <c r="K347"/>
  <c r="J138"/>
  <c r="L138" s="1"/>
  <c r="K138"/>
  <c r="K55"/>
  <c r="F55"/>
  <c r="L55" s="1"/>
  <c r="J155"/>
  <c r="L155" s="1"/>
  <c r="K155"/>
  <c r="K244"/>
  <c r="J244"/>
  <c r="L244" s="1"/>
  <c r="F675"/>
  <c r="L675" s="1"/>
  <c r="K675"/>
  <c r="F674"/>
  <c r="L674" s="1"/>
  <c r="K674"/>
  <c r="F150"/>
  <c r="L150" s="1"/>
  <c r="K150"/>
  <c r="J201"/>
  <c r="L201" s="1"/>
  <c r="K201"/>
  <c r="K103"/>
  <c r="F103"/>
  <c r="L103" s="1"/>
  <c r="F131"/>
  <c r="K131"/>
  <c r="J249"/>
  <c r="L249" s="1"/>
  <c r="K249"/>
  <c r="K279"/>
  <c r="H279"/>
  <c r="L279" s="1"/>
  <c r="K479"/>
  <c r="F479"/>
  <c r="L385"/>
  <c r="J113"/>
  <c r="L113" s="1"/>
  <c r="K113"/>
  <c r="K64"/>
  <c r="F64"/>
  <c r="L64" s="1"/>
  <c r="K694"/>
  <c r="H694"/>
  <c r="L694" s="1"/>
  <c r="J128"/>
  <c r="L128" s="1"/>
  <c r="K128"/>
  <c r="K665"/>
  <c r="F665"/>
  <c r="L665" s="1"/>
  <c r="F23"/>
  <c r="L23" s="1"/>
  <c r="K23"/>
  <c r="K491"/>
  <c r="H491"/>
  <c r="K518"/>
  <c r="F518"/>
  <c r="L518" s="1"/>
  <c r="K397"/>
  <c r="F397"/>
  <c r="L397" s="1"/>
  <c r="J610"/>
  <c r="L610" s="1"/>
  <c r="K610"/>
  <c r="K313"/>
  <c r="H313"/>
  <c r="L313" s="1"/>
  <c r="F648"/>
  <c r="L648" s="1"/>
  <c r="K648"/>
  <c r="J583"/>
  <c r="L583" s="1"/>
  <c r="K583"/>
  <c r="K252"/>
  <c r="H252"/>
  <c r="H421"/>
  <c r="L421" s="1"/>
  <c r="K421"/>
  <c r="K127"/>
  <c r="J127"/>
  <c r="L127" s="1"/>
  <c r="F50"/>
  <c r="K50"/>
  <c r="F68"/>
  <c r="L68" s="1"/>
  <c r="K68"/>
  <c r="F471"/>
  <c r="L471" s="1"/>
  <c r="K471"/>
  <c r="K372"/>
  <c r="J372"/>
  <c r="L372" s="1"/>
  <c r="F510"/>
  <c r="L510" s="1"/>
  <c r="K510"/>
  <c r="K697"/>
  <c r="H697"/>
  <c r="L697" s="1"/>
  <c r="K552"/>
  <c r="F552"/>
  <c r="L552" s="1"/>
  <c r="J357"/>
  <c r="K357"/>
  <c r="J589"/>
  <c r="L589" s="1"/>
  <c r="K589"/>
  <c r="F29"/>
  <c r="L29" s="1"/>
  <c r="K29"/>
  <c r="H705"/>
  <c r="L705" s="1"/>
  <c r="K705"/>
  <c r="K51"/>
  <c r="F51"/>
  <c r="L51" s="1"/>
  <c r="AA25"/>
  <c r="J171"/>
  <c r="L171" s="1"/>
  <c r="K171"/>
  <c r="K652"/>
  <c r="F652"/>
  <c r="L652" s="1"/>
  <c r="K34"/>
  <c r="F34"/>
  <c r="L34" s="1"/>
  <c r="H265"/>
  <c r="K265"/>
  <c r="J192"/>
  <c r="L192" s="1"/>
  <c r="K192"/>
  <c r="F92"/>
  <c r="L92" s="1"/>
  <c r="K92"/>
  <c r="F516"/>
  <c r="L516" s="1"/>
  <c r="K516"/>
  <c r="K45"/>
  <c r="J45"/>
  <c r="J146"/>
  <c r="K146"/>
  <c r="H300"/>
  <c r="K300"/>
  <c r="G718"/>
  <c r="H716" i="5"/>
  <c r="K672" i="1"/>
  <c r="F672"/>
  <c r="L672" s="1"/>
  <c r="K78"/>
  <c r="F78"/>
  <c r="L78" s="1"/>
  <c r="J87"/>
  <c r="L87" s="1"/>
  <c r="K87"/>
  <c r="K141"/>
  <c r="J141"/>
  <c r="L141" s="1"/>
  <c r="F683"/>
  <c r="L683" s="1"/>
  <c r="K683"/>
  <c r="K695"/>
  <c r="H695"/>
  <c r="L695" s="1"/>
  <c r="J631"/>
  <c r="L631" s="1"/>
  <c r="K631"/>
  <c r="H230"/>
  <c r="K230"/>
  <c r="K667"/>
  <c r="F667"/>
  <c r="L667" s="1"/>
  <c r="K269"/>
  <c r="H269"/>
  <c r="L269" s="1"/>
  <c r="F689"/>
  <c r="L689" s="1"/>
  <c r="K689"/>
  <c r="F204"/>
  <c r="L204" s="1"/>
  <c r="K204"/>
  <c r="F35"/>
  <c r="L35" s="1"/>
  <c r="K35"/>
  <c r="K717"/>
  <c r="F717"/>
  <c r="F511"/>
  <c r="L511" s="1"/>
  <c r="K511"/>
  <c r="K194"/>
  <c r="J194"/>
  <c r="L194" s="1"/>
  <c r="F669"/>
  <c r="L669" s="1"/>
  <c r="K669"/>
  <c r="F590"/>
  <c r="L590" s="1"/>
  <c r="K590"/>
  <c r="F97"/>
  <c r="L97" s="1"/>
  <c r="K97"/>
  <c r="K595"/>
  <c r="J595"/>
  <c r="K574"/>
  <c r="J574"/>
  <c r="L574" s="1"/>
  <c r="F470"/>
  <c r="L470" s="1"/>
  <c r="K470"/>
  <c r="K569"/>
  <c r="J569"/>
  <c r="K93"/>
  <c r="F93"/>
  <c r="L93" s="1"/>
  <c r="F264"/>
  <c r="L264" s="1"/>
  <c r="K264"/>
  <c r="F274" l="1"/>
  <c r="L274" s="1"/>
  <c r="K274"/>
  <c r="K515"/>
  <c r="F515"/>
  <c r="L515" s="1"/>
  <c r="K292"/>
  <c r="F292"/>
  <c r="L292" s="1"/>
  <c r="K485"/>
  <c r="F485"/>
  <c r="L485" s="1"/>
  <c r="K30"/>
  <c r="F30"/>
  <c r="L30" s="1"/>
  <c r="F263"/>
  <c r="L263" s="1"/>
  <c r="K263"/>
  <c r="H655"/>
  <c r="L655" s="1"/>
  <c r="K655"/>
  <c r="Z16"/>
  <c r="L384"/>
  <c r="AB20"/>
  <c r="F469"/>
  <c r="L469" s="1"/>
  <c r="K469"/>
  <c r="F396"/>
  <c r="L396" s="1"/>
  <c r="K396"/>
  <c r="F54"/>
  <c r="L54" s="1"/>
  <c r="K54"/>
  <c r="F261"/>
  <c r="L261" s="1"/>
  <c r="K261"/>
  <c r="F296"/>
  <c r="L296" s="1"/>
  <c r="K296"/>
  <c r="F514"/>
  <c r="L514" s="1"/>
  <c r="K514"/>
  <c r="F484"/>
  <c r="L484" s="1"/>
  <c r="K484"/>
  <c r="K389"/>
  <c r="F389"/>
  <c r="L389" s="1"/>
  <c r="L681"/>
  <c r="AB26"/>
  <c r="L311"/>
  <c r="AB14"/>
  <c r="F399"/>
  <c r="L399" s="1"/>
  <c r="K399"/>
  <c r="L386"/>
  <c r="AB17"/>
  <c r="L446"/>
  <c r="AB19"/>
  <c r="L505"/>
  <c r="AB21"/>
  <c r="K682"/>
  <c r="F682"/>
  <c r="L682" s="1"/>
  <c r="K89"/>
  <c r="F89"/>
  <c r="L89" s="1"/>
  <c r="K28"/>
  <c r="F28"/>
  <c r="L28" s="1"/>
  <c r="AA10"/>
  <c r="L179"/>
  <c r="H661"/>
  <c r="L661" s="1"/>
  <c r="K661"/>
  <c r="H666"/>
  <c r="L666" s="1"/>
  <c r="K666"/>
  <c r="AA7"/>
  <c r="L82"/>
  <c r="L535"/>
  <c r="AB22"/>
  <c r="AB27"/>
  <c r="L688"/>
  <c r="K81"/>
  <c r="F81"/>
  <c r="L81" s="1"/>
  <c r="F662"/>
  <c r="L662" s="1"/>
  <c r="K662"/>
  <c r="L162"/>
  <c r="AA9"/>
  <c r="K26"/>
  <c r="F26"/>
  <c r="L26" s="1"/>
  <c r="H690"/>
  <c r="L690" s="1"/>
  <c r="K690"/>
  <c r="F306"/>
  <c r="L306" s="1"/>
  <c r="K306"/>
  <c r="K720"/>
  <c r="F720"/>
  <c r="L720" s="1"/>
  <c r="AB18"/>
  <c r="L205"/>
  <c r="Z11"/>
  <c r="H660"/>
  <c r="L660" s="1"/>
  <c r="K660"/>
  <c r="F259"/>
  <c r="L259" s="1"/>
  <c r="K259"/>
  <c r="F645"/>
  <c r="L645" s="1"/>
  <c r="K645"/>
  <c r="L297"/>
  <c r="F489"/>
  <c r="L489" s="1"/>
  <c r="K489"/>
  <c r="H722"/>
  <c r="L722" s="1"/>
  <c r="K722"/>
  <c r="L45"/>
  <c r="AB6"/>
  <c r="L462"/>
  <c r="L178"/>
  <c r="AB10"/>
  <c r="AB9"/>
  <c r="L146"/>
  <c r="AA12"/>
  <c r="L252"/>
  <c r="L19"/>
  <c r="L687"/>
  <c r="L717"/>
  <c r="L285"/>
  <c r="AB13"/>
  <c r="Z9"/>
  <c r="L145"/>
  <c r="Z26"/>
  <c r="L265"/>
  <c r="AA13"/>
  <c r="L491"/>
  <c r="AA20"/>
  <c r="L479"/>
  <c r="Z27"/>
  <c r="L685"/>
  <c r="H656"/>
  <c r="K656"/>
  <c r="L646"/>
  <c r="AA18"/>
  <c r="L569"/>
  <c r="AB23"/>
  <c r="L357"/>
  <c r="AB16"/>
  <c r="L131"/>
  <c r="Z8"/>
  <c r="AB12"/>
  <c r="L235"/>
  <c r="AB25"/>
  <c r="L625"/>
  <c r="L120"/>
  <c r="AB8"/>
  <c r="Z21"/>
  <c r="L508"/>
  <c r="AA14"/>
  <c r="L300"/>
  <c r="L230"/>
  <c r="AA11"/>
  <c r="H718"/>
  <c r="K718"/>
  <c r="F723"/>
  <c r="L723" s="1"/>
  <c r="K723"/>
  <c r="Z22"/>
  <c r="L547"/>
  <c r="L388"/>
  <c r="AA17"/>
  <c r="L223"/>
  <c r="AB11"/>
  <c r="L196"/>
  <c r="Z10"/>
  <c r="Z12"/>
  <c r="L595"/>
  <c r="AB24"/>
  <c r="L50"/>
  <c r="Z6"/>
  <c r="L334"/>
  <c r="AB15"/>
  <c r="L268"/>
  <c r="K721"/>
  <c r="F721"/>
  <c r="L721" s="1"/>
  <c r="Z23"/>
  <c r="L588"/>
  <c r="AB5"/>
  <c r="L85"/>
  <c r="AB7"/>
  <c r="Z19" l="1"/>
  <c r="Z13"/>
  <c r="Z17"/>
  <c r="AA27"/>
  <c r="Z5"/>
  <c r="Z14"/>
  <c r="Z25"/>
  <c r="J5"/>
  <c r="Z7"/>
  <c r="Z20"/>
  <c r="L718"/>
  <c r="AA28"/>
  <c r="L656"/>
  <c r="AA26"/>
  <c r="Z28"/>
  <c r="F5" l="1"/>
  <c r="H5"/>
  <c r="L5" l="1"/>
</calcChain>
</file>

<file path=xl/comments1.xml><?xml version="1.0" encoding="utf-8"?>
<comments xmlns="http://schemas.openxmlformats.org/spreadsheetml/2006/main">
  <authors>
    <author/>
  </authors>
  <commentList>
    <comment ref="F5" authorId="0">
      <text>
        <r>
          <rPr>
            <sz val="8"/>
            <color indexed="8"/>
            <rFont val="Arial"/>
            <family val="2"/>
          </rPr>
          <t>Z열에 수식을 나누어 참조하였습니다.</t>
        </r>
      </text>
    </comment>
    <comment ref="H5" authorId="0">
      <text>
        <r>
          <rPr>
            <sz val="8"/>
            <color indexed="8"/>
            <rFont val="Arial"/>
            <family val="2"/>
          </rPr>
          <t>AA열에 수식을 나누어 참조하였습니다.</t>
        </r>
      </text>
    </comment>
    <comment ref="J5" authorId="0">
      <text>
        <r>
          <rPr>
            <sz val="8"/>
            <color indexed="8"/>
            <rFont val="Arial"/>
            <family val="2"/>
          </rPr>
          <t>AB열에 수식을 나누어 참조하였습니다.</t>
        </r>
      </text>
    </comment>
  </commentList>
</comments>
</file>

<file path=xl/sharedStrings.xml><?xml version="1.0" encoding="utf-8"?>
<sst xmlns="http://schemas.openxmlformats.org/spreadsheetml/2006/main" count="44783" uniqueCount="5634">
  <si>
    <t xml:space="preserve">800-1200㎜                                                                      </t>
  </si>
  <si>
    <t xml:space="preserve">60,000 $     </t>
  </si>
  <si>
    <t xml:space="preserve">유압식 진동 콤팩터(굴삭기부착용)                                                </t>
  </si>
  <si>
    <t>10-12 TON</t>
  </si>
  <si>
    <t>G06100240</t>
  </si>
  <si>
    <t>E0021040100</t>
  </si>
  <si>
    <t>1260</t>
  </si>
  <si>
    <t xml:space="preserve">3,043 $     </t>
  </si>
  <si>
    <t xml:space="preserve">1,772 천원  </t>
  </si>
  <si>
    <t>6380</t>
  </si>
  <si>
    <t>G41150200</t>
  </si>
  <si>
    <t xml:space="preserve">습지 불도저                                                                     </t>
  </si>
  <si>
    <t>(관경/연장) 430mm/4.5m</t>
  </si>
  <si>
    <t xml:space="preserve">88,164 $     </t>
  </si>
  <si>
    <t>G21120115</t>
  </si>
  <si>
    <t xml:space="preserve">크레인부수물(크람셀)                                                               0.38 M3                                                                         </t>
  </si>
  <si>
    <t xml:space="preserve">3.6 M (일반용)                                                                  </t>
  </si>
  <si>
    <t xml:space="preserve">   콘크리트 진동기</t>
  </si>
  <si>
    <t>E0014070007</t>
  </si>
  <si>
    <t xml:space="preserve">레일천공기                                                                         1.49 KW                                                                         </t>
  </si>
  <si>
    <t xml:space="preserve">   스크린(2단식)</t>
  </si>
  <si>
    <t xml:space="preserve">8,384 $     </t>
  </si>
  <si>
    <t xml:space="preserve">   굴삭기(타이어)</t>
  </si>
  <si>
    <t>0.2 M3</t>
  </si>
  <si>
    <t>QEQTY2</t>
  </si>
  <si>
    <t>G12090008</t>
  </si>
  <si>
    <t>E0052040600</t>
  </si>
  <si>
    <t>G01210013</t>
  </si>
  <si>
    <t>(SANG + JUNG + KWAN)*10^-4</t>
  </si>
  <si>
    <t xml:space="preserve">5.0 M3                                                                          </t>
  </si>
  <si>
    <t>E0013070002</t>
  </si>
  <si>
    <t>G15060012</t>
  </si>
  <si>
    <t xml:space="preserve">보오링기계                                                                         66.7MM X 500M (14.92KW)                                                         </t>
  </si>
  <si>
    <t>G62020125</t>
  </si>
  <si>
    <t>4320</t>
  </si>
  <si>
    <t>G02010012</t>
  </si>
  <si>
    <t>G21130229</t>
  </si>
  <si>
    <t>G75050125</t>
  </si>
  <si>
    <t>2720</t>
  </si>
  <si>
    <t xml:space="preserve">플레이트 콤팩터                                                                    1.5 TON                                                                         </t>
  </si>
  <si>
    <t xml:space="preserve">13,639 $     </t>
  </si>
  <si>
    <t xml:space="preserve">710mm-1600mm                                                                    </t>
  </si>
  <si>
    <t xml:space="preserve">180 KW                                                                          </t>
  </si>
  <si>
    <t>G79920001</t>
  </si>
  <si>
    <t>28 M(65~75 M3/hr)</t>
  </si>
  <si>
    <t>G45040052</t>
  </si>
  <si>
    <t xml:space="preserve">크레인(타이어)                                                                     50 TON                                                                          </t>
  </si>
  <si>
    <t>일위대가_호표</t>
  </si>
  <si>
    <t xml:space="preserve">57,960 $     </t>
  </si>
  <si>
    <t xml:space="preserve"> .sang=5313</t>
  </si>
  <si>
    <t>36 M</t>
  </si>
  <si>
    <t xml:space="preserve">디이젤엔진                                                                         74.60 KW                                                                        </t>
  </si>
  <si>
    <t xml:space="preserve">진공흡입 준설차                                                                 </t>
  </si>
  <si>
    <t xml:space="preserve">71,553 $     </t>
  </si>
  <si>
    <t>G79910050</t>
  </si>
  <si>
    <t>G90100033</t>
  </si>
  <si>
    <t>19.11M3 14.92KW</t>
  </si>
  <si>
    <t xml:space="preserve">무한궤도 크레인                                                                    280 TON                                                                         </t>
  </si>
  <si>
    <t xml:space="preserve">.sang=1429,jung=1111,kwan=683_x000D_
_x000D_
</t>
  </si>
  <si>
    <t xml:space="preserve">80 TON (160 KW)                                                                 </t>
  </si>
  <si>
    <t>2040</t>
  </si>
  <si>
    <t>E0021010050</t>
  </si>
  <si>
    <t>G02010200</t>
  </si>
  <si>
    <t>L087</t>
  </si>
  <si>
    <t xml:space="preserve">59.68kW                                                                         </t>
  </si>
  <si>
    <t>G65100150</t>
  </si>
  <si>
    <t>G78120035</t>
  </si>
  <si>
    <t xml:space="preserve">에어호스                                                                           (3.81cm) X 3B X 20M                                                             </t>
  </si>
  <si>
    <t>E0071030010</t>
  </si>
  <si>
    <t>4440</t>
  </si>
  <si>
    <t>20 TON (0.57 M3)</t>
  </si>
  <si>
    <t xml:space="preserve">351,272 $     </t>
  </si>
  <si>
    <t xml:space="preserve">크레인(타이어)                                                                     100TON                                                                          </t>
  </si>
  <si>
    <t>G25020035</t>
  </si>
  <si>
    <t xml:space="preserve">95,229 천원  </t>
  </si>
  <si>
    <t xml:space="preserve">5.22 KW                                                                         </t>
  </si>
  <si>
    <t xml:space="preserve">4.5 TON                                                                         </t>
  </si>
  <si>
    <t xml:space="preserve">크레인(타이어)                                                                     10 TON                                                                          </t>
  </si>
  <si>
    <t xml:space="preserve">   파이프추진기(오거부착유압식)</t>
  </si>
  <si>
    <t xml:space="preserve">로더(타이어)                                                                       1.72 M3                                                                         </t>
  </si>
  <si>
    <t>5840</t>
  </si>
  <si>
    <t>7100</t>
  </si>
  <si>
    <t>G74301100</t>
  </si>
  <si>
    <t>G90500200</t>
  </si>
  <si>
    <t>G90600750</t>
  </si>
  <si>
    <t xml:space="preserve">20,000 천원  </t>
  </si>
  <si>
    <t xml:space="preserve">15 - 25 TON                                                                     </t>
  </si>
  <si>
    <t>1500</t>
  </si>
  <si>
    <t>SD 50ton</t>
  </si>
  <si>
    <t>E0061050190</t>
  </si>
  <si>
    <t xml:space="preserve">콘크리트 조면 마무리기                                                             7.95 M                                                                          </t>
  </si>
  <si>
    <t>25 TON</t>
  </si>
  <si>
    <t xml:space="preserve">파일천공전용장비                                                                   160 TON                                                                         </t>
  </si>
  <si>
    <t xml:space="preserve">콘크리트 조면 마무리기                                                             12.0 M                                                                          </t>
  </si>
  <si>
    <t>E0012090013</t>
  </si>
  <si>
    <t xml:space="preserve">   크로울러드릴(공기식)</t>
  </si>
  <si>
    <t xml:space="preserve">굴착용(4.2TON)                                                                  </t>
  </si>
  <si>
    <t xml:space="preserve">파워트로웰                                                                      </t>
  </si>
  <si>
    <t xml:space="preserve">28,655 $     </t>
  </si>
  <si>
    <t>E0045040047</t>
  </si>
  <si>
    <t>E0072040055</t>
  </si>
  <si>
    <t xml:space="preserve">배 송 관                                                                           (관경/연장) 630mm/6.0m                                                          </t>
  </si>
  <si>
    <t>E0051140005</t>
  </si>
  <si>
    <t>G03010172</t>
  </si>
  <si>
    <t>G06100200</t>
  </si>
  <si>
    <t xml:space="preserve">비항SD,0.65M3(75KW)                                                             </t>
  </si>
  <si>
    <t xml:space="preserve">1.53 M3                                                                         </t>
  </si>
  <si>
    <t>E0021110057</t>
  </si>
  <si>
    <t>E0041080120</t>
  </si>
  <si>
    <t xml:space="preserve">44,816 $     </t>
  </si>
  <si>
    <t>1220</t>
  </si>
  <si>
    <t>E0076120400</t>
  </si>
  <si>
    <t xml:space="preserve">   모터그레이더</t>
  </si>
  <si>
    <t>G03020025</t>
  </si>
  <si>
    <t xml:space="preserve">12,432 $     </t>
  </si>
  <si>
    <t>91.44cm X 243.84cm 7.46KW</t>
  </si>
  <si>
    <t xml:space="preserve">11,000 천원  </t>
  </si>
  <si>
    <t xml:space="preserve">전회전식천공기                                                                     2,000mm                                                                         </t>
  </si>
  <si>
    <t>E0052020127</t>
  </si>
  <si>
    <t>5680</t>
  </si>
  <si>
    <t xml:space="preserve">427 천원  </t>
  </si>
  <si>
    <t>2760</t>
  </si>
  <si>
    <t xml:space="preserve">90 KW                                                                           </t>
  </si>
  <si>
    <t xml:space="preserve">1,036,971 $     </t>
  </si>
  <si>
    <t xml:space="preserve">크레인부수물(드레그라인)                                                           0.38 M3                                                                         </t>
  </si>
  <si>
    <t xml:space="preserve">12,426 천원  </t>
  </si>
  <si>
    <t xml:space="preserve">775 천원  </t>
  </si>
  <si>
    <t>E0051180005</t>
  </si>
  <si>
    <t xml:space="preserve">비항SD,25.00M3(1491KW)                                                          </t>
  </si>
  <si>
    <t xml:space="preserve">3,688 $     </t>
  </si>
  <si>
    <t>0.17 M3</t>
  </si>
  <si>
    <t>290</t>
  </si>
  <si>
    <t xml:space="preserve">SD 10ton(119kW)                                                                 </t>
  </si>
  <si>
    <t>4360</t>
  </si>
  <si>
    <t>E0065300120</t>
  </si>
  <si>
    <t xml:space="preserve">62 $     </t>
  </si>
  <si>
    <t>300 TON 1050 M/M</t>
  </si>
  <si>
    <t>3280</t>
  </si>
  <si>
    <t>E0003020095</t>
  </si>
  <si>
    <t>G12090006</t>
  </si>
  <si>
    <t>4400</t>
  </si>
  <si>
    <t>.sang=4000, jung=1111, kwan=933</t>
  </si>
  <si>
    <t xml:space="preserve">비항SD,5.00M3(261KW)                                                            </t>
  </si>
  <si>
    <t xml:space="preserve">9 TON                                                                           </t>
  </si>
  <si>
    <t xml:space="preserve">   유압 파일 해머</t>
  </si>
  <si>
    <t xml:space="preserve">.sang=818,jung=682,kwan=591_x000D_
</t>
  </si>
  <si>
    <t>G77400150</t>
  </si>
  <si>
    <t xml:space="preserve">비항SD, 5968 kW                                                                 </t>
  </si>
  <si>
    <t xml:space="preserve">316,577 $     </t>
  </si>
  <si>
    <t xml:space="preserve">트럭탑제형 크레인                                                                  5 TON                                                                           </t>
  </si>
  <si>
    <t>G71100013</t>
  </si>
  <si>
    <t>E0003020287</t>
  </si>
  <si>
    <t>G51170001</t>
  </si>
  <si>
    <t xml:space="preserve">트렉터(타이어)                                                                     4.5 TON                                                                         </t>
  </si>
  <si>
    <t>(관경/연장) 710mm/6.0m</t>
  </si>
  <si>
    <t xml:space="preserve">건설용펌프(자흡식)                                                                 125mm(11.19kw X 20m)                                                            </t>
  </si>
  <si>
    <t>비항SD, 2462 kW</t>
  </si>
  <si>
    <t xml:space="preserve">105.9 KW                                                                        </t>
  </si>
  <si>
    <t>E0058010045</t>
  </si>
  <si>
    <t xml:space="preserve">.sang=1429,jung=1111,kwan=683_x000D_
</t>
  </si>
  <si>
    <t>E0025020020</t>
  </si>
  <si>
    <t>2000</t>
  </si>
  <si>
    <t>33 TON</t>
  </si>
  <si>
    <t>E0021010010</t>
  </si>
  <si>
    <t>적용단위</t>
  </si>
  <si>
    <t>E0051120002</t>
  </si>
  <si>
    <t xml:space="preserve">.sang=300, jung=250, kwan=198_x000D_
</t>
  </si>
  <si>
    <t xml:space="preserve">페이브먼트 브레이카                                                             </t>
  </si>
  <si>
    <t>E0090100020X</t>
  </si>
  <si>
    <t>6.0M3</t>
  </si>
  <si>
    <t xml:space="preserve">양족식 롤러 (피견인식)                                                          </t>
  </si>
  <si>
    <t xml:space="preserve">20TON                                                                           </t>
  </si>
  <si>
    <t>E0088040250</t>
  </si>
  <si>
    <t>E0078120020</t>
  </si>
  <si>
    <t xml:space="preserve">2.5 톤                                                                          </t>
  </si>
  <si>
    <t>1540</t>
  </si>
  <si>
    <t>52.22 KW</t>
  </si>
  <si>
    <t xml:space="preserve">10.3 M3/Min                                                                     </t>
  </si>
  <si>
    <t>G15090003</t>
  </si>
  <si>
    <t>G25020075</t>
  </si>
  <si>
    <t>G79300001</t>
  </si>
  <si>
    <t xml:space="preserve">7,913,649 $     </t>
  </si>
  <si>
    <t>수 량</t>
  </si>
  <si>
    <t xml:space="preserve">SD 60ton (335.7 kW)                                                             </t>
  </si>
  <si>
    <t>G91000012</t>
  </si>
  <si>
    <t>5800</t>
  </si>
  <si>
    <t>E0064100080</t>
  </si>
  <si>
    <t>7.0m</t>
  </si>
  <si>
    <t>7140</t>
  </si>
  <si>
    <t>1.87 KW</t>
  </si>
  <si>
    <t xml:space="preserve">   PBD천공기(유압식)</t>
  </si>
  <si>
    <t xml:space="preserve">312,987 천원  </t>
  </si>
  <si>
    <t xml:space="preserve">굴삭기(무한궤도)                                                                </t>
  </si>
  <si>
    <t>G41080150</t>
  </si>
  <si>
    <t xml:space="preserve">0.3㎥                                                                           </t>
  </si>
  <si>
    <t xml:space="preserve">180 M3/hr (213 KW)                                                              </t>
  </si>
  <si>
    <t xml:space="preserve">819 천원  </t>
  </si>
  <si>
    <t xml:space="preserve">예  선                                                                             SD 150ton(746kW)                                                                </t>
  </si>
  <si>
    <t>E0077700004</t>
  </si>
  <si>
    <t>G90700200</t>
  </si>
  <si>
    <t xml:space="preserve">유압파워팩                                                                      </t>
  </si>
  <si>
    <t>G21040130</t>
  </si>
  <si>
    <t xml:space="preserve">파이프추진기(공압식)                                                               220-235 M/M 8.0M3/MIN                                                           </t>
  </si>
  <si>
    <t xml:space="preserve">91.44 CM X 15.24M (14.92KW)                                                     </t>
  </si>
  <si>
    <t>G21120038</t>
  </si>
  <si>
    <t xml:space="preserve">179,259 천원  </t>
  </si>
  <si>
    <t>E0021050005</t>
  </si>
  <si>
    <t xml:space="preserve">491 천원  </t>
  </si>
  <si>
    <t xml:space="preserve">진동 롤러 (피견인식)                                                               3 톤                                                                            </t>
  </si>
  <si>
    <t xml:space="preserve">그래브준설선                                                                       비항SD,1.50M3(119KW)                                                            </t>
  </si>
  <si>
    <t>E0065180150</t>
  </si>
  <si>
    <t>6300</t>
  </si>
  <si>
    <t xml:space="preserve">43,456 $     </t>
  </si>
  <si>
    <t xml:space="preserve">   노면파쇄기</t>
  </si>
  <si>
    <t xml:space="preserve">SD 65ton(261kW)                                                                 </t>
  </si>
  <si>
    <t xml:space="preserve">70ton, 507.3 kW                                                                 </t>
  </si>
  <si>
    <t xml:space="preserve">5700 L                                                                          </t>
  </si>
  <si>
    <t>E0051110076</t>
  </si>
  <si>
    <t xml:space="preserve">모 터                                                                              7.46 KW                                                                         </t>
  </si>
  <si>
    <t xml:space="preserve">120 TON (240 KW)                                                                </t>
  </si>
  <si>
    <t xml:space="preserve">디이젤엔진                                                                         52.22 KW                                                                        </t>
  </si>
  <si>
    <t>.sang=750, jung=417, kwan=496</t>
  </si>
  <si>
    <t>5640</t>
  </si>
  <si>
    <t>3240</t>
  </si>
  <si>
    <t>E0079950050</t>
  </si>
  <si>
    <t xml:space="preserve">커터(콘크리트및아스팔트용)                                                      </t>
  </si>
  <si>
    <t xml:space="preserve">에이프런 피이더                                                                    76.20 CM X 243.84CM (2.24KW)                                                    </t>
  </si>
  <si>
    <t xml:space="preserve">33,000 천원  </t>
  </si>
  <si>
    <t>10.7 M3</t>
  </si>
  <si>
    <t xml:space="preserve">용접기 (직류)                                                                      400 AMP                                                                         </t>
  </si>
  <si>
    <t>250</t>
  </si>
  <si>
    <t>860mm-1900mm</t>
  </si>
  <si>
    <t xml:space="preserve">30 천원  </t>
  </si>
  <si>
    <t xml:space="preserve">타이어 롤러 (피견인식)                                                             10 톤                                                                           </t>
  </si>
  <si>
    <t xml:space="preserve">200 KG/CM2                                                                      </t>
  </si>
  <si>
    <t>G58010035</t>
  </si>
  <si>
    <t xml:space="preserve">   트렉터(타이어)</t>
  </si>
  <si>
    <t xml:space="preserve">52,182 $     </t>
  </si>
  <si>
    <t>3520</t>
  </si>
  <si>
    <t>24 M</t>
  </si>
  <si>
    <t xml:space="preserve">1,673,857 $     </t>
  </si>
  <si>
    <t>530</t>
  </si>
  <si>
    <t>G25020050</t>
  </si>
  <si>
    <t>E0006020200</t>
  </si>
  <si>
    <t xml:space="preserve">91,890 천원  </t>
  </si>
  <si>
    <t xml:space="preserve">13 TON                                                                          </t>
  </si>
  <si>
    <t xml:space="preserve">   에이프런 피이더</t>
  </si>
  <si>
    <t xml:space="preserve">크러셔(이동식)                                                                     100(155KW) TON/hr                                                               </t>
  </si>
  <si>
    <t xml:space="preserve">무한궤도 크레인                                                                    15 TON (0.38 M3)                                                                </t>
  </si>
  <si>
    <t xml:space="preserve">로더(타이어)                                                                       2.87 M3                                                                         </t>
  </si>
  <si>
    <t>31</t>
  </si>
  <si>
    <t>E0002110080</t>
  </si>
  <si>
    <t xml:space="preserve">1.91           M3                                                               </t>
  </si>
  <si>
    <t xml:space="preserve">479KW                                                                           </t>
  </si>
  <si>
    <t xml:space="preserve">탠덤롤러(진동자주식)                                                               13 TON                                                                          </t>
  </si>
  <si>
    <t>노임계금액소숫점</t>
  </si>
  <si>
    <t xml:space="preserve">리버스서큘레이션드릴                                                               2,000mm                                                                         </t>
  </si>
  <si>
    <t xml:space="preserve">에이프런 피이더                                                                    106.68 CM X 426.72CM (7.46KW)                                                   </t>
  </si>
  <si>
    <t xml:space="preserve"> .sang=1500, jung=1000, kwan=533</t>
  </si>
  <si>
    <t>5120</t>
  </si>
  <si>
    <t xml:space="preserve">594,037 $     </t>
  </si>
  <si>
    <t>E0078120005</t>
  </si>
  <si>
    <t xml:space="preserve">양족식 롤러(자주식)                                                                30 TON                                                                          </t>
  </si>
  <si>
    <t>100 KW</t>
  </si>
  <si>
    <t xml:space="preserve">해머그래브                                                                      </t>
  </si>
  <si>
    <t>E0021110191</t>
  </si>
  <si>
    <t xml:space="preserve">100 TON                                                                         </t>
  </si>
  <si>
    <t xml:space="preserve">288 천원  </t>
  </si>
  <si>
    <t>1580</t>
  </si>
  <si>
    <t xml:space="preserve">   양묘선(앵커바지)</t>
  </si>
  <si>
    <t>G15070011</t>
  </si>
  <si>
    <t xml:space="preserve">200(326KW) TON/hr                                                               </t>
  </si>
  <si>
    <t>E0090400080</t>
  </si>
  <si>
    <t>74.60 KW</t>
  </si>
  <si>
    <t xml:space="preserve">터널전단면굴착기(TBM)                                                           </t>
  </si>
  <si>
    <t xml:space="preserve">19,764 천원  </t>
  </si>
  <si>
    <t xml:space="preserve">840mm-1900mm                                                                    </t>
  </si>
  <si>
    <t xml:space="preserve">280,000 천원  </t>
  </si>
  <si>
    <t xml:space="preserve">6,800 $     </t>
  </si>
  <si>
    <t xml:space="preserve">11,918 $     </t>
  </si>
  <si>
    <t>G21120076</t>
  </si>
  <si>
    <t>E0021010035</t>
  </si>
  <si>
    <t>6460</t>
  </si>
  <si>
    <t xml:space="preserve">4,886 $     </t>
  </si>
  <si>
    <t xml:space="preserve">로더(타이어)                                                                       1.34 M3                                                                         </t>
  </si>
  <si>
    <t xml:space="preserve">탠덤롤러(진동자주식)                                                               7 TON                                                                           </t>
  </si>
  <si>
    <t>2920</t>
  </si>
  <si>
    <t xml:space="preserve">크레인(트럭)                                                                    </t>
  </si>
  <si>
    <t>7180</t>
  </si>
  <si>
    <t>2 TON</t>
  </si>
  <si>
    <t xml:space="preserve">   타이어 롤러 (피견인식)</t>
  </si>
  <si>
    <t>E0068020120</t>
  </si>
  <si>
    <t xml:space="preserve">로울크럿셔                                                                         76.2 X 63.5 (130.55KW)                                                          </t>
  </si>
  <si>
    <t>QEINC2</t>
  </si>
  <si>
    <t>G15060037</t>
  </si>
  <si>
    <t>G75050100</t>
  </si>
  <si>
    <t>6340</t>
  </si>
  <si>
    <t>E0059010006</t>
  </si>
  <si>
    <t xml:space="preserve">94,500 천원  </t>
  </si>
  <si>
    <t xml:space="preserve">100-150mm                                                                       </t>
  </si>
  <si>
    <t>93.25kW</t>
  </si>
  <si>
    <t xml:space="preserve">모르타르펌프                                                                       7.46 kw                                                                         </t>
  </si>
  <si>
    <t>8 - 15 TON</t>
  </si>
  <si>
    <t>G51160002</t>
  </si>
  <si>
    <t>.sang=750, jung=208, kwan=588</t>
  </si>
  <si>
    <t xml:space="preserve">   모 터 (쉴드TBM용)</t>
  </si>
  <si>
    <t xml:space="preserve">디이젤엔진                                                                         111.90 KW                                                                       </t>
  </si>
  <si>
    <t xml:space="preserve">34,649 $     </t>
  </si>
  <si>
    <t xml:space="preserve">   습지 불도저</t>
  </si>
  <si>
    <t xml:space="preserve">30,423 $     </t>
  </si>
  <si>
    <t xml:space="preserve">굴삭기(무한궤도)                                                                   0.7 M3                                                                          </t>
  </si>
  <si>
    <t xml:space="preserve">17 톤                                                                           </t>
  </si>
  <si>
    <t>G21050010</t>
  </si>
  <si>
    <t>G33020057</t>
  </si>
  <si>
    <t xml:space="preserve">684 천원  </t>
  </si>
  <si>
    <t>210</t>
  </si>
  <si>
    <t xml:space="preserve">SD 300M3                                                                        </t>
  </si>
  <si>
    <t>3200</t>
  </si>
  <si>
    <t xml:space="preserve"> .sang=643,jung=500,kwan=425</t>
  </si>
  <si>
    <t xml:space="preserve">2HP                                                                             </t>
  </si>
  <si>
    <t>121.91CM X 243.84CM 7.46KW</t>
  </si>
  <si>
    <t>13 TON</t>
  </si>
  <si>
    <t xml:space="preserve">342,672 $     </t>
  </si>
  <si>
    <t xml:space="preserve">271,000 천원  </t>
  </si>
  <si>
    <t>E0051130001</t>
  </si>
  <si>
    <t xml:space="preserve">   양로기</t>
  </si>
  <si>
    <t xml:space="preserve">2 톤                                                                            </t>
  </si>
  <si>
    <t xml:space="preserve">아그리게이트빈                                                                     16.06M3 11.19KW                                                                 </t>
  </si>
  <si>
    <t>5600</t>
  </si>
  <si>
    <t>8 톤</t>
  </si>
  <si>
    <t>42MM X 400M (11.19KW)</t>
  </si>
  <si>
    <t xml:space="preserve">54,791 $     </t>
  </si>
  <si>
    <t>5160</t>
  </si>
  <si>
    <t>G68020135</t>
  </si>
  <si>
    <t xml:space="preserve">스크린(3단식)                                                                      121.91cm X 356.76cm 14.92KW                                                     </t>
  </si>
  <si>
    <t>E0090400025</t>
  </si>
  <si>
    <t>G65170200</t>
  </si>
  <si>
    <t xml:space="preserve">타이어롤러(자주식)                                                                 15 - 25 TON                                                                     </t>
  </si>
  <si>
    <t xml:space="preserve">60MM X 1000M (37.30KW)                                                          </t>
  </si>
  <si>
    <t xml:space="preserve">40.64cm                                                                         </t>
  </si>
  <si>
    <t>G21010020</t>
  </si>
  <si>
    <t>105.9 KW</t>
  </si>
  <si>
    <t xml:space="preserve">33,116 천원  </t>
  </si>
  <si>
    <t>2080</t>
  </si>
  <si>
    <t>4480</t>
  </si>
  <si>
    <t xml:space="preserve">오실레이터,로테이터                                                                2,500mm                                                                         </t>
  </si>
  <si>
    <t>570</t>
  </si>
  <si>
    <t xml:space="preserve">16000 L                                                                         </t>
  </si>
  <si>
    <t>E0006020240</t>
  </si>
  <si>
    <t xml:space="preserve">652,500 천원  </t>
  </si>
  <si>
    <t xml:space="preserve">0.7-0.8 kw                                                                      </t>
  </si>
  <si>
    <t xml:space="preserve">준설선기관사                                                                    </t>
  </si>
  <si>
    <t xml:space="preserve">펌프준설선                                                                         비항SD, 5968 kW                                                                 </t>
  </si>
  <si>
    <t xml:space="preserve">11,922,000 $     </t>
  </si>
  <si>
    <t xml:space="preserve">8,151 $     </t>
  </si>
  <si>
    <t>3560</t>
  </si>
  <si>
    <t xml:space="preserve">그래브준설선                                                                       비항SD,1.00M3(112KW)                                                            </t>
  </si>
  <si>
    <t xml:space="preserve">8,190 천원  </t>
  </si>
  <si>
    <t>G21110029</t>
  </si>
  <si>
    <t>5880</t>
  </si>
  <si>
    <t>E0077300080</t>
  </si>
  <si>
    <t xml:space="preserve">탠덤롤러(자주식)                                                                   8 - 10 TON                                                                      </t>
  </si>
  <si>
    <t>E0068020160</t>
  </si>
  <si>
    <t>11.94 kW</t>
  </si>
  <si>
    <t xml:space="preserve">덤프트럭                                                                           10.5 TON                                                                        </t>
  </si>
  <si>
    <t>E0005020036</t>
  </si>
  <si>
    <t>4.0 TON</t>
  </si>
  <si>
    <t>2960</t>
  </si>
  <si>
    <t>50-200 L/MIN(11kw)</t>
  </si>
  <si>
    <t>LA</t>
  </si>
  <si>
    <t>6420</t>
  </si>
  <si>
    <t xml:space="preserve">76.2 X 76.2 (223.80KW)                                                          </t>
  </si>
  <si>
    <t>2,000mm</t>
  </si>
  <si>
    <t>300 AMP</t>
  </si>
  <si>
    <t>MJ013001</t>
  </si>
  <si>
    <t xml:space="preserve">보링 기계                                                                          굴착용(4.2TON)                                                                  </t>
  </si>
  <si>
    <t>G03010153</t>
  </si>
  <si>
    <t>E0021110076</t>
  </si>
  <si>
    <t>6010</t>
  </si>
  <si>
    <t xml:space="preserve">   가솔린엔진</t>
  </si>
  <si>
    <t xml:space="preserve">진동 롤러 (핸드가이드식)                                                           0.7 톤                                                                          </t>
  </si>
  <si>
    <t>G75050250</t>
  </si>
  <si>
    <t>4950</t>
  </si>
  <si>
    <t>E0002310004</t>
  </si>
  <si>
    <t>G21040220</t>
  </si>
  <si>
    <t>G51050050</t>
  </si>
  <si>
    <t>G52100025</t>
  </si>
  <si>
    <t xml:space="preserve">65,000 $     </t>
  </si>
  <si>
    <t>E0088030002</t>
  </si>
  <si>
    <t xml:space="preserve">   파워렌치</t>
  </si>
  <si>
    <t xml:space="preserve">3.6 M (9.0 KW)                                                                  </t>
  </si>
  <si>
    <t>53.52M3 29.84KW</t>
  </si>
  <si>
    <t xml:space="preserve">디이젤 파일햄머                                                                    3.2 TON                                                                         </t>
  </si>
  <si>
    <t xml:space="preserve">윈치 수동싱글드럼                                                                  1 TON (11.19kW)                                                                 </t>
  </si>
  <si>
    <t>3150</t>
  </si>
  <si>
    <t>597kW</t>
  </si>
  <si>
    <t xml:space="preserve">하천골재채취선                                                                     970kW                                                                           </t>
  </si>
  <si>
    <t>1810</t>
  </si>
  <si>
    <t>G76130600</t>
  </si>
  <si>
    <t>G51130010</t>
  </si>
  <si>
    <t xml:space="preserve">104.14 X 76.2 (223.80KW)                                                        </t>
  </si>
  <si>
    <t>140</t>
  </si>
  <si>
    <t>G21120191</t>
  </si>
  <si>
    <t>G21140229</t>
  </si>
  <si>
    <t xml:space="preserve">268,562 $     </t>
  </si>
  <si>
    <t>경    비</t>
  </si>
  <si>
    <t xml:space="preserve">진동파일 해머(전동식)                                                              40 KW                                                                           </t>
  </si>
  <si>
    <t>G0079500149</t>
  </si>
  <si>
    <t xml:space="preserve">471,291 천원  </t>
  </si>
  <si>
    <t xml:space="preserve">고무슬리브                                                                         250mm-1000mm                                                                    </t>
  </si>
  <si>
    <t xml:space="preserve">17 M3/MIN (120MM)                                                               </t>
  </si>
  <si>
    <t xml:space="preserve">100 (7.0 KW)                                                                    </t>
  </si>
  <si>
    <t xml:space="preserve">2,898 천원  </t>
  </si>
  <si>
    <t xml:space="preserve">248,322 $     </t>
  </si>
  <si>
    <t>5550</t>
  </si>
  <si>
    <t xml:space="preserve">25,250 천원  </t>
  </si>
  <si>
    <t xml:space="preserve">공기압축기(이동식)                                                                 25.5 M3/Min                                                                     </t>
  </si>
  <si>
    <t>5230</t>
  </si>
  <si>
    <t xml:space="preserve">주철관 절단기                                                                      5.08-15.24 cm                                                                   </t>
  </si>
  <si>
    <t>시간당노임산출계수(해상장비:버켓준설선)</t>
  </si>
  <si>
    <t>G65170150</t>
  </si>
  <si>
    <t xml:space="preserve">진공흡입 준설차                                                                    13톤                                                                            </t>
  </si>
  <si>
    <t>G11060012</t>
  </si>
  <si>
    <t>G51160008</t>
  </si>
  <si>
    <t>G88050050</t>
  </si>
  <si>
    <t xml:space="preserve">15 TON (0.38 M3)                                                                </t>
  </si>
  <si>
    <t xml:space="preserve">타이탬퍼                                                                           3400(진동수/min)                                                                </t>
  </si>
  <si>
    <t>E0071040010</t>
  </si>
  <si>
    <t xml:space="preserve">50 TON (1.91 M3)                                                                </t>
  </si>
  <si>
    <t>E0079300075</t>
  </si>
  <si>
    <t>3630</t>
  </si>
  <si>
    <t>.sang=1125,jung=1000,kwan=606</t>
  </si>
  <si>
    <t xml:space="preserve">40,829 $     </t>
  </si>
  <si>
    <t>620</t>
  </si>
  <si>
    <t>E0002010120</t>
  </si>
  <si>
    <t xml:space="preserve">78,063 $     </t>
  </si>
  <si>
    <t xml:space="preserve">배송관 띄우개(부함)                                                                (관경/연장) 900mm/4.5m                                                          </t>
  </si>
  <si>
    <t>E0088040860</t>
  </si>
  <si>
    <t>MJ014002</t>
  </si>
  <si>
    <t xml:space="preserve">5,690 $     </t>
  </si>
  <si>
    <t xml:space="preserve">283.5 kW                                                                        </t>
  </si>
  <si>
    <t xml:space="preserve">   유압파워팩</t>
  </si>
  <si>
    <t xml:space="preserve">12 - 15 TON                                                                     </t>
  </si>
  <si>
    <t>노임금액소숫점</t>
  </si>
  <si>
    <t>35</t>
  </si>
  <si>
    <t xml:space="preserve">134 $     </t>
  </si>
  <si>
    <t>E0090500120</t>
  </si>
  <si>
    <t>G79300020</t>
  </si>
  <si>
    <t xml:space="preserve">타이어 롤러 (피견인식)                                                             7 톤                                                                            </t>
  </si>
  <si>
    <t>240 TON 600-1200 M/M</t>
  </si>
  <si>
    <t xml:space="preserve">파이프추진기(공압식)                                                            </t>
  </si>
  <si>
    <t>E0045040028</t>
  </si>
  <si>
    <t xml:space="preserve">8 TON                                                                           </t>
  </si>
  <si>
    <t>1690</t>
  </si>
  <si>
    <t xml:space="preserve">크레인부수물(백호우)                                                               0.57 M3                                                                         </t>
  </si>
  <si>
    <t xml:space="preserve">배 송 관                                                                           (관경/연장) 710mm/6.0m                                                          </t>
  </si>
  <si>
    <t>(관경/연장) 1500mm/5.0m</t>
  </si>
  <si>
    <t xml:space="preserve">815,269 $     </t>
  </si>
  <si>
    <t xml:space="preserve">96,703 천원  </t>
  </si>
  <si>
    <t>E0021110038</t>
  </si>
  <si>
    <t xml:space="preserve">예  선                                                                             SD 65ton(261kW)                                                                 </t>
  </si>
  <si>
    <t xml:space="preserve">130TON                                                                          </t>
  </si>
  <si>
    <t>6770</t>
  </si>
  <si>
    <t>E0074301500</t>
  </si>
  <si>
    <t>E0026020025</t>
  </si>
  <si>
    <t xml:space="preserve">유압파워팩                                                                         67.14kW                                                                         </t>
  </si>
  <si>
    <t xml:space="preserve">SD 120ton(597kW)                                                                </t>
  </si>
  <si>
    <t xml:space="preserve">윈치 자동더블드럼                                                               </t>
  </si>
  <si>
    <t xml:space="preserve">245,000 천원  </t>
  </si>
  <si>
    <t>노임단가소숫점</t>
  </si>
  <si>
    <t xml:space="preserve">67,784 $     </t>
  </si>
  <si>
    <t>G01010019</t>
  </si>
  <si>
    <t>G03020350</t>
  </si>
  <si>
    <t xml:space="preserve">80 TON (2.68 M3)                                                                </t>
  </si>
  <si>
    <t>E0065180200</t>
  </si>
  <si>
    <t>6050</t>
  </si>
  <si>
    <t>4910</t>
  </si>
  <si>
    <t xml:space="preserve">48,069 $     </t>
  </si>
  <si>
    <t>E0051130005</t>
  </si>
  <si>
    <t>E0021120029</t>
  </si>
  <si>
    <t xml:space="preserve">197,316 천원  </t>
  </si>
  <si>
    <t xml:space="preserve">129,276 천원  </t>
  </si>
  <si>
    <t xml:space="preserve">167,670 천원  </t>
  </si>
  <si>
    <t xml:space="preserve">덤프트럭                                                                           8 TON                                                                           </t>
  </si>
  <si>
    <t xml:space="preserve">770 천원  </t>
  </si>
  <si>
    <t>G88040076</t>
  </si>
  <si>
    <t xml:space="preserve">50ton대선 5ton달기(11.19kW)                                                     </t>
  </si>
  <si>
    <t xml:space="preserve">1.72 M3                                                                         </t>
  </si>
  <si>
    <t>5510</t>
  </si>
  <si>
    <t xml:space="preserve">터널전단면굴착기(TBM)                                                              4.5m                                                                            </t>
  </si>
  <si>
    <t>E0036010202</t>
  </si>
  <si>
    <t>G51160006</t>
  </si>
  <si>
    <t>G78110045</t>
  </si>
  <si>
    <t xml:space="preserve">.sang=900, jung=700, kwan=613_x000D_
</t>
  </si>
  <si>
    <t xml:space="preserve">3.0m                                                                            </t>
  </si>
  <si>
    <t>G90100200</t>
  </si>
  <si>
    <t>80 TON</t>
  </si>
  <si>
    <t xml:space="preserve">3,950 천원  </t>
  </si>
  <si>
    <t>100</t>
  </si>
  <si>
    <t>106.68 CM X 426.72CM (7.46KW)</t>
  </si>
  <si>
    <t>E0079350180</t>
  </si>
  <si>
    <t xml:space="preserve">286 천원  </t>
  </si>
  <si>
    <t>3.5m</t>
  </si>
  <si>
    <t xml:space="preserve">1,630 천원  </t>
  </si>
  <si>
    <t xml:space="preserve">66,826 $     </t>
  </si>
  <si>
    <t>3110</t>
  </si>
  <si>
    <t>E0088060300</t>
  </si>
  <si>
    <t>1850</t>
  </si>
  <si>
    <t>4790</t>
  </si>
  <si>
    <t>E0006020150</t>
  </si>
  <si>
    <t>660</t>
  </si>
  <si>
    <t xml:space="preserve">120KW                                                                           </t>
  </si>
  <si>
    <t>E0074311300</t>
  </si>
  <si>
    <t>E0042050045</t>
  </si>
  <si>
    <t>G90100012</t>
  </si>
  <si>
    <t>90</t>
  </si>
  <si>
    <t xml:space="preserve">건설용 리프트(인화물용)                                                            1 톤 X 45 M                                                                     </t>
  </si>
  <si>
    <t>.sang=2250,jung=1375,kwan=663</t>
  </si>
  <si>
    <t xml:space="preserve">3.73 kw                                                                         </t>
  </si>
  <si>
    <t>G14060015</t>
  </si>
  <si>
    <t>G45050015</t>
  </si>
  <si>
    <t>G47110020</t>
  </si>
  <si>
    <t>G52040200</t>
  </si>
  <si>
    <t>3670</t>
  </si>
  <si>
    <t xml:space="preserve">가솔린엔진                                                                      </t>
  </si>
  <si>
    <t xml:space="preserve">17,575 천원  </t>
  </si>
  <si>
    <t>5270</t>
  </si>
  <si>
    <t xml:space="preserve">1,272 천원  </t>
  </si>
  <si>
    <t xml:space="preserve">트랜쳐                                                                          </t>
  </si>
  <si>
    <t>660mm-1500mm</t>
  </si>
  <si>
    <t>2390</t>
  </si>
  <si>
    <t xml:space="preserve">26,649 $     </t>
  </si>
  <si>
    <t>QLINCZ</t>
  </si>
  <si>
    <t xml:space="preserve">.sang=450, jung=375, kwan=298_x000D_
_x000D_
</t>
  </si>
  <si>
    <t xml:space="preserve">5.4 M3                                                                          </t>
  </si>
  <si>
    <t xml:space="preserve">3400(진동수/min)                                                                </t>
  </si>
  <si>
    <t>QH21</t>
  </si>
  <si>
    <t>6730</t>
  </si>
  <si>
    <t>G06020105</t>
  </si>
  <si>
    <t xml:space="preserve">   진동파일 해머(유압식)</t>
  </si>
  <si>
    <t xml:space="preserve">.sang=714 ,jung=357, kwan=600_x000D_
</t>
  </si>
  <si>
    <t>700 KW</t>
  </si>
  <si>
    <t xml:space="preserve">진동파일 해머(전동식)                                                           </t>
  </si>
  <si>
    <t xml:space="preserve">SD 200M3                                                                        </t>
  </si>
  <si>
    <t>G42050010</t>
  </si>
  <si>
    <t>20ton, 149.2 kW</t>
  </si>
  <si>
    <t>3.5 M3</t>
  </si>
  <si>
    <t xml:space="preserve">149.20 KW                                                                       </t>
  </si>
  <si>
    <t>E0067010147</t>
  </si>
  <si>
    <t xml:space="preserve">죠크럿셔                                                                           76.2 CM X 101.6CM (141.74KW)                                                    </t>
  </si>
  <si>
    <t>E0077500025</t>
  </si>
  <si>
    <t xml:space="preserve">124,700 $     </t>
  </si>
  <si>
    <t xml:space="preserve">347,018 $     </t>
  </si>
  <si>
    <t xml:space="preserve">115,600 천원  </t>
  </si>
  <si>
    <t>250mm-1000mm</t>
  </si>
  <si>
    <t>변 수 명</t>
  </si>
  <si>
    <t xml:space="preserve">SD 1000ton                                                                      </t>
  </si>
  <si>
    <t xml:space="preserve">모 터                                                                              5.60 KW                                                                         </t>
  </si>
  <si>
    <t>G23300007</t>
  </si>
  <si>
    <t>E0090200022X</t>
  </si>
  <si>
    <t>G06100150</t>
  </si>
  <si>
    <t>G61070015</t>
  </si>
  <si>
    <t xml:space="preserve">보오링기계                                                                      </t>
  </si>
  <si>
    <t>E0013070006</t>
  </si>
  <si>
    <t xml:space="preserve">골재 살포기(자주식)                                                                3.5 m                                                                           </t>
  </si>
  <si>
    <t>3830</t>
  </si>
  <si>
    <t>1170</t>
  </si>
  <si>
    <t>비항SD,0.65M3(75KW)</t>
  </si>
  <si>
    <t xml:space="preserve">   배송관 띄우개(부함)</t>
  </si>
  <si>
    <t xml:space="preserve">(관경/연장) 510mm/6.0m                                                          </t>
  </si>
  <si>
    <t xml:space="preserve">덤프트럭                                                                           32 TON                                                                          </t>
  </si>
  <si>
    <t xml:space="preserve">고무슬리브                                                                         510mm-1200mm                                                                    </t>
  </si>
  <si>
    <t>E0088040660</t>
  </si>
  <si>
    <t xml:space="preserve">125.94CM  (70KW)                                                                </t>
  </si>
  <si>
    <t>.sang=536,jung=446,kwan=420</t>
  </si>
  <si>
    <t>6090</t>
  </si>
  <si>
    <t xml:space="preserve">165,718 $     </t>
  </si>
  <si>
    <t>820</t>
  </si>
  <si>
    <t>80 KG</t>
  </si>
  <si>
    <t>2430</t>
  </si>
  <si>
    <t xml:space="preserve">299.9 KW                                                                        </t>
  </si>
  <si>
    <t xml:space="preserve">사일로(SILO)                                                                       300 (7.7 KW)                                                                    </t>
  </si>
  <si>
    <t>E0088040685</t>
  </si>
  <si>
    <t xml:space="preserve">67.14kW                                                                         </t>
  </si>
  <si>
    <t xml:space="preserve">445,643 $     </t>
  </si>
  <si>
    <t xml:space="preserve">20 톤 X 50 M                                                                    </t>
  </si>
  <si>
    <t>G15090009</t>
  </si>
  <si>
    <t>.sang=1125 ,jung=1375 ,kwan=606</t>
  </si>
  <si>
    <t>총   계</t>
  </si>
  <si>
    <t xml:space="preserve">757,335 천원  </t>
  </si>
  <si>
    <t xml:space="preserve">88 천원  </t>
  </si>
  <si>
    <t>E0088010050</t>
  </si>
  <si>
    <t xml:space="preserve">255,696 $     </t>
  </si>
  <si>
    <t xml:space="preserve">4ton, 44.8 kW                                                                   </t>
  </si>
  <si>
    <t>41 M(80~95 M3/hr)</t>
  </si>
  <si>
    <t xml:space="preserve">유압 파일 해머                                                                     3 TON                                                                           </t>
  </si>
  <si>
    <t xml:space="preserve">402,220 천원  </t>
  </si>
  <si>
    <t>1890</t>
  </si>
  <si>
    <t xml:space="preserve">가솔린엔진                                                                         5.22 KW                                                                         </t>
  </si>
  <si>
    <t>6970</t>
  </si>
  <si>
    <t xml:space="preserve">562,656 천원  </t>
  </si>
  <si>
    <t>760mm-1700mm</t>
  </si>
  <si>
    <t xml:space="preserve">58,508 천원  </t>
  </si>
  <si>
    <t>4030</t>
  </si>
  <si>
    <t>59.68kW</t>
  </si>
  <si>
    <t xml:space="preserve">이우선(비자항)                                                                     80ton대선 8ton달기(14.92kW)                                                     </t>
  </si>
  <si>
    <t>.sang=1125 ,jung=1000 ,kwan=606</t>
  </si>
  <si>
    <t>E0002300007</t>
  </si>
  <si>
    <t>50</t>
  </si>
  <si>
    <t xml:space="preserve">타이어 롤러 (피견인식)                                                             14 톤                                                                           </t>
  </si>
  <si>
    <t>G04060054</t>
  </si>
  <si>
    <t>G33020038</t>
  </si>
  <si>
    <t>4750</t>
  </si>
  <si>
    <t xml:space="preserve">6.0 TON                                                                         </t>
  </si>
  <si>
    <t>.sang=1500,jung=1833, kwan=533</t>
  </si>
  <si>
    <t>E0035300015</t>
  </si>
  <si>
    <t xml:space="preserve">유압 파일 해머                                                                     13 TON                                                                          </t>
  </si>
  <si>
    <t xml:space="preserve">   우레탄폼 분사용기구</t>
  </si>
  <si>
    <t xml:space="preserve">111.90 KW                                                                       </t>
  </si>
  <si>
    <t>E0088050060</t>
  </si>
  <si>
    <t xml:space="preserve">스크린(3단식)                                                                      152.4cm X 487.68cm 29.84KW                                                      </t>
  </si>
  <si>
    <t xml:space="preserve">797 천원  </t>
  </si>
  <si>
    <t>2350</t>
  </si>
  <si>
    <t>9 TON</t>
  </si>
  <si>
    <t>E0088020001</t>
  </si>
  <si>
    <t>E0076130150</t>
  </si>
  <si>
    <t xml:space="preserve">로더(타이어)                                                                       5.0 M3                                                                          </t>
  </si>
  <si>
    <t>E0004070161</t>
  </si>
  <si>
    <t>1610</t>
  </si>
  <si>
    <t xml:space="preserve">91.44CM  (40.5KW)                                                               </t>
  </si>
  <si>
    <t>E0022085020</t>
  </si>
  <si>
    <t>5 TON</t>
  </si>
  <si>
    <t xml:space="preserve">2,464,635 $     </t>
  </si>
  <si>
    <t xml:space="preserve">유압 파일 해머                                                                     7 TON                                                                           </t>
  </si>
  <si>
    <t>E0054010017</t>
  </si>
  <si>
    <t xml:space="preserve">110 KW                                                                          </t>
  </si>
  <si>
    <t xml:space="preserve">   리프트트럭(지게차)</t>
  </si>
  <si>
    <t>15톤용</t>
  </si>
  <si>
    <t xml:space="preserve">크레인부수물(쇼벨)                                                                 0.38 M3                                                                         </t>
  </si>
  <si>
    <t xml:space="preserve">998,633 $     </t>
  </si>
  <si>
    <t xml:space="preserve">151,200 $     </t>
  </si>
  <si>
    <t>G14070018</t>
  </si>
  <si>
    <t>G90200015</t>
  </si>
  <si>
    <t xml:space="preserve">20-75mm                                                                         </t>
  </si>
  <si>
    <t xml:space="preserve">66.7MM X 500M (14.92KW)                                                         </t>
  </si>
  <si>
    <t>E0075050500</t>
  </si>
  <si>
    <t>E0012060008</t>
  </si>
  <si>
    <t xml:space="preserve">3,852 천원  </t>
  </si>
  <si>
    <t>E0013060060</t>
  </si>
  <si>
    <t xml:space="preserve">.sang=900 ,jung=650 ,kwan=613_x000D_
</t>
  </si>
  <si>
    <t>E0021110115</t>
  </si>
  <si>
    <t>E0079300010</t>
  </si>
  <si>
    <t xml:space="preserve">4700 L                                                                          </t>
  </si>
  <si>
    <t>G41150150</t>
  </si>
  <si>
    <t xml:space="preserve">18,964 $     </t>
  </si>
  <si>
    <t>4990</t>
  </si>
  <si>
    <t>860</t>
  </si>
  <si>
    <t>E0051180001</t>
  </si>
  <si>
    <t>3870</t>
  </si>
  <si>
    <t xml:space="preserve">양족식 롤러(자주식)                                                                12 TON                                                                          </t>
  </si>
  <si>
    <t>E0021040250</t>
  </si>
  <si>
    <t>1130</t>
  </si>
  <si>
    <t xml:space="preserve">예  선                                                                             SD 50ton(187kW)                                                                 </t>
  </si>
  <si>
    <t>18 TON</t>
  </si>
  <si>
    <t>G26020015</t>
  </si>
  <si>
    <t xml:space="preserve">350-400mm                                                                       </t>
  </si>
  <si>
    <t xml:space="preserve">배송관 띄우개(부함)                                                                (관경/연장) 1600mm/5.0m                                                         </t>
  </si>
  <si>
    <t xml:space="preserve">불도저(무한궤도)                                                                   7 TON                                                                           </t>
  </si>
  <si>
    <t>E0090500680</t>
  </si>
  <si>
    <t>500 KW</t>
  </si>
  <si>
    <t>37.30 KW</t>
  </si>
  <si>
    <t xml:space="preserve">.sang=2500,jung=3194,kwan=1042_x000D_
</t>
  </si>
  <si>
    <t>60 KW</t>
  </si>
  <si>
    <t>.sang=1000,jung=667, kwan=443</t>
  </si>
  <si>
    <t>6930</t>
  </si>
  <si>
    <t xml:space="preserve">SD 1500ton                                                                      </t>
  </si>
  <si>
    <t xml:space="preserve">(관경/연장) 250mm/5.5m                                                          </t>
  </si>
  <si>
    <t xml:space="preserve">0.12 M3                                                                         </t>
  </si>
  <si>
    <t xml:space="preserve">   페이브먼트 브레이카</t>
  </si>
  <si>
    <t>180</t>
  </si>
  <si>
    <t>G03010287</t>
  </si>
  <si>
    <t xml:space="preserve">13 톤                                                                           </t>
  </si>
  <si>
    <t>4070</t>
  </si>
  <si>
    <t>3190</t>
  </si>
  <si>
    <t xml:space="preserve">이수분리기                                                                      </t>
  </si>
  <si>
    <t xml:space="preserve">199,012 $     </t>
  </si>
  <si>
    <t>G04060206</t>
  </si>
  <si>
    <t>G66300013</t>
  </si>
  <si>
    <t xml:space="preserve">43 $     </t>
  </si>
  <si>
    <t>E0031080120</t>
  </si>
  <si>
    <t>E0051140001</t>
  </si>
  <si>
    <t>5590</t>
  </si>
  <si>
    <t xml:space="preserve">   크로울러드릴(탑승유압식)</t>
  </si>
  <si>
    <t xml:space="preserve">타이어 롤러 (피견인식)                                                             8 톤                                                                            </t>
  </si>
  <si>
    <t>2470</t>
  </si>
  <si>
    <t xml:space="preserve">67,153 $     </t>
  </si>
  <si>
    <t>E0045040043</t>
  </si>
  <si>
    <t xml:space="preserve">콘크리트 피니셔(포장용)                                                            160.4 KW                                                                        </t>
  </si>
  <si>
    <t xml:space="preserve">6,847 $     </t>
  </si>
  <si>
    <t>내역서</t>
  </si>
  <si>
    <t>QDECLA</t>
  </si>
  <si>
    <t>G90900080</t>
  </si>
  <si>
    <t>G79300005</t>
  </si>
  <si>
    <t xml:space="preserve">500 KW                                                                          </t>
  </si>
  <si>
    <t>45 TON</t>
  </si>
  <si>
    <t xml:space="preserve">97 천원  </t>
  </si>
  <si>
    <t xml:space="preserve">(2.45cm) X 3B X 30M                                                             </t>
  </si>
  <si>
    <t xml:space="preserve">.sang=1800,jung=1200,kwan=640_x000D_
</t>
  </si>
  <si>
    <t>G91000016</t>
  </si>
  <si>
    <t>E0021010300</t>
  </si>
  <si>
    <t>G01010032</t>
  </si>
  <si>
    <t>G03010095</t>
  </si>
  <si>
    <t>G65100200</t>
  </si>
  <si>
    <t>2310</t>
  </si>
  <si>
    <t xml:space="preserve">유압식 무한궤도 크레인(지하연속벽용)                                               120 TON                                                                         </t>
  </si>
  <si>
    <t xml:space="preserve">150 KW                                                                          </t>
  </si>
  <si>
    <t xml:space="preserve">   양 수 기</t>
  </si>
  <si>
    <t>4710</t>
  </si>
  <si>
    <t xml:space="preserve">35,617 $     </t>
  </si>
  <si>
    <t>E0014060025</t>
  </si>
  <si>
    <t xml:space="preserve">디이젤엔진                                                                         14.92 KW                                                                        </t>
  </si>
  <si>
    <t>G88050090</t>
  </si>
  <si>
    <t>15 M3/Min (120MM)</t>
  </si>
  <si>
    <t xml:space="preserve">2,192,182 $     </t>
  </si>
  <si>
    <t>10</t>
  </si>
  <si>
    <t xml:space="preserve">3.6 M (사리도)                                                                  </t>
  </si>
  <si>
    <t xml:space="preserve">2,387,549 $     </t>
  </si>
  <si>
    <t xml:space="preserve">1,134 천원  </t>
  </si>
  <si>
    <t>QYEN2WON</t>
  </si>
  <si>
    <t xml:space="preserve">186.5 kW                                                                        </t>
  </si>
  <si>
    <t xml:space="preserve">3,087 천원  </t>
  </si>
  <si>
    <t xml:space="preserve">크레인부수물(백호우)                                                               0.76 M3                                                                         </t>
  </si>
  <si>
    <t xml:space="preserve">.sang=900, jung=700, kwan=438_x000D_
</t>
  </si>
  <si>
    <t>E0042050020</t>
  </si>
  <si>
    <t xml:space="preserve">양묘선(앵커바지)                                                                   20ton, 149.2 kW                                                                 </t>
  </si>
  <si>
    <t>E0079300050</t>
  </si>
  <si>
    <t>G51170005</t>
  </si>
  <si>
    <t>E0090200050X</t>
  </si>
  <si>
    <t>G21120057</t>
  </si>
  <si>
    <t>E0003020172</t>
  </si>
  <si>
    <t xml:space="preserve">천원  </t>
  </si>
  <si>
    <t xml:space="preserve">진동롤러(자주식)                                                                </t>
  </si>
  <si>
    <t>G12090002</t>
  </si>
  <si>
    <t>G21150036</t>
  </si>
  <si>
    <t>G76110400</t>
  </si>
  <si>
    <t>E0045060400</t>
  </si>
  <si>
    <t xml:space="preserve">3ton, 37.3 kW                                                                   </t>
  </si>
  <si>
    <t>E0013070008</t>
  </si>
  <si>
    <t xml:space="preserve">402.84kW                                                                        </t>
  </si>
  <si>
    <t>E0090700600</t>
  </si>
  <si>
    <t xml:space="preserve">.sang=818, jung=591, kwan=591_x000D_
</t>
  </si>
  <si>
    <t xml:space="preserve">콘크리트 배치플랜트                                                                150 M3/hr (177 KW)                                                              </t>
  </si>
  <si>
    <t>1650</t>
  </si>
  <si>
    <t>E0052034500</t>
  </si>
  <si>
    <t xml:space="preserve">프라즈마 절단기                                                                    100 Amp                                                                         </t>
  </si>
  <si>
    <t xml:space="preserve">   아스팔트 페이퍼(피니셔)</t>
  </si>
  <si>
    <t>E0043040060</t>
  </si>
  <si>
    <t xml:space="preserve">고무슬리브                                                                         760mm-1700mm                                                                    </t>
  </si>
  <si>
    <t>E0076130075</t>
  </si>
  <si>
    <t xml:space="preserve">33 TON                                                                          </t>
  </si>
  <si>
    <t>6630</t>
  </si>
  <si>
    <t xml:space="preserve">   드릴웨곤</t>
  </si>
  <si>
    <t xml:space="preserve">15,157 $     </t>
  </si>
  <si>
    <t>4.5 톤</t>
  </si>
  <si>
    <t>G78120200</t>
  </si>
  <si>
    <t xml:space="preserve">콘크리트펌프용 파이프                                                           </t>
  </si>
  <si>
    <t xml:space="preserve">콘크리트 스프레더                                                                  7.95 M                                                                          </t>
  </si>
  <si>
    <t xml:space="preserve">터널전단면굴착기(TBM)                                                              7.0m                                                                            </t>
  </si>
  <si>
    <t xml:space="preserve">모르터펌프                                                                      </t>
  </si>
  <si>
    <t>.sang=750, jung=583, kwan=430</t>
  </si>
  <si>
    <t>E0090500060</t>
  </si>
  <si>
    <t>E0052100036</t>
  </si>
  <si>
    <t xml:space="preserve">   유압식 압입 인발기</t>
  </si>
  <si>
    <t>E0036010204</t>
  </si>
  <si>
    <t>150 (7.0 KW)</t>
  </si>
  <si>
    <t>3770</t>
  </si>
  <si>
    <t>E0051130003</t>
  </si>
  <si>
    <t>E0076140300</t>
  </si>
  <si>
    <t xml:space="preserve">250 KW                                                                          </t>
  </si>
  <si>
    <t>E0088060560</t>
  </si>
  <si>
    <t>금 액</t>
  </si>
  <si>
    <t xml:space="preserve">.sang=3000 ,jung=3667 ,kwan=700_x000D_
</t>
  </si>
  <si>
    <t>G03010115</t>
  </si>
  <si>
    <t xml:space="preserve">300 TON                                                                         </t>
  </si>
  <si>
    <t>55.95 KW</t>
  </si>
  <si>
    <t>G88050110</t>
  </si>
  <si>
    <t>4690</t>
  </si>
  <si>
    <t>G52040300</t>
  </si>
  <si>
    <t>G72050475</t>
  </si>
  <si>
    <t>G90900100</t>
  </si>
  <si>
    <t xml:space="preserve">157,613 $     </t>
  </si>
  <si>
    <t>760</t>
  </si>
  <si>
    <t>E0002010060</t>
  </si>
  <si>
    <t>E0021010280</t>
  </si>
  <si>
    <t>E0078120009</t>
  </si>
  <si>
    <t>2290</t>
  </si>
  <si>
    <t xml:space="preserve">   커터(콘크리트및아스팔트용)</t>
  </si>
  <si>
    <t>E0014060008</t>
  </si>
  <si>
    <t xml:space="preserve">16.06M3 11.19KW                                                                 </t>
  </si>
  <si>
    <t xml:space="preserve">전력비                                                                          </t>
  </si>
  <si>
    <t xml:space="preserve">배 송 관                                                                           (관경/연장) 350mm/6.0m                                                          </t>
  </si>
  <si>
    <t>5370</t>
  </si>
  <si>
    <t>162 KW</t>
  </si>
  <si>
    <t>34 톤</t>
  </si>
  <si>
    <t xml:space="preserve">120 M3/hr (160 KW)                                                              </t>
  </si>
  <si>
    <t>EQ</t>
  </si>
  <si>
    <t>E0035300036</t>
  </si>
  <si>
    <t xml:space="preserve">콘크리트 펌프                                                                      12-15 M3/HR (22 kw)                                                             </t>
  </si>
  <si>
    <t>5410</t>
  </si>
  <si>
    <t xml:space="preserve">.sang=1000,jung=111 ,kwan=233_x000D_
</t>
  </si>
  <si>
    <t xml:space="preserve">터널전단면굴착기(TBM)                                                              3.0m                                                                            </t>
  </si>
  <si>
    <t>G64080020</t>
  </si>
  <si>
    <t xml:space="preserve">배 송 관                                                                        </t>
  </si>
  <si>
    <t xml:space="preserve">(관경/연장) 500mm/4.5m                                                          </t>
  </si>
  <si>
    <t>1950</t>
  </si>
  <si>
    <t>E0088060200</t>
  </si>
  <si>
    <t>3010</t>
  </si>
  <si>
    <t>E0088050043</t>
  </si>
  <si>
    <t xml:space="preserve">320-400 MM                                                                      </t>
  </si>
  <si>
    <t>25.4 CM X 46.64CM (18.65KW)</t>
  </si>
  <si>
    <t xml:space="preserve">(관경/연장) 430mm/4.5m                                                          </t>
  </si>
  <si>
    <t xml:space="preserve">무한궤도 크레인                                                                    25 TON (0.76 M3)                                                                </t>
  </si>
  <si>
    <t xml:space="preserve">기중기선(비자항)                                                                </t>
  </si>
  <si>
    <t xml:space="preserve">6 톤                                                                            </t>
  </si>
  <si>
    <t>147Kw, 38m</t>
  </si>
  <si>
    <t xml:space="preserve">곡관 150MM X 45D                                                                </t>
  </si>
  <si>
    <t xml:space="preserve">SD 1400ton                                                                      </t>
  </si>
  <si>
    <t xml:space="preserve">507.3 kW                                                                        </t>
  </si>
  <si>
    <t xml:space="preserve">65,166 $     </t>
  </si>
  <si>
    <t xml:space="preserve">33,714 $     </t>
  </si>
  <si>
    <t>G21120268</t>
  </si>
  <si>
    <t xml:space="preserve">비항SD, 14920 KW                                                                </t>
  </si>
  <si>
    <t xml:space="preserve">4,500 천원  </t>
  </si>
  <si>
    <t xml:space="preserve">크레인부수물 : 크람셀티스                                                       </t>
  </si>
  <si>
    <t>1.72 M3</t>
  </si>
  <si>
    <t>4810</t>
  </si>
  <si>
    <t>479 KW</t>
  </si>
  <si>
    <t>비항SD, 3282 kW</t>
  </si>
  <si>
    <t>.sang=3375</t>
  </si>
  <si>
    <t>E0065180300</t>
  </si>
  <si>
    <t>E0090200160X</t>
  </si>
  <si>
    <t>6150</t>
  </si>
  <si>
    <t>G06020045</t>
  </si>
  <si>
    <t>.sang=1429,jung=873,kwan=683</t>
  </si>
  <si>
    <t xml:space="preserve">크레인부수물(크람셀)                                                               0.57 M3                                                                         </t>
  </si>
  <si>
    <t xml:space="preserve">에어호스                                                                           (5.08cm) X 3B X 20M                                                             </t>
  </si>
  <si>
    <t xml:space="preserve">유압잭                                                                             300 TON                                                                         </t>
  </si>
  <si>
    <t xml:space="preserve">크레인(타이어)                                                                     45 TON                                                                          </t>
  </si>
  <si>
    <t>G56300027</t>
  </si>
  <si>
    <t>G88040030</t>
  </si>
  <si>
    <t>E0001020015</t>
  </si>
  <si>
    <t xml:space="preserve">진동롤러(자주식)                                                                   4.4 TON                                                                         </t>
  </si>
  <si>
    <t xml:space="preserve">아스팔트 디스트리뷰우터                                                         </t>
  </si>
  <si>
    <t xml:space="preserve">콘크리트 믹서                                                                      0.17 M3                                                                         </t>
  </si>
  <si>
    <t>E0063300022</t>
  </si>
  <si>
    <t>6670</t>
  </si>
  <si>
    <t xml:space="preserve">4.10kW                                                                          </t>
  </si>
  <si>
    <t>E0051110091</t>
  </si>
  <si>
    <t xml:space="preserve">타워크레인                                                                         16 톤 X 50 M                                                                    </t>
  </si>
  <si>
    <t>30ton, 223.8 kW</t>
  </si>
  <si>
    <t>(관경/연장) 500mm/4.5m</t>
  </si>
  <si>
    <t>(관경/연장) 660mm/6.0m</t>
  </si>
  <si>
    <t>18 톤</t>
  </si>
  <si>
    <t xml:space="preserve">1,250 천원  </t>
  </si>
  <si>
    <t>1790</t>
  </si>
  <si>
    <t>G13050007</t>
  </si>
  <si>
    <t xml:space="preserve">(관경/연장) 685mm/6.0m                                                          </t>
  </si>
  <si>
    <t xml:space="preserve">19.11M3 14.92KW                                                                 </t>
  </si>
  <si>
    <t>5330</t>
  </si>
  <si>
    <t xml:space="preserve">22,519 $     </t>
  </si>
  <si>
    <t xml:space="preserve">42,379,298 $     </t>
  </si>
  <si>
    <t xml:space="preserve">37 TON                                                                          </t>
  </si>
  <si>
    <t>G88050150</t>
  </si>
  <si>
    <t xml:space="preserve">.sang=1125,jung=438,kwan=606_x000D_
</t>
  </si>
  <si>
    <t>720</t>
  </si>
  <si>
    <t>E0002010020</t>
  </si>
  <si>
    <t>50mm(1.49kw X 10m)</t>
  </si>
  <si>
    <t>E0003020057</t>
  </si>
  <si>
    <t>E0057010010</t>
  </si>
  <si>
    <t>.sang=1125,jung=1375,kwan=606</t>
  </si>
  <si>
    <t>3730</t>
  </si>
  <si>
    <t xml:space="preserve">1,890 천원  </t>
  </si>
  <si>
    <t xml:space="preserve">디이젤 기관차                                                                   </t>
  </si>
  <si>
    <t>MJ014004</t>
  </si>
  <si>
    <t xml:space="preserve">4.4 TON                                                                         </t>
  </si>
  <si>
    <t>비항SD, 448 kW</t>
  </si>
  <si>
    <t xml:space="preserve">3.5m                                                                            </t>
  </si>
  <si>
    <t xml:space="preserve">SD 90ton(373kW)                                                                 </t>
  </si>
  <si>
    <t xml:space="preserve">40,283 천원  </t>
  </si>
  <si>
    <t xml:space="preserve">.sang=469, jung=365, kwan=367_x000D_
</t>
  </si>
  <si>
    <t>1910</t>
  </si>
  <si>
    <t>3050</t>
  </si>
  <si>
    <t>G22085016</t>
  </si>
  <si>
    <t>G36110142</t>
  </si>
  <si>
    <t xml:space="preserve">SD 1100ton                                                                      </t>
  </si>
  <si>
    <t>6.0 TON</t>
  </si>
  <si>
    <t xml:space="preserve">48,129 $     </t>
  </si>
  <si>
    <t>5450</t>
  </si>
  <si>
    <t>1.53 M3</t>
  </si>
  <si>
    <t xml:space="preserve">592,500 천원  </t>
  </si>
  <si>
    <t>E0078120007</t>
  </si>
  <si>
    <t>10ton, 74.6 kW</t>
  </si>
  <si>
    <t>4850</t>
  </si>
  <si>
    <t>G15070013</t>
  </si>
  <si>
    <t>G51050150</t>
  </si>
  <si>
    <t>G64080085</t>
  </si>
  <si>
    <t>G75050350</t>
  </si>
  <si>
    <t>36 M(80~95 M3/hr)</t>
  </si>
  <si>
    <t>6110</t>
  </si>
  <si>
    <t xml:space="preserve">자동세륜기(롤 타입)                                                             </t>
  </si>
  <si>
    <t xml:space="preserve">가솔린엔진                                                                         1.87 KW                                                                         </t>
  </si>
  <si>
    <t>G78200047</t>
  </si>
  <si>
    <t xml:space="preserve">모르터믹서                                                                         0.3㎥                                                                           </t>
  </si>
  <si>
    <t xml:space="preserve">1,449 천원  </t>
  </si>
  <si>
    <t xml:space="preserve">.sang=750 ,jung=208, kwan=313_x000D_
</t>
  </si>
  <si>
    <t>11.5 M3</t>
  </si>
  <si>
    <t>E0051140007</t>
  </si>
  <si>
    <t xml:space="preserve">배 송 관                                                                           (관경/연장) 840mm/6.0m                                                          </t>
  </si>
  <si>
    <t>.sang=584,jung=584,kwan=422</t>
  </si>
  <si>
    <t xml:space="preserve">243 천원  </t>
  </si>
  <si>
    <t xml:space="preserve">콘크리트롤러페이버                                                                 12.0 M                                                                          </t>
  </si>
  <si>
    <t>0.8 M3용</t>
  </si>
  <si>
    <t>E0003020500</t>
  </si>
  <si>
    <t xml:space="preserve">3.5 m                                                                           </t>
  </si>
  <si>
    <t xml:space="preserve">무한궤도 크레인                                                                    70 TON (2.29 M3)                                                                </t>
  </si>
  <si>
    <t>G33020030</t>
  </si>
  <si>
    <t>G76110500</t>
  </si>
  <si>
    <t>G90500050</t>
  </si>
  <si>
    <t xml:space="preserve">   고무슬리브</t>
  </si>
  <si>
    <t xml:space="preserve">.sang=750, jung=250, kwan=430_x000D_
</t>
  </si>
  <si>
    <t xml:space="preserve">양족식 롤러 (피견인식)                                                             13 톤                                                                           </t>
  </si>
  <si>
    <t>E0001210004</t>
  </si>
  <si>
    <t>1750</t>
  </si>
  <si>
    <t xml:space="preserve">차선 제거기                                                                        4.10kW                                                                          </t>
  </si>
  <si>
    <t>7.1 M3/Min</t>
  </si>
  <si>
    <t xml:space="preserve">크레인부수물(크람셀)                                                               0.76 M3                                                                         </t>
  </si>
  <si>
    <t xml:space="preserve">진동 롤러 (피견인식)                                                               8 톤                                                                            </t>
  </si>
  <si>
    <t xml:space="preserve">132,166 천원  </t>
  </si>
  <si>
    <t>G06020060</t>
  </si>
  <si>
    <t>G14070010</t>
  </si>
  <si>
    <t>2210</t>
  </si>
  <si>
    <t>(관경/연장) 200mm/5.5m</t>
  </si>
  <si>
    <t xml:space="preserve">25.4 CM X 46.64CM (18.65KW)                                                     </t>
  </si>
  <si>
    <t>(2.54cm) X 3B X 30M</t>
  </si>
  <si>
    <t>E0088050120</t>
  </si>
  <si>
    <t xml:space="preserve">스크린(2단식)                                                                      91.44CM X 243.84CM 5.60KW                                                       </t>
  </si>
  <si>
    <t>G65100300</t>
  </si>
  <si>
    <t>공 종 명</t>
  </si>
  <si>
    <t>.sang=2500,jung=0  , kwan=0</t>
  </si>
  <si>
    <t xml:space="preserve">31,835 $     </t>
  </si>
  <si>
    <t xml:space="preserve">로울크럿셔                                                                         40.64 X 40.64 (44.76KW)                                                         </t>
  </si>
  <si>
    <t>E0090200180X</t>
  </si>
  <si>
    <t xml:space="preserve">고압분사전용장비                                                                   20 TON                                                                          </t>
  </si>
  <si>
    <t>4610</t>
  </si>
  <si>
    <t>E0051180007</t>
  </si>
  <si>
    <t>10 TON (0.29 M3)</t>
  </si>
  <si>
    <t xml:space="preserve">100 mm                                                                          </t>
  </si>
  <si>
    <t>경비</t>
  </si>
  <si>
    <t xml:space="preserve">보오링기계                                                                         60MM X 1000M (37.30KW)                                                          </t>
  </si>
  <si>
    <t>3090</t>
  </si>
  <si>
    <t xml:space="preserve">건설기계조장                                                                    </t>
  </si>
  <si>
    <t>500 AMP</t>
  </si>
  <si>
    <t>2015년 신설</t>
  </si>
  <si>
    <t>4170</t>
  </si>
  <si>
    <t xml:space="preserve">360,000 $     </t>
  </si>
  <si>
    <t>G12090004</t>
  </si>
  <si>
    <t>6830</t>
  </si>
  <si>
    <t xml:space="preserve">54,725 $     </t>
  </si>
  <si>
    <t xml:space="preserve">선원                                                                            </t>
  </si>
  <si>
    <t>G03010076</t>
  </si>
  <si>
    <t>G51170003</t>
  </si>
  <si>
    <t xml:space="preserve">타이어 롤러 (피견인식)                                                             18 톤                                                                           </t>
  </si>
  <si>
    <t xml:space="preserve">엔진식 도장기                                                                   </t>
  </si>
  <si>
    <t>22.94M3 14.92KW</t>
  </si>
  <si>
    <t>2570</t>
  </si>
  <si>
    <t xml:space="preserve">모 터                                                                              0.75 KW                                                                         </t>
  </si>
  <si>
    <t xml:space="preserve">40-125 L/MIN(7.5kw)                                                             </t>
  </si>
  <si>
    <t>67.14kW</t>
  </si>
  <si>
    <t xml:space="preserve">PUMP  </t>
  </si>
  <si>
    <t>E0021110153</t>
  </si>
  <si>
    <t>5490</t>
  </si>
  <si>
    <t xml:space="preserve">   유압식 진동 콤팩터(굴삭기부착용)</t>
  </si>
  <si>
    <t xml:space="preserve">54,585 천원  </t>
  </si>
  <si>
    <t>710mm-1600mm</t>
  </si>
  <si>
    <t>QECU2WON</t>
  </si>
  <si>
    <t>1030</t>
  </si>
  <si>
    <t xml:space="preserve">0.2                                                                             </t>
  </si>
  <si>
    <t>E0027020060</t>
  </si>
  <si>
    <t>3970</t>
  </si>
  <si>
    <t>4890</t>
  </si>
  <si>
    <t xml:space="preserve">   모르터믹서</t>
  </si>
  <si>
    <t>960</t>
  </si>
  <si>
    <t xml:space="preserve">73,375 천원  </t>
  </si>
  <si>
    <t>G78110120</t>
  </si>
  <si>
    <t>E0090700060</t>
  </si>
  <si>
    <t>G79300003</t>
  </si>
  <si>
    <t>G91000010</t>
  </si>
  <si>
    <t>91.44CM  (40.5KW)</t>
  </si>
  <si>
    <t xml:space="preserve">410 $     </t>
  </si>
  <si>
    <t xml:space="preserve">55,318 $     </t>
  </si>
  <si>
    <t xml:space="preserve">56,778 $     </t>
  </si>
  <si>
    <t xml:space="preserve">9,737 $     </t>
  </si>
  <si>
    <t>노임할증계수(터널구간:야간)</t>
  </si>
  <si>
    <t>G34500642</t>
  </si>
  <si>
    <t>G76130900</t>
  </si>
  <si>
    <t xml:space="preserve">크러셔(이동식)                                                                     200(326KW) TON/hr                                                               </t>
  </si>
  <si>
    <t>350-400 M/M 20M3/MIN</t>
  </si>
  <si>
    <t>354.35kW</t>
  </si>
  <si>
    <t>노임할증계수(장대터널:주야간)</t>
  </si>
  <si>
    <t>봉상후렉시블</t>
  </si>
  <si>
    <t>E0072060020</t>
  </si>
  <si>
    <t>G90500010</t>
  </si>
  <si>
    <t>1710</t>
  </si>
  <si>
    <t>80 TON (2.68 M3)</t>
  </si>
  <si>
    <t>E0052050210</t>
  </si>
  <si>
    <t>120 M3/hr (160 KW)</t>
  </si>
  <si>
    <t xml:space="preserve">3,414 $     </t>
  </si>
  <si>
    <t xml:space="preserve">1,182,405 $     </t>
  </si>
  <si>
    <t>(관경/연장) 1200mm/4.5m</t>
  </si>
  <si>
    <t>(3.81cm) X 3B X 20M</t>
  </si>
  <si>
    <t xml:space="preserve">60,174 천원  </t>
  </si>
  <si>
    <t>4650</t>
  </si>
  <si>
    <t xml:space="preserve">파일천공전용장비                                                                   120 TON                                                                         </t>
  </si>
  <si>
    <t xml:space="preserve">그라우팅 펌프                                                                   </t>
  </si>
  <si>
    <t xml:space="preserve">크레인부수물(드레그라인)                                                           0.76 M3                                                                         </t>
  </si>
  <si>
    <t>G57010020</t>
  </si>
  <si>
    <t>G88060510</t>
  </si>
  <si>
    <t>(관경/연장) 400mm/6.0m</t>
  </si>
  <si>
    <t xml:space="preserve">6,830 천원  </t>
  </si>
  <si>
    <t xml:space="preserve">40.64 X 40.64 (44.76KW)                                                         </t>
  </si>
  <si>
    <t xml:space="preserve">9 톤                                                                            </t>
  </si>
  <si>
    <t xml:space="preserve">304 천원  </t>
  </si>
  <si>
    <t>2250</t>
  </si>
  <si>
    <t xml:space="preserve">39,453 천원  </t>
  </si>
  <si>
    <t>E0088050160</t>
  </si>
  <si>
    <t xml:space="preserve">대    </t>
  </si>
  <si>
    <t xml:space="preserve">   값   </t>
  </si>
  <si>
    <t xml:space="preserve">콘크리트 믹서트럭                                                                  6.0M3                                                                           </t>
  </si>
  <si>
    <t xml:space="preserve">유압식 무한궤도 크레인(지하연속벽용)                                            </t>
  </si>
  <si>
    <t xml:space="preserve">654,444 천원  </t>
  </si>
  <si>
    <t>E0031080060</t>
  </si>
  <si>
    <t>E0001030016</t>
  </si>
  <si>
    <t xml:space="preserve">보오링기계                                                                         40.5MM X 150M (7.46KW)                                                          </t>
  </si>
  <si>
    <t xml:space="preserve">.sang=818 ,jung=636 ,kwan=591_x000D_
</t>
  </si>
  <si>
    <t xml:space="preserve">직관 150MM X 1M                                                                 </t>
  </si>
  <si>
    <t>경비계금액소숫점</t>
  </si>
  <si>
    <t>10Km/hr</t>
  </si>
  <si>
    <t xml:space="preserve">   덤프트럭</t>
  </si>
  <si>
    <t xml:space="preserve">186.5 KW                                                                        </t>
  </si>
  <si>
    <t xml:space="preserve">150 TON/hr                                                                      </t>
  </si>
  <si>
    <t>4(노즐류)</t>
  </si>
  <si>
    <t>E0003020134</t>
  </si>
  <si>
    <t>2530</t>
  </si>
  <si>
    <t>E0064080050</t>
  </si>
  <si>
    <t xml:space="preserve">0.2 KW                                                                          </t>
  </si>
  <si>
    <t>3.55 TON</t>
  </si>
  <si>
    <t xml:space="preserve">(관경/연장) 1500mm/5.0m                                                         </t>
  </si>
  <si>
    <t xml:space="preserve">배 송 관                                                                           (관경/연장) 200mm/5.5m                                                          </t>
  </si>
  <si>
    <t>4130</t>
  </si>
  <si>
    <t xml:space="preserve">402.84KW                                                                        </t>
  </si>
  <si>
    <t>6870</t>
  </si>
  <si>
    <t xml:space="preserve">13.43 KW                                                                        </t>
  </si>
  <si>
    <t xml:space="preserve">하천골재채취선                                                                     597kW                                                                           </t>
  </si>
  <si>
    <t xml:space="preserve">윈치 자동싱글드럼                                                                  3 TON (22.38kW)                                                                 </t>
  </si>
  <si>
    <t>1990</t>
  </si>
  <si>
    <t xml:space="preserve">146,720 천원  </t>
  </si>
  <si>
    <t>1.0 M3</t>
  </si>
  <si>
    <t xml:space="preserve">크로울러드릴(공기식)                                                               17 M3/Min (120MM)                                                               </t>
  </si>
  <si>
    <t xml:space="preserve">SD 15ton달기 (56.0 kW)                                                          </t>
  </si>
  <si>
    <t xml:space="preserve">   착암기(래그햄머)</t>
  </si>
  <si>
    <t xml:space="preserve">54,001 $     </t>
  </si>
  <si>
    <t xml:space="preserve">0.7 M3용                                                                        </t>
  </si>
  <si>
    <t xml:space="preserve">중기 잡유비 산정공식                                                            </t>
  </si>
  <si>
    <t xml:space="preserve">400 L                                                                           </t>
  </si>
  <si>
    <t>.sang=1429,jung=1111,kwan=683</t>
  </si>
  <si>
    <t>E0072020010</t>
  </si>
  <si>
    <t xml:space="preserve">초고압펌프                                                                         400 KG/CM2                                                                      </t>
  </si>
  <si>
    <t>920</t>
  </si>
  <si>
    <t xml:space="preserve">공기압축기(이동식)                                                                 3.5 M3/Min                                                                      </t>
  </si>
  <si>
    <t>E0088040760</t>
  </si>
  <si>
    <t xml:space="preserve">양족식 롤러(자주식)                                                                25 TON                                                                          </t>
  </si>
  <si>
    <t>E0068010010</t>
  </si>
  <si>
    <t>6190</t>
  </si>
  <si>
    <t>1070</t>
  </si>
  <si>
    <t xml:space="preserve">취부기 (녹생토 암절개면 보호식재용)                                                11.94 kW                                                                        </t>
  </si>
  <si>
    <t>E0027020020</t>
  </si>
  <si>
    <t xml:space="preserve">   죠크럿셔</t>
  </si>
  <si>
    <t xml:space="preserve">18,900 천원  </t>
  </si>
  <si>
    <t>3930</t>
  </si>
  <si>
    <t xml:space="preserve">윈치 수동더블드럼                                                                  3 TON (22.38kW)                                                                 </t>
  </si>
  <si>
    <t>E0079541119</t>
  </si>
  <si>
    <t xml:space="preserve">예  선                                                                             SD 120ton(597kW)                                                                </t>
  </si>
  <si>
    <t>E0051180003</t>
  </si>
  <si>
    <t xml:space="preserve">27 TON                                                                          </t>
  </si>
  <si>
    <t>1440</t>
  </si>
  <si>
    <t xml:space="preserve">1 톤 X 45 M                                                                     </t>
  </si>
  <si>
    <t xml:space="preserve">굴삭기(무한궤도)                                                                   1.0 M3                                                                          </t>
  </si>
  <si>
    <t>E0088040350</t>
  </si>
  <si>
    <t xml:space="preserve">4.0 TON                                                                         </t>
  </si>
  <si>
    <t>G14070014</t>
  </si>
  <si>
    <t xml:space="preserve">4,220,440 $     </t>
  </si>
  <si>
    <t xml:space="preserve">189,651 $     </t>
  </si>
  <si>
    <t xml:space="preserve">   아스팔트 스프레이어</t>
  </si>
  <si>
    <t xml:space="preserve">전회전식천공기                                                                     1,500mm                                                                         </t>
  </si>
  <si>
    <t xml:space="preserve">전 력 비(별도계상)                                                              </t>
  </si>
  <si>
    <t xml:space="preserve">양족식 진동 롤러(피견인식)                                                         6 TON                                                                           </t>
  </si>
  <si>
    <t>E0077300100</t>
  </si>
  <si>
    <t xml:space="preserve">콘크리트 믹서                                                                      0.30 M3                                                                         </t>
  </si>
  <si>
    <t xml:space="preserve">   양족식 롤러 (피견인식)</t>
  </si>
  <si>
    <t>7040</t>
  </si>
  <si>
    <t xml:space="preserve">벨트콘베이어                                                                       76.20 CM X 15.24M (11.19KW)                                                     </t>
  </si>
  <si>
    <t xml:space="preserve">발전기                                                                             125 KW                                                                          </t>
  </si>
  <si>
    <t>3800 L</t>
  </si>
  <si>
    <t>60.96 X 40.64 (55.95KW)</t>
  </si>
  <si>
    <t>5900</t>
  </si>
  <si>
    <t>G13070011</t>
  </si>
  <si>
    <t xml:space="preserve">용접기 (직류)                                                                   </t>
  </si>
  <si>
    <t>.sang=2250,jung=1500,kwan=663</t>
  </si>
  <si>
    <t xml:space="preserve">에이프런 피이더                                                                    91.44 CM X 365.76CM (3.73KW)                                                    </t>
  </si>
  <si>
    <t>G90800020</t>
  </si>
  <si>
    <t xml:space="preserve">717 $     </t>
  </si>
  <si>
    <t xml:space="preserve">19,291 $     </t>
  </si>
  <si>
    <t>4500</t>
  </si>
  <si>
    <t>G21120153</t>
  </si>
  <si>
    <t>G74302500</t>
  </si>
  <si>
    <t xml:space="preserve">1,066,206 $     </t>
  </si>
  <si>
    <t xml:space="preserve">252 천원  </t>
  </si>
  <si>
    <t>2100</t>
  </si>
  <si>
    <t>E0045040041</t>
  </si>
  <si>
    <t xml:space="preserve">대형 브레이카                                                                      1 0 M3용                                                                        </t>
  </si>
  <si>
    <t>E0076130300</t>
  </si>
  <si>
    <t>E0051140003</t>
  </si>
  <si>
    <t xml:space="preserve">   진동롤러(자주식)</t>
  </si>
  <si>
    <t xml:space="preserve">스크린(3단식)                                                                      121.91cm X 426.72cm 14.92KW                                                     </t>
  </si>
  <si>
    <t>G21040015</t>
  </si>
  <si>
    <t>50 TON (1.91 M3)</t>
  </si>
  <si>
    <t>0.7 M3</t>
  </si>
  <si>
    <t>2660</t>
  </si>
  <si>
    <t>G91000014</t>
  </si>
  <si>
    <t>G65300090</t>
  </si>
  <si>
    <t xml:space="preserve">하천골재채취선                                                                     1194kW                                                                          </t>
  </si>
  <si>
    <t>5780</t>
  </si>
  <si>
    <t xml:space="preserve">22.94M3 14.92KW                                                                 </t>
  </si>
  <si>
    <t>G79300007</t>
  </si>
  <si>
    <t xml:space="preserve">양족식 진동 롤러(피견인식)                                                         2 TON                                                                           </t>
  </si>
  <si>
    <t>3380</t>
  </si>
  <si>
    <t xml:space="preserve">15,512 $     </t>
  </si>
  <si>
    <t>E0051120004</t>
  </si>
  <si>
    <t>390</t>
  </si>
  <si>
    <t xml:space="preserve">.sang=313, jung=278, kwan=359_x000D_
</t>
  </si>
  <si>
    <t>4260</t>
  </si>
  <si>
    <t xml:space="preserve">2,853 천원  </t>
  </si>
  <si>
    <t xml:space="preserve">210,642 $     </t>
  </si>
  <si>
    <t>25 TON (0.76 M3)</t>
  </si>
  <si>
    <t>QDECEQ</t>
  </si>
  <si>
    <t>M9366005</t>
  </si>
  <si>
    <t>E0090903000</t>
  </si>
  <si>
    <t>G41080090</t>
  </si>
  <si>
    <t xml:space="preserve">926 천원  </t>
  </si>
  <si>
    <t xml:space="preserve">17,716 천원  </t>
  </si>
  <si>
    <t xml:space="preserve">스크린(3단식)                                                                      109.73cm X 304.8cm 7.46KW                                                       </t>
  </si>
  <si>
    <t xml:space="preserve">527,430 천원  </t>
  </si>
  <si>
    <t xml:space="preserve">   레일천공기</t>
  </si>
  <si>
    <t>G51170007</t>
  </si>
  <si>
    <t>50ton대선 5ton달기(11.19kW)</t>
  </si>
  <si>
    <t xml:space="preserve">   보링 기계</t>
  </si>
  <si>
    <t xml:space="preserve">121.91CM X 304.8CM 7.46KW                                                       </t>
  </si>
  <si>
    <t xml:space="preserve">10ton, 74.6 kW                                                                  </t>
  </si>
  <si>
    <t xml:space="preserve">벨트콘베이어                                                                       60.96 CM X 15.24M (7.46KW)                                                      </t>
  </si>
  <si>
    <t>G02300010</t>
  </si>
  <si>
    <t>G51150030</t>
  </si>
  <si>
    <t>G74312300</t>
  </si>
  <si>
    <t>7.46 kw</t>
  </si>
  <si>
    <t>1320</t>
  </si>
  <si>
    <t>E0021040040</t>
  </si>
  <si>
    <t>26.11 KW</t>
  </si>
  <si>
    <t xml:space="preserve">덤프트럭                                                                           4.5 톤                                                                          </t>
  </si>
  <si>
    <t xml:space="preserve">크레인부수물(쇼벨)                                                                 0.76 M3                                                                         </t>
  </si>
  <si>
    <t>0.38 M3</t>
  </si>
  <si>
    <t>7000</t>
  </si>
  <si>
    <t xml:space="preserve">고무슬리브                                                                         300mm-1000mm                                                                    </t>
  </si>
  <si>
    <t xml:space="preserve">전회전식천공기                                                                  </t>
  </si>
  <si>
    <t xml:space="preserve">.sang=1500, jung=833, kwan=625_x000D_
</t>
  </si>
  <si>
    <t>5940</t>
  </si>
  <si>
    <t>G23300005</t>
  </si>
  <si>
    <t xml:space="preserve">골재세척설비                                                                    </t>
  </si>
  <si>
    <t xml:space="preserve">90 M3/hr (144 KW)                                                               </t>
  </si>
  <si>
    <t>G51110040</t>
  </si>
  <si>
    <t xml:space="preserve">315 천원  </t>
  </si>
  <si>
    <t xml:space="preserve">700 KW                                                                          </t>
  </si>
  <si>
    <t xml:space="preserve">25,544 $     </t>
  </si>
  <si>
    <t xml:space="preserve">콘크럿셔                                                                           91.44CM  (40.5KW)                                                               </t>
  </si>
  <si>
    <t xml:space="preserve">습지 불도저                                                                        4 TON                                                                           </t>
  </si>
  <si>
    <t xml:space="preserve">타워크레인                                                                         12 톤 X 50 M                                                                    </t>
  </si>
  <si>
    <t xml:space="preserve">(관경/연장) 680mm/6.0m                                                          </t>
  </si>
  <si>
    <t xml:space="preserve">200 TON                                                                         </t>
  </si>
  <si>
    <t>210 M3/hr (233 KW)</t>
  </si>
  <si>
    <t xml:space="preserve">350 KW                                                                          </t>
  </si>
  <si>
    <t>450-600mm</t>
  </si>
  <si>
    <t xml:space="preserve">그래브준설선                                                                       비항SD,0.65M3(75KW)                                                             </t>
  </si>
  <si>
    <t>E0090400100</t>
  </si>
  <si>
    <t>G88040051</t>
  </si>
  <si>
    <t>G90500300</t>
  </si>
  <si>
    <t>E0013070004</t>
  </si>
  <si>
    <t xml:space="preserve">524,278 $     </t>
  </si>
  <si>
    <t>1400</t>
  </si>
  <si>
    <t xml:space="preserve">706 천원  </t>
  </si>
  <si>
    <t>G03010134</t>
  </si>
  <si>
    <t>E0014070001</t>
  </si>
  <si>
    <t xml:space="preserve">23 TON                                                                          </t>
  </si>
  <si>
    <t>610mm-1300mm</t>
  </si>
  <si>
    <t xml:space="preserve">크레인부수물(크람셀)                                                            </t>
  </si>
  <si>
    <t xml:space="preserve">고무슬리브                                                                         685mm-1500mm                                                                    </t>
  </si>
  <si>
    <t>E0021010150</t>
  </si>
  <si>
    <t>1.49 KW</t>
  </si>
  <si>
    <t xml:space="preserve">96 kW                                                                           </t>
  </si>
  <si>
    <t xml:space="preserve">2,006,253 $     </t>
  </si>
  <si>
    <t>2140</t>
  </si>
  <si>
    <t>2.0 TON</t>
  </si>
  <si>
    <t xml:space="preserve">로울크럿셔                                                                         76.2 X 45.72 (111.90KW)                                                         </t>
  </si>
  <si>
    <t>E0002110100</t>
  </si>
  <si>
    <t xml:space="preserve">38,794 $     </t>
  </si>
  <si>
    <t>G32010003</t>
  </si>
  <si>
    <t xml:space="preserve">굴삭기(타이어)                                                                  </t>
  </si>
  <si>
    <t>SD 15ton달기 (56.0 kW)</t>
  </si>
  <si>
    <t xml:space="preserve">크레인부수물 : 쇼벨티스                                                         </t>
  </si>
  <si>
    <t>4540</t>
  </si>
  <si>
    <t xml:space="preserve">30,654 천원  </t>
  </si>
  <si>
    <t xml:space="preserve">   고압분사전용장비</t>
  </si>
  <si>
    <t>300mm-1000mm</t>
  </si>
  <si>
    <t xml:space="preserve">그래브준설선                                                                       비항SD,25.00M3(1491KW)                                                          </t>
  </si>
  <si>
    <t>QUS2WON1</t>
  </si>
  <si>
    <t>E0065300060</t>
  </si>
  <si>
    <t>4220</t>
  </si>
  <si>
    <t xml:space="preserve">23,640 천원  </t>
  </si>
  <si>
    <t xml:space="preserve">모 터                                                                              1.49 KW                                                                         </t>
  </si>
  <si>
    <t xml:space="preserve">타이어 롤러 (피견인식)                                                          </t>
  </si>
  <si>
    <t xml:space="preserve">그래브준설선                                                                       비항SD,5.00M3(261KW)                                                            </t>
  </si>
  <si>
    <t xml:space="preserve">296,430 $     </t>
  </si>
  <si>
    <t xml:space="preserve">76.2 X 63.5 (130.55KW)                                                          </t>
  </si>
  <si>
    <t>E0090900500</t>
  </si>
  <si>
    <t xml:space="preserve">21.0M3/MIN                                                                      </t>
  </si>
  <si>
    <t>G51150095</t>
  </si>
  <si>
    <t>G75050025</t>
  </si>
  <si>
    <t xml:space="preserve">발전기                                                                             150 KW                                                                          </t>
  </si>
  <si>
    <t xml:space="preserve">   바이브레이터</t>
  </si>
  <si>
    <t xml:space="preserve">죠크럿셔                                                                           106.68CM X 121.92CM (231.26KW)                                                  </t>
  </si>
  <si>
    <t xml:space="preserve">.sang=1286,jung=500,kwan=614_x000D_
</t>
  </si>
  <si>
    <t>80 TON (160 KW)</t>
  </si>
  <si>
    <t>2620</t>
  </si>
  <si>
    <t xml:space="preserve">.SANG=900, JUNG=700, KWAN=438_x000D_
</t>
  </si>
  <si>
    <t xml:space="preserve">   불도저(타이어)</t>
  </si>
  <si>
    <t>76.2 CM X 101.6CM (141.74KW)</t>
  </si>
  <si>
    <t xml:space="preserve">(관경/연장) 660mm/6.0m                                                          </t>
  </si>
  <si>
    <t>E0041080060</t>
  </si>
  <si>
    <t>E0054010015</t>
  </si>
  <si>
    <t>G41150300</t>
  </si>
  <si>
    <t>6280</t>
  </si>
  <si>
    <t>E0039020300</t>
  </si>
  <si>
    <t>1360</t>
  </si>
  <si>
    <t>0.12 M3</t>
  </si>
  <si>
    <t xml:space="preserve">3,100 천원  </t>
  </si>
  <si>
    <t xml:space="preserve">사일로(SILO)                                                                       100 (7.0 KW)                                                                    </t>
  </si>
  <si>
    <t>400 KG/CM2</t>
  </si>
  <si>
    <t xml:space="preserve">크레인부수물(백호우)                                                               0.38 M3                                                                         </t>
  </si>
  <si>
    <t xml:space="preserve">11.19 KW                                                                        </t>
  </si>
  <si>
    <t xml:space="preserve">202,811 $     </t>
  </si>
  <si>
    <t>SD 120ton달기 (559.5 kW)</t>
  </si>
  <si>
    <t xml:space="preserve">에어호스                                                                        </t>
  </si>
  <si>
    <t xml:space="preserve">17,242 천원  </t>
  </si>
  <si>
    <t>2860</t>
  </si>
  <si>
    <t xml:space="preserve">비항SD,1.50M3(119KW)                                                            </t>
  </si>
  <si>
    <t>E0068020060</t>
  </si>
  <si>
    <t xml:space="preserve">(관경/연장) 1400mm/5.0m                                                         </t>
  </si>
  <si>
    <t>G52050170</t>
  </si>
  <si>
    <t xml:space="preserve">리프트트럭(지게차)                                                                 5 TON                                                                           </t>
  </si>
  <si>
    <t>5980</t>
  </si>
  <si>
    <t>E0064100100</t>
  </si>
  <si>
    <t xml:space="preserve">25,558 $     </t>
  </si>
  <si>
    <t xml:space="preserve">   플레이트 콤팩터</t>
  </si>
  <si>
    <t xml:space="preserve">10TON                                                                           </t>
  </si>
  <si>
    <t>중기야간경비산출계수</t>
  </si>
  <si>
    <t>5.0 M3</t>
  </si>
  <si>
    <t>6520</t>
  </si>
  <si>
    <t>비교검토</t>
  </si>
  <si>
    <t xml:space="preserve">파이프추진기(공압식)                                                               180-195 M/M 5.5M3/MIN                                                           </t>
  </si>
  <si>
    <t>E0051130007</t>
  </si>
  <si>
    <t xml:space="preserve">그라우팅 펌프                                                                      40-125 L/MIN(7.5kw)                                                             </t>
  </si>
  <si>
    <t xml:space="preserve">363,568 천원  </t>
  </si>
  <si>
    <t>E0021110268</t>
  </si>
  <si>
    <t>E0034300300</t>
  </si>
  <si>
    <t xml:space="preserve">184,276 천원  </t>
  </si>
  <si>
    <t>2180</t>
  </si>
  <si>
    <t xml:space="preserve">벨트콘베이어                                                                       42.72 CM X 15.24M (5.60 KW)                                                     </t>
  </si>
  <si>
    <t>G51160004</t>
  </si>
  <si>
    <t xml:space="preserve">스크린(2단식)                                                                      91.44CM X 304.8CM 5.60KW                                                        </t>
  </si>
  <si>
    <t>G65170300</t>
  </si>
  <si>
    <t xml:space="preserve">13,990 $     </t>
  </si>
  <si>
    <t xml:space="preserve">SD 500ton                                                                       </t>
  </si>
  <si>
    <t xml:space="preserve">64,768 $     </t>
  </si>
  <si>
    <t xml:space="preserve">스크린(2단식)                                                                      121.91CM X 365.76CM 11.19KW                                                     </t>
  </si>
  <si>
    <t xml:space="preserve">52 M (80~95 M3/hr)                                                              </t>
  </si>
  <si>
    <t>5060</t>
  </si>
  <si>
    <t>3460</t>
  </si>
  <si>
    <t xml:space="preserve">양묘선(앵커바지)                                                                </t>
  </si>
  <si>
    <t>4580</t>
  </si>
  <si>
    <t>56900017059</t>
  </si>
  <si>
    <t>470</t>
  </si>
  <si>
    <t xml:space="preserve">스크린(2단식)                                                                      152.4CM X 365.76CM 14.92KW                                                      </t>
  </si>
  <si>
    <t>E0076200002</t>
  </si>
  <si>
    <t>3300</t>
  </si>
  <si>
    <t>G90100010</t>
  </si>
  <si>
    <t xml:space="preserve">12,406 $     </t>
  </si>
  <si>
    <t>310</t>
  </si>
  <si>
    <t>1.15 M3</t>
  </si>
  <si>
    <t>G51150055</t>
  </si>
  <si>
    <t xml:space="preserve">10-14 TON                                                                       </t>
  </si>
  <si>
    <t xml:space="preserve">384,077 천원  </t>
  </si>
  <si>
    <t xml:space="preserve">(2.54cm) X 3B X 30M                                                             </t>
  </si>
  <si>
    <t xml:space="preserve">침목천공기                                                                         2.46 KW                                                                         </t>
  </si>
  <si>
    <t>E0021040025</t>
  </si>
  <si>
    <t>단 가</t>
  </si>
  <si>
    <t>5700</t>
  </si>
  <si>
    <t xml:space="preserve">융착기                                                                          </t>
  </si>
  <si>
    <t xml:space="preserve">6.03M3                                                                          </t>
  </si>
  <si>
    <t>QLINCX</t>
  </si>
  <si>
    <t xml:space="preserve">6.0M3 (L)                                                                       </t>
  </si>
  <si>
    <t xml:space="preserve">오실레이터,로테이터                                                                1,000mm                                                                         </t>
  </si>
  <si>
    <t>1.5KW</t>
  </si>
  <si>
    <t>비    고</t>
  </si>
  <si>
    <t xml:space="preserve">51,611 $     </t>
  </si>
  <si>
    <t>.sang=2000,jung=1222,kwan=711</t>
  </si>
  <si>
    <t>G21040070</t>
  </si>
  <si>
    <t>G51050200</t>
  </si>
  <si>
    <t>G72100485</t>
  </si>
  <si>
    <t>G88060840</t>
  </si>
  <si>
    <t>6240</t>
  </si>
  <si>
    <t>E0065300045</t>
  </si>
  <si>
    <t>E0071100025</t>
  </si>
  <si>
    <t xml:space="preserve">슬러리실 기계                                                                      3.0 - 3.8 M                                                                     </t>
  </si>
  <si>
    <t xml:space="preserve">진동 롤러 (핸드가이드식)                                                        </t>
  </si>
  <si>
    <t xml:space="preserve">   J.S.P용 믹서</t>
  </si>
  <si>
    <t>6560</t>
  </si>
  <si>
    <t xml:space="preserve">양족식 롤러(자주식)                                                                19 TON                                                                          </t>
  </si>
  <si>
    <t xml:space="preserve">강연성인장기                                                                    </t>
  </si>
  <si>
    <t>91.44 CM X 243.84CM (3.73KW)</t>
  </si>
  <si>
    <t xml:space="preserve">15 M3/Min (120MM)                                                               </t>
  </si>
  <si>
    <t>E0016300080</t>
  </si>
  <si>
    <t xml:space="preserve">10-12 TON                                                                       </t>
  </si>
  <si>
    <t>G58050003</t>
  </si>
  <si>
    <t xml:space="preserve">3.6 (일반용)                                                                    </t>
  </si>
  <si>
    <t xml:space="preserve">탠덤롤러(진동자주식)                                                            </t>
  </si>
  <si>
    <t>E0088010037</t>
  </si>
  <si>
    <t>E0065320220</t>
  </si>
  <si>
    <t>G46110350</t>
  </si>
  <si>
    <t>G90500380</t>
  </si>
  <si>
    <t xml:space="preserve">J.S.P용 믹서                                                                       1 M3                                                                            </t>
  </si>
  <si>
    <t>1480</t>
  </si>
  <si>
    <t>7080</t>
  </si>
  <si>
    <t xml:space="preserve">7.5 TON                                                                         </t>
  </si>
  <si>
    <t>G78120150</t>
  </si>
  <si>
    <t>MJ013003</t>
  </si>
  <si>
    <t>2820</t>
  </si>
  <si>
    <t xml:space="preserve">71,478 천원  </t>
  </si>
  <si>
    <t xml:space="preserve">페이브먼트 브레이카                                                                25.0KG (55#)                                                                    </t>
  </si>
  <si>
    <t xml:space="preserve">디이젤엔진                                                                         6.71 KW                                                                         </t>
  </si>
  <si>
    <t xml:space="preserve">5,800 천원  </t>
  </si>
  <si>
    <t>1.0M3용</t>
  </si>
  <si>
    <t xml:space="preserve">습지 굴삭기 (유압식백호우)                                                         0.4 M3                                                                          </t>
  </si>
  <si>
    <t xml:space="preserve">구)운전사(기계)                                                                 </t>
  </si>
  <si>
    <t>E0021050003</t>
  </si>
  <si>
    <t>430</t>
  </si>
  <si>
    <t xml:space="preserve">로울크럿셔                                                                         104.14 X 76.2 (223.80KW)                                                        </t>
  </si>
  <si>
    <t>E0077300125</t>
  </si>
  <si>
    <t>3420</t>
  </si>
  <si>
    <t>E0088060630</t>
  </si>
  <si>
    <t>G78120018</t>
  </si>
  <si>
    <t xml:space="preserve">150,766 $     </t>
  </si>
  <si>
    <t xml:space="preserve">공기압축기(이동식)                                                                 7.1 M3/Min                                                                      </t>
  </si>
  <si>
    <t>5020</t>
  </si>
  <si>
    <t>100-150mm</t>
  </si>
  <si>
    <t xml:space="preserve">점보드릴                                                                           2붐                                                                             </t>
  </si>
  <si>
    <t>121.91CM X 365.76CM 11.19KW</t>
  </si>
  <si>
    <t xml:space="preserve">   초고압펌프</t>
  </si>
  <si>
    <t>G03010057</t>
  </si>
  <si>
    <t>G11060010</t>
  </si>
  <si>
    <t>5740</t>
  </si>
  <si>
    <t>직관 150MM X 1M</t>
  </si>
  <si>
    <t>106.68CM X 121.92CM (231.26KW)</t>
  </si>
  <si>
    <t xml:space="preserve">SD 150ton달기 (634.1 kW)                                                        </t>
  </si>
  <si>
    <t>G90200072</t>
  </si>
  <si>
    <t>G90600850</t>
  </si>
  <si>
    <t xml:space="preserve">   사일로(SILO)</t>
  </si>
  <si>
    <t xml:space="preserve">20-26 M3/HR (30 kw)                                                             </t>
  </si>
  <si>
    <t>350</t>
  </si>
  <si>
    <t>1194kW</t>
  </si>
  <si>
    <t>노임할증계수(해상장비:주간)</t>
  </si>
  <si>
    <t xml:space="preserve">비항SD,1.00M3(112KW)                                                            </t>
  </si>
  <si>
    <t xml:space="preserve">19,650 천원  </t>
  </si>
  <si>
    <t>3340</t>
  </si>
  <si>
    <t xml:space="preserve">용접기 (교류)                                                                      200 AMP                                                                         </t>
  </si>
  <si>
    <t xml:space="preserve">에이프런 피이더                                                                 </t>
  </si>
  <si>
    <t xml:space="preserve">리버스서큘레이션드릴                                                               1,500mm                                                                         </t>
  </si>
  <si>
    <t xml:space="preserve">스크린(2단식)                                                                   </t>
  </si>
  <si>
    <t>G22085012</t>
  </si>
  <si>
    <t>G21040030</t>
  </si>
  <si>
    <t xml:space="preserve">2650*5160*1000                                                                  </t>
  </si>
  <si>
    <t xml:space="preserve">진동 롤러 (피견인식)                                                               10 톤                                                                           </t>
  </si>
  <si>
    <t xml:space="preserve">트럭탑제형 크레인                                                                  15 TON                                                                          </t>
  </si>
  <si>
    <t>G90700300</t>
  </si>
  <si>
    <t>1.34 M3</t>
  </si>
  <si>
    <t xml:space="preserve">크레인부수물(쇼벨)                                                                 0.57 M3                                                                         </t>
  </si>
  <si>
    <t xml:space="preserve">유압잭                                                                          </t>
  </si>
  <si>
    <t>G21050018</t>
  </si>
  <si>
    <t>6200</t>
  </si>
  <si>
    <t xml:space="preserve">46,577 $     </t>
  </si>
  <si>
    <t xml:space="preserve">무한궤도 크레인                                                                    100 TON                                                                         </t>
  </si>
  <si>
    <t>E0021040080</t>
  </si>
  <si>
    <t>비항SD,1.00M3(112KW)</t>
  </si>
  <si>
    <t xml:space="preserve">49,594 $     </t>
  </si>
  <si>
    <t>E0051130009</t>
  </si>
  <si>
    <t xml:space="preserve">70,122 $     </t>
  </si>
  <si>
    <t>G02300008</t>
  </si>
  <si>
    <t>G03020229</t>
  </si>
  <si>
    <t>G54010150</t>
  </si>
  <si>
    <t>G66010800</t>
  </si>
  <si>
    <t xml:space="preserve">하천골재채취선                                                                     895kW                                                                           </t>
  </si>
  <si>
    <t>4330</t>
  </si>
  <si>
    <t xml:space="preserve">바이브레이터                                                                    </t>
  </si>
  <si>
    <t>E0090600075</t>
  </si>
  <si>
    <t xml:space="preserve">44,766 $     </t>
  </si>
  <si>
    <t xml:space="preserve">   콘크리트 펌프</t>
  </si>
  <si>
    <t>(관경/연장) 610mm/6.0m</t>
  </si>
  <si>
    <t>2730</t>
  </si>
  <si>
    <t xml:space="preserve">   유압회전식 굴착기(지하연속벽용)</t>
  </si>
  <si>
    <t xml:space="preserve">수중모터 펌프                                                                      150 mm                                                                          </t>
  </si>
  <si>
    <t xml:space="preserve">   예  선</t>
  </si>
  <si>
    <t>QLINCB</t>
  </si>
  <si>
    <t xml:space="preserve">7.0m                                                                            </t>
  </si>
  <si>
    <t>1270</t>
  </si>
  <si>
    <t xml:space="preserve">일반기계운전사                                                                  </t>
  </si>
  <si>
    <t xml:space="preserve">대  선                                                                             SD 700ton                                                                       </t>
  </si>
  <si>
    <t xml:space="preserve">유압식 리퍼                                                                        27 TON                                                                          </t>
  </si>
  <si>
    <t>6390</t>
  </si>
  <si>
    <t xml:space="preserve">호안블럭 제작기                                                                    20 KW                                                                           </t>
  </si>
  <si>
    <t xml:space="preserve">74.60kW                                                                         </t>
  </si>
  <si>
    <t>E0088040560</t>
  </si>
  <si>
    <t xml:space="preserve">409,613 $     </t>
  </si>
  <si>
    <t xml:space="preserve">아스팔트 믹싱플랜트                                                                100 TON (200 KW)                                                                </t>
  </si>
  <si>
    <t xml:space="preserve">덤프트럭                                                                           24 TON                                                                          </t>
  </si>
  <si>
    <t>E0014070017</t>
  </si>
  <si>
    <t xml:space="preserve">100,321 $     </t>
  </si>
  <si>
    <t>GRAB</t>
  </si>
  <si>
    <t xml:space="preserve">크레인부수물(크람셀)                                                               2.29 M3                                                                         </t>
  </si>
  <si>
    <t xml:space="preserve">2,681 $     </t>
  </si>
  <si>
    <t xml:space="preserve">59,405 $     </t>
  </si>
  <si>
    <t xml:space="preserve">3붐                                                                             </t>
  </si>
  <si>
    <t>152.4CM X 365.76CM 14.92KW</t>
  </si>
  <si>
    <t>비 고</t>
  </si>
  <si>
    <t xml:space="preserve">8,201 $     </t>
  </si>
  <si>
    <t>E0051170004</t>
  </si>
  <si>
    <t>G21010015</t>
  </si>
  <si>
    <t>G25020025</t>
  </si>
  <si>
    <t>7110</t>
  </si>
  <si>
    <t>E0077300050</t>
  </si>
  <si>
    <t xml:space="preserve">41,323 $     </t>
  </si>
  <si>
    <t xml:space="preserve">1.5 TON                                                                         </t>
  </si>
  <si>
    <t xml:space="preserve">17,551 $     </t>
  </si>
  <si>
    <t>5850</t>
  </si>
  <si>
    <t>G13070009</t>
  </si>
  <si>
    <t>G43040061</t>
  </si>
  <si>
    <t>100TON</t>
  </si>
  <si>
    <t xml:space="preserve">대형 브레이카                                                                      0.8 M3용                                                                        </t>
  </si>
  <si>
    <t xml:space="preserve">HR    </t>
  </si>
  <si>
    <t>G68020100</t>
  </si>
  <si>
    <t>.sang=1000, jung=333, kwan=600</t>
  </si>
  <si>
    <t>QDM2WON</t>
  </si>
  <si>
    <t>1510</t>
  </si>
  <si>
    <t>노임할증계수(터널구간:주간)</t>
  </si>
  <si>
    <t>E0015060019</t>
  </si>
  <si>
    <t>E0078120070</t>
  </si>
  <si>
    <t>E0088040200</t>
  </si>
  <si>
    <t xml:space="preserve">동력분무기                                                                         4.85Kw                                                                          </t>
  </si>
  <si>
    <t xml:space="preserve">용착기                                                                          </t>
  </si>
  <si>
    <t xml:space="preserve">36 M (80~95 M3/hr)                                                              </t>
  </si>
  <si>
    <t xml:space="preserve">91.44CM X 243.84CM 5.60KW                                                       </t>
  </si>
  <si>
    <t>E0015090006</t>
  </si>
  <si>
    <t>2050</t>
  </si>
  <si>
    <t>E0021010040</t>
  </si>
  <si>
    <t>MJ015004</t>
  </si>
  <si>
    <t>100 TON</t>
  </si>
  <si>
    <t>G88060710</t>
  </si>
  <si>
    <t xml:space="preserve">압쇄기(펄버라이저)                                                                 1.0M3용                                                                         </t>
  </si>
  <si>
    <t>270-330 M/M 12.0M3/MIN</t>
  </si>
  <si>
    <t>G77400100</t>
  </si>
  <si>
    <t>G90400045</t>
  </si>
  <si>
    <t xml:space="preserve">직관 150MM X 3M                                                                 </t>
  </si>
  <si>
    <t xml:space="preserve">   크레인부수물(크람셀)</t>
  </si>
  <si>
    <t xml:space="preserve">콘크리트롤러페이버                                                              </t>
  </si>
  <si>
    <t xml:space="preserve">28,300 천원  </t>
  </si>
  <si>
    <t>4450</t>
  </si>
  <si>
    <t>(관경/연장) 860mm/6.0m</t>
  </si>
  <si>
    <t>5690</t>
  </si>
  <si>
    <t xml:space="preserve">274,137 $     </t>
  </si>
  <si>
    <t>L134</t>
  </si>
  <si>
    <t>E0079510066</t>
  </si>
  <si>
    <t>E0015090008</t>
  </si>
  <si>
    <t xml:space="preserve">발전기                                                                             25 KW                                                                           </t>
  </si>
  <si>
    <t xml:space="preserve">2,016 $     </t>
  </si>
  <si>
    <t xml:space="preserve">80 TON                                                                          </t>
  </si>
  <si>
    <t xml:space="preserve">300 L                                                                           </t>
  </si>
  <si>
    <t xml:space="preserve">24,167 $     </t>
  </si>
  <si>
    <t>G14070002</t>
  </si>
  <si>
    <t>E0063300015</t>
  </si>
  <si>
    <t>91.44 CM X 365.76CM (3.73KW)</t>
  </si>
  <si>
    <t xml:space="preserve">비항SD,3.00M3(164KW)                                                            </t>
  </si>
  <si>
    <t>700-900mm</t>
  </si>
  <si>
    <t>G54010110</t>
  </si>
  <si>
    <t>G90901100</t>
  </si>
  <si>
    <t>2770</t>
  </si>
  <si>
    <t xml:space="preserve">양묘선(앵커바지)                                                                   12ton, 89.5 kW                                                                  </t>
  </si>
  <si>
    <t>E0072050125</t>
  </si>
  <si>
    <t>4370</t>
  </si>
  <si>
    <t xml:space="preserve">929,684 천원  </t>
  </si>
  <si>
    <t>280</t>
  </si>
  <si>
    <t xml:space="preserve">13,933 $     </t>
  </si>
  <si>
    <t xml:space="preserve">크레인부수물(드레그라인)                                                           2.29 M3                                                                         </t>
  </si>
  <si>
    <t>3290</t>
  </si>
  <si>
    <t>G66300007</t>
  </si>
  <si>
    <t xml:space="preserve">2.2 TON                                                                         </t>
  </si>
  <si>
    <t>E0090200016X</t>
  </si>
  <si>
    <t xml:space="preserve">2,000mm                                                                         </t>
  </si>
  <si>
    <t xml:space="preserve">746kW                                                                           </t>
  </si>
  <si>
    <t xml:space="preserve">200 TON/hr                                                                      </t>
  </si>
  <si>
    <t>G41080180</t>
  </si>
  <si>
    <t>G52050103</t>
  </si>
  <si>
    <t>G63300040</t>
  </si>
  <si>
    <t xml:space="preserve">18,003 $     </t>
  </si>
  <si>
    <t xml:space="preserve">150 (7.0 KW)                                                                    </t>
  </si>
  <si>
    <t xml:space="preserve">80,318 $     </t>
  </si>
  <si>
    <t>2.5 TON</t>
  </si>
  <si>
    <t>1230</t>
  </si>
  <si>
    <t>299.9 KW</t>
  </si>
  <si>
    <t xml:space="preserve">배 송 관                                                                           (관경/연장) 860mm/6.0m                                                          </t>
  </si>
  <si>
    <t xml:space="preserve">39,828 $     </t>
  </si>
  <si>
    <t>E0090700500</t>
  </si>
  <si>
    <t xml:space="preserve">0.20 M3                                                                         </t>
  </si>
  <si>
    <t>G37010200</t>
  </si>
  <si>
    <t xml:space="preserve">44,250 $     </t>
  </si>
  <si>
    <t xml:space="preserve">배 송 관                                                                           (관경/연장) 560mm/6.0m                                                          </t>
  </si>
  <si>
    <t xml:space="preserve">70 TON (2.29 M3)                                                                </t>
  </si>
  <si>
    <t xml:space="preserve">크로울러 드릴                                                                   </t>
  </si>
  <si>
    <t>E0090400050</t>
  </si>
  <si>
    <t xml:space="preserve">100 TON (200 KW)                                                                </t>
  </si>
  <si>
    <t xml:space="preserve">121.91cm X 356.76cm 14.92KW                                                     </t>
  </si>
  <si>
    <t>1550</t>
  </si>
  <si>
    <t>G90500250</t>
  </si>
  <si>
    <t xml:space="preserve">36 M                                                                            </t>
  </si>
  <si>
    <t xml:space="preserve">콘크리트 펌프차                                                                    47 M(80~95 M3/hr)                                                               </t>
  </si>
  <si>
    <t xml:space="preserve">6.6 KW                                                                          </t>
  </si>
  <si>
    <t>26.76M3 18.65KW</t>
  </si>
  <si>
    <t xml:space="preserve">모 터                                                                              22.38 KW                                                                        </t>
  </si>
  <si>
    <t xml:space="preserve">.sang=469, jung=391, kwan=367_x000D_
</t>
  </si>
  <si>
    <t>E0052032200</t>
  </si>
  <si>
    <t>E0014070019</t>
  </si>
  <si>
    <t>7150</t>
  </si>
  <si>
    <t xml:space="preserve">0.2 kw                                                                          </t>
  </si>
  <si>
    <t>중기가격</t>
  </si>
  <si>
    <t>5810</t>
  </si>
  <si>
    <t xml:space="preserve">1.15 1.53 M3                                                                    </t>
  </si>
  <si>
    <t xml:space="preserve">아스팔트 믹싱플랜트                                                                80 TON (160 KW)                                                                 </t>
  </si>
  <si>
    <t xml:space="preserve">슬러리실 기계                                                                   </t>
  </si>
  <si>
    <t>560mm-1300mm</t>
  </si>
  <si>
    <t xml:space="preserve">202,390 $     </t>
  </si>
  <si>
    <t xml:space="preserve">36,222 천원  </t>
  </si>
  <si>
    <t>G02300006</t>
  </si>
  <si>
    <t>0.7-0.8 KW</t>
  </si>
  <si>
    <t xml:space="preserve">타이어롤러(자주식)                                                              </t>
  </si>
  <si>
    <t>4410</t>
  </si>
  <si>
    <t xml:space="preserve">32 M (80~95 M3/hr)                                                              </t>
  </si>
  <si>
    <t>G65100100</t>
  </si>
  <si>
    <t xml:space="preserve">크레인(타이어)                                                                     35 TON                                                                          </t>
  </si>
  <si>
    <t xml:space="preserve">5,540 $     </t>
  </si>
  <si>
    <t xml:space="preserve">3  톤                                                                           </t>
  </si>
  <si>
    <t xml:space="preserve">160TON                                                                          </t>
  </si>
  <si>
    <t xml:space="preserve">그라우팅믹서                                                                       390L X 2 (5KW)                                                                  </t>
  </si>
  <si>
    <t xml:space="preserve">22,725 천원  </t>
  </si>
  <si>
    <t>2010</t>
  </si>
  <si>
    <t xml:space="preserve">894 $     </t>
  </si>
  <si>
    <t xml:space="preserve">유압잭                                                                             400 TON                                                                         </t>
  </si>
  <si>
    <t xml:space="preserve">건설용펌프(자흡식)                                                                 100mm(3.73kw X 20m)                                                             </t>
  </si>
  <si>
    <t xml:space="preserve">95,533 $     </t>
  </si>
  <si>
    <t xml:space="preserve">   대형 브레이카</t>
  </si>
  <si>
    <t xml:space="preserve">디이젤 기관차                                                                      7 TON                                                                           </t>
  </si>
  <si>
    <t>E0015060032</t>
  </si>
  <si>
    <t xml:space="preserve">483,333 천원  </t>
  </si>
  <si>
    <t xml:space="preserve">굴삭기(무한궤도)                                                                   0.6 M3                                                                          </t>
  </si>
  <si>
    <t>5650</t>
  </si>
  <si>
    <t xml:space="preserve">444,039 천원  </t>
  </si>
  <si>
    <t xml:space="preserve">준설선 선장                                                                     </t>
  </si>
  <si>
    <t xml:space="preserve">1.91 2.29 2.68 M3                                                               </t>
  </si>
  <si>
    <t>E0051160007</t>
  </si>
  <si>
    <t xml:space="preserve">1ton, 7.5 kW                                                                    </t>
  </si>
  <si>
    <t>E0021140268</t>
  </si>
  <si>
    <t xml:space="preserve">스크레이퍼(피견인식)                                                               9.2 M3                                                                          </t>
  </si>
  <si>
    <t>120 TON</t>
  </si>
  <si>
    <t>SD 1000ton</t>
  </si>
  <si>
    <t xml:space="preserve">3,503 $     </t>
  </si>
  <si>
    <t xml:space="preserve">콘크리트 배치플랜트                                                                180 M3/hr (213 KW)                                                              </t>
  </si>
  <si>
    <t xml:space="preserve">리프트트럭(지게차)                                                                 7.5 TON                                                                         </t>
  </si>
  <si>
    <t>3250</t>
  </si>
  <si>
    <t>E0074302300</t>
  </si>
  <si>
    <t xml:space="preserve">   크레인부수물(쇼벨)</t>
  </si>
  <si>
    <t>240</t>
  </si>
  <si>
    <t xml:space="preserve">74,680 천원  </t>
  </si>
  <si>
    <t>1</t>
  </si>
  <si>
    <t xml:space="preserve">753,321 천원  </t>
  </si>
  <si>
    <t>G65150090</t>
  </si>
  <si>
    <t xml:space="preserve">   그래브준설선</t>
  </si>
  <si>
    <t>10 톤</t>
  </si>
  <si>
    <t xml:space="preserve">착암기(래그햄머)                                                                   2.7M3/MIN                                                                       </t>
  </si>
  <si>
    <t xml:space="preserve">습지 굴삭기 (유압식백호우)                                                      </t>
  </si>
  <si>
    <t xml:space="preserve">1,500mm                                                                         </t>
  </si>
  <si>
    <t xml:space="preserve">.sang=750, jung=708, kwan=588_x000D_
_x000D_
</t>
  </si>
  <si>
    <t xml:space="preserve">대  선                                                                             SD 500ton                                                                       </t>
  </si>
  <si>
    <t xml:space="preserve">35,789 $     </t>
  </si>
  <si>
    <t>G51130004</t>
  </si>
  <si>
    <t>G75050150</t>
  </si>
  <si>
    <t xml:space="preserve">2,574 천원  </t>
  </si>
  <si>
    <t xml:space="preserve">40.64 CM X 15.24M (3.73KW)                                                      </t>
  </si>
  <si>
    <t xml:space="preserve">커터(콘크리트및아스팔트용)                                                         320-400 MM                                                                      </t>
  </si>
  <si>
    <t>E0021050015</t>
  </si>
  <si>
    <t>E0038010795</t>
  </si>
  <si>
    <t xml:space="preserve">디이젤엔진                                                                         13.43 KW                                                                        </t>
  </si>
  <si>
    <t>6310</t>
  </si>
  <si>
    <t>25.4 CM X 50.8 CM (22.38KW)</t>
  </si>
  <si>
    <t>E0058010070</t>
  </si>
  <si>
    <t>산 출 근 거</t>
  </si>
  <si>
    <t>E0052020300</t>
  </si>
  <si>
    <t>1590</t>
  </si>
  <si>
    <t xml:space="preserve">142,213 천원  </t>
  </si>
  <si>
    <t xml:space="preserve">100 KW                                                                          </t>
  </si>
  <si>
    <t xml:space="preserve">38,692 천원  </t>
  </si>
  <si>
    <t xml:space="preserve">죠크럿셔                                                                           25.4 CM X 91.44CM (44.76KW)                                                     </t>
  </si>
  <si>
    <t xml:space="preserve">279,295 $     </t>
  </si>
  <si>
    <t xml:space="preserve">400 TON                                                                         </t>
  </si>
  <si>
    <t xml:space="preserve">139,667 천원  </t>
  </si>
  <si>
    <t xml:space="preserve">리프트트럭(지게차)                                                                 3.5 TON                                                                         </t>
  </si>
  <si>
    <t xml:space="preserve">곡관 150MM X 90D                                                                </t>
  </si>
  <si>
    <t>E0021010025</t>
  </si>
  <si>
    <t>6470</t>
  </si>
  <si>
    <t xml:space="preserve">벨트콘베이어                                                                    </t>
  </si>
  <si>
    <t xml:space="preserve">1 M                                                                             </t>
  </si>
  <si>
    <t xml:space="preserve">고압분사전용장비                                                                </t>
  </si>
  <si>
    <t>G64101500</t>
  </si>
  <si>
    <t>G76120300</t>
  </si>
  <si>
    <t>E0021130153</t>
  </si>
  <si>
    <t xml:space="preserve">11,800 천원  </t>
  </si>
  <si>
    <t>E0074312500</t>
  </si>
  <si>
    <t>2930</t>
  </si>
  <si>
    <t xml:space="preserve">비항SD,6.00M3(373KW)                                                            </t>
  </si>
  <si>
    <t xml:space="preserve">페이브먼트 브레이카                                                                36.0KG (80#)                                                                    </t>
  </si>
  <si>
    <t xml:space="preserve">50(93KW) TON/hr                                                                 </t>
  </si>
  <si>
    <t xml:space="preserve">450-600mm                                                                       </t>
  </si>
  <si>
    <t>.sang=900,jung=700,kwan=438</t>
  </si>
  <si>
    <t>3530</t>
  </si>
  <si>
    <t xml:space="preserve">0.2 M3                                                                          </t>
  </si>
  <si>
    <t xml:space="preserve">.sang=643,jung=500,kwan=425_x000D_
</t>
  </si>
  <si>
    <t xml:space="preserve">   그라우팅믹서</t>
  </si>
  <si>
    <t xml:space="preserve">로더 (타이어)                                                                   </t>
  </si>
  <si>
    <t>G13060044</t>
  </si>
  <si>
    <t xml:space="preserve">호안블럭 제작기                                                                 </t>
  </si>
  <si>
    <t xml:space="preserve">3.6 (사리도)                                                                    </t>
  </si>
  <si>
    <t>G21010070</t>
  </si>
  <si>
    <t>520</t>
  </si>
  <si>
    <t xml:space="preserve">6,300 천원  </t>
  </si>
  <si>
    <t xml:space="preserve">SD 1750ton                                                                      </t>
  </si>
  <si>
    <t xml:space="preserve">1.91 M3                                                                         </t>
  </si>
  <si>
    <t xml:space="preserve">721,758 $     </t>
  </si>
  <si>
    <t>20톤용</t>
  </si>
  <si>
    <t>E0054050150</t>
  </si>
  <si>
    <t>G65170250</t>
  </si>
  <si>
    <t>E0078120015</t>
  </si>
  <si>
    <t>5130</t>
  </si>
  <si>
    <t>QDATE</t>
  </si>
  <si>
    <t xml:space="preserve">   배관파이프</t>
  </si>
  <si>
    <t>200</t>
  </si>
  <si>
    <t xml:space="preserve">19,842 $     </t>
  </si>
  <si>
    <t xml:space="preserve">5,630 천원  </t>
  </si>
  <si>
    <t>E0051130011</t>
  </si>
  <si>
    <t xml:space="preserve">에이프런 피이더                                                                    106.68 CM X 304.86CM (7.46KW)                                                   </t>
  </si>
  <si>
    <t xml:space="preserve">윈치 수동더블드럼                                                               </t>
  </si>
  <si>
    <t>E0045040032</t>
  </si>
  <si>
    <t xml:space="preserve">SD 700ton                                                                       </t>
  </si>
  <si>
    <t xml:space="preserve">(4.90cm) X 3B X 20M                                                             </t>
  </si>
  <si>
    <t>G33020047</t>
  </si>
  <si>
    <t>3210</t>
  </si>
  <si>
    <t xml:space="preserve">   Power Trolwel (파워트로웰)</t>
  </si>
  <si>
    <t xml:space="preserve">25.4 CM X 91.44CM (44.76KW)                                                     </t>
  </si>
  <si>
    <t>5610</t>
  </si>
  <si>
    <t xml:space="preserve">불도저(타이어)                                                                     33 TON                                                                          </t>
  </si>
  <si>
    <t xml:space="preserve">385,356 천원  </t>
  </si>
  <si>
    <t xml:space="preserve">3.5 M3                                                                          </t>
  </si>
  <si>
    <t>E0036010102</t>
  </si>
  <si>
    <t>60 M3/hr (96 KW)</t>
  </si>
  <si>
    <t>시간당노임산출계수(터널구간)</t>
  </si>
  <si>
    <t>E0059010016</t>
  </si>
  <si>
    <t xml:space="preserve">29,774 $     </t>
  </si>
  <si>
    <t xml:space="preserve">(관경/연장) 760mm/6.0m                                                          </t>
  </si>
  <si>
    <t>6350</t>
  </si>
  <si>
    <t xml:space="preserve">기중기선(비자항)                                                                   SD 60ton달기 (335.7 kW)                                                         </t>
  </si>
  <si>
    <t>E0065180100</t>
  </si>
  <si>
    <t xml:space="preserve">대  선                                                                             SD 80ton                                                                        </t>
  </si>
  <si>
    <t xml:space="preserve">토운선                                                                             SD 200M3                                                                        </t>
  </si>
  <si>
    <t xml:space="preserve">골재 살포기(자주식)                                                             </t>
  </si>
  <si>
    <t>G21040160</t>
  </si>
  <si>
    <t>G88030003</t>
  </si>
  <si>
    <t>E0064090001</t>
  </si>
  <si>
    <t xml:space="preserve">스크린(3단식)                                                                      152.4cm X 426.72cm 22.38KW                                                      </t>
  </si>
  <si>
    <t xml:space="preserve">   전회전식천공기</t>
  </si>
  <si>
    <t xml:space="preserve">4.5m                                                                            </t>
  </si>
  <si>
    <t xml:space="preserve">디이젤 파일햄머                                                                    1.5 TON                                                                         </t>
  </si>
  <si>
    <t>45 KW</t>
  </si>
  <si>
    <t>104.14 X 76.2 (223.80KW)</t>
  </si>
  <si>
    <t xml:space="preserve">30-60 L/MIN(3.7kw)                                                              </t>
  </si>
  <si>
    <t>5890</t>
  </si>
  <si>
    <t xml:space="preserve">34,790 $     </t>
  </si>
  <si>
    <t xml:space="preserve">2.0 TON                                                                         </t>
  </si>
  <si>
    <t xml:space="preserve">1 M3                                                                            </t>
  </si>
  <si>
    <t xml:space="preserve">양족식 롤러(자주식)                                                                15 TON                                                                          </t>
  </si>
  <si>
    <t>2970</t>
  </si>
  <si>
    <t>E0017300015</t>
  </si>
  <si>
    <t>G51190625</t>
  </si>
  <si>
    <t>G90100006</t>
  </si>
  <si>
    <t xml:space="preserve">.sang=1125,jung=563,kwan=606_x000D_
</t>
  </si>
  <si>
    <t xml:space="preserve">아스팔트 페이퍼(피니셔)                                                            3 M                                                                             </t>
  </si>
  <si>
    <t xml:space="preserve">2,127,120 $     </t>
  </si>
  <si>
    <t>6430</t>
  </si>
  <si>
    <t>MA</t>
  </si>
  <si>
    <t>E0058010030</t>
  </si>
  <si>
    <t xml:space="preserve">양묘선(앵커바지)                                                                   70ton, 507.3 kW                                                                 </t>
  </si>
  <si>
    <t xml:space="preserve">12,997 $     </t>
  </si>
  <si>
    <t>121.91CM X 304.8CM 7.46KW</t>
  </si>
  <si>
    <t>재료비할증계수(주야간)</t>
  </si>
  <si>
    <t>E0090400035</t>
  </si>
  <si>
    <t>E0054050110</t>
  </si>
  <si>
    <t>G90900300</t>
  </si>
  <si>
    <t xml:space="preserve">   해머그래브</t>
  </si>
  <si>
    <t>0.95 M3</t>
  </si>
  <si>
    <t xml:space="preserve">(1.91cm) X 3B X 50M                                                             </t>
  </si>
  <si>
    <t>5170</t>
  </si>
  <si>
    <t>E0021010080</t>
  </si>
  <si>
    <t>2090</t>
  </si>
  <si>
    <t>G02110060</t>
  </si>
  <si>
    <t>G21010030</t>
  </si>
  <si>
    <t>G64102000</t>
  </si>
  <si>
    <t>0.5 ㎥</t>
  </si>
  <si>
    <t xml:space="preserve">922,170 $     </t>
  </si>
  <si>
    <t xml:space="preserve">42,566 천원  </t>
  </si>
  <si>
    <t>560</t>
  </si>
  <si>
    <t xml:space="preserve">450-510 M/M 35M3/MIN                                                            </t>
  </si>
  <si>
    <t>4490</t>
  </si>
  <si>
    <t>3570</t>
  </si>
  <si>
    <t>91.44 CM X 15.24M (14.92KW)</t>
  </si>
  <si>
    <t>E0052050035</t>
  </si>
  <si>
    <t xml:space="preserve">그래브준설선                                                                       비항SD,7.50M3(537KW)                                                            </t>
  </si>
  <si>
    <t xml:space="preserve">8,905 $     </t>
  </si>
  <si>
    <t>E0015070014</t>
  </si>
  <si>
    <t xml:space="preserve">주철관 절단기                                                                      40.64 cm                                                                        </t>
  </si>
  <si>
    <t>E0088060760</t>
  </si>
  <si>
    <t>E0088060350</t>
  </si>
  <si>
    <t>500 TON</t>
  </si>
  <si>
    <t>1 톤 X 45 M</t>
  </si>
  <si>
    <t>1800</t>
  </si>
  <si>
    <t xml:space="preserve">3.2 TON                                                                         </t>
  </si>
  <si>
    <t xml:space="preserve">.sang=804, jung=580, kwan=384_x000D_
</t>
  </si>
  <si>
    <t>3.0m</t>
  </si>
  <si>
    <t>3140</t>
  </si>
  <si>
    <t xml:space="preserve">2,165 $     </t>
  </si>
  <si>
    <t xml:space="preserve">고무슬리브                                                                         710mm-1600mm                                                                    </t>
  </si>
  <si>
    <t xml:space="preserve">32,646 천원  </t>
  </si>
  <si>
    <t>150</t>
  </si>
  <si>
    <t xml:space="preserve">20 TON (0.57 M3)                                                                </t>
  </si>
  <si>
    <t>G69010010</t>
  </si>
  <si>
    <t xml:space="preserve">로더(무한궤도)                                                                     1.34 M3                                                                         </t>
  </si>
  <si>
    <t>3400(진동수/min)</t>
  </si>
  <si>
    <t xml:space="preserve">잡    품                                                                        </t>
  </si>
  <si>
    <t>합 계</t>
  </si>
  <si>
    <t>180-195 M/M 5.5M3/MIN</t>
  </si>
  <si>
    <t xml:space="preserve">기중기선(비자항)                                                                   SD 120ton달기 (559.5 kW)                                                        </t>
  </si>
  <si>
    <t xml:space="preserve">3,000mm                                                                         </t>
  </si>
  <si>
    <t>5540</t>
  </si>
  <si>
    <t xml:space="preserve">.sang=1286,jung=357, kwan=860_x000D_
</t>
  </si>
  <si>
    <t>비항SD, 1492 kW</t>
  </si>
  <si>
    <t>E0088010025</t>
  </si>
  <si>
    <t xml:space="preserve">굴삭기(무한궤도)                                                                   2.0 M3                                                                          </t>
  </si>
  <si>
    <t xml:space="preserve">2,143 $     </t>
  </si>
  <si>
    <t xml:space="preserve">36M                                                                             </t>
  </si>
  <si>
    <t>80ton대선 8ton달기(14.92kW)</t>
  </si>
  <si>
    <t>4940</t>
  </si>
  <si>
    <t xml:space="preserve">디이젤 파일햄머                                                                 </t>
  </si>
  <si>
    <t xml:space="preserve">26,400 천원  </t>
  </si>
  <si>
    <t>6000</t>
  </si>
  <si>
    <t>0.7 톤</t>
  </si>
  <si>
    <t xml:space="preserve">하천골재채취선                                                                  </t>
  </si>
  <si>
    <t>G90700100</t>
  </si>
  <si>
    <t xml:space="preserve">10 TON (0.29 M3)                                                                </t>
  </si>
  <si>
    <t>E0065180250</t>
  </si>
  <si>
    <t xml:space="preserve">7,681 $     </t>
  </si>
  <si>
    <t xml:space="preserve">.sang=818 ,jung=500 ,kwan=591_x000D_
</t>
  </si>
  <si>
    <t xml:space="preserve">대  선                                                                             SD 300ton                                                                       </t>
  </si>
  <si>
    <t>E0076110300</t>
  </si>
  <si>
    <t>E0078110040</t>
  </si>
  <si>
    <t>E0051160003</t>
  </si>
  <si>
    <t xml:space="preserve">로더(무한궤도)                                                                     2.87 M3                                                                         </t>
  </si>
  <si>
    <t xml:space="preserve">991 천원  </t>
  </si>
  <si>
    <t xml:space="preserve">전회전식천공기                                                                     2,500mm                                                                         </t>
  </si>
  <si>
    <t xml:space="preserve">40ton, 283.5 kW                                                                 </t>
  </si>
  <si>
    <t xml:space="preserve">콘크리트 배치플랜트                                                                60 M3/hr (96 KW)                                                                </t>
  </si>
  <si>
    <t>G01010007</t>
  </si>
  <si>
    <t>G02600355</t>
  </si>
  <si>
    <t>G42050040</t>
  </si>
  <si>
    <t xml:space="preserve">   골재세척설비</t>
  </si>
  <si>
    <t xml:space="preserve">   토운선</t>
  </si>
  <si>
    <t xml:space="preserve">   콘크리트 믹서</t>
  </si>
  <si>
    <t xml:space="preserve">196,833 천원  </t>
  </si>
  <si>
    <t>G05020037</t>
  </si>
  <si>
    <t>G79300030</t>
  </si>
  <si>
    <t>25</t>
  </si>
  <si>
    <t>할 증</t>
  </si>
  <si>
    <t xml:space="preserve">   양족식 진동 롤러(피견인식)</t>
  </si>
  <si>
    <t>1680</t>
  </si>
  <si>
    <t xml:space="preserve">트럭 트랙터 및 평판트레일러                                                        30 TON                                                                          </t>
  </si>
  <si>
    <t xml:space="preserve">254,070 천원  </t>
  </si>
  <si>
    <t>6760</t>
  </si>
  <si>
    <t xml:space="preserve">186,232 $     </t>
  </si>
  <si>
    <t>E0052050071</t>
  </si>
  <si>
    <t>E0090901500</t>
  </si>
  <si>
    <t>G88040068</t>
  </si>
  <si>
    <t>G90900050</t>
  </si>
  <si>
    <t>100 Amp</t>
  </si>
  <si>
    <t xml:space="preserve">45.72CM X 91.44CM (82.06KW)                                                     </t>
  </si>
  <si>
    <t>1044kW</t>
  </si>
  <si>
    <t xml:space="preserve">713 천원  </t>
  </si>
  <si>
    <t xml:space="preserve">굴삭기(무한궤도)                                                                   0.12 M3                                                                         </t>
  </si>
  <si>
    <t>5220</t>
  </si>
  <si>
    <t>SD 200ton</t>
  </si>
  <si>
    <t>3620</t>
  </si>
  <si>
    <t xml:space="preserve">모 터                                                                              3.73 KW                                                                         </t>
  </si>
  <si>
    <t>0.18 M3</t>
  </si>
  <si>
    <t>630</t>
  </si>
  <si>
    <t xml:space="preserve">비항SD,12.50M3(1194KW)                                                          </t>
  </si>
  <si>
    <t>5500</t>
  </si>
  <si>
    <t>G31080100</t>
  </si>
  <si>
    <t xml:space="preserve">잡   품                                                                         </t>
  </si>
  <si>
    <t xml:space="preserve">습지 불도저                                                                        13 TON                                                                          </t>
  </si>
  <si>
    <t>G88040066</t>
  </si>
  <si>
    <t>685mm-1500mm</t>
  </si>
  <si>
    <t xml:space="preserve">3,300 천원  </t>
  </si>
  <si>
    <t xml:space="preserve">3.73 KW                                                                         </t>
  </si>
  <si>
    <t xml:space="preserve">타워크레인                                                                      </t>
  </si>
  <si>
    <t>20 톤 X 50 M</t>
  </si>
  <si>
    <t xml:space="preserve">로더(무한궤도)                                                                     1.53 M3                                                                         </t>
  </si>
  <si>
    <t>110</t>
  </si>
  <si>
    <t xml:space="preserve">배 송 관                                                                           (관경/연장) 300mm/5.5m                                                          </t>
  </si>
  <si>
    <t xml:space="preserve">보링 기계                                                                          (JSP용)                                                                         </t>
  </si>
  <si>
    <t xml:space="preserve">14,736 천원  </t>
  </si>
  <si>
    <t>1840</t>
  </si>
  <si>
    <t xml:space="preserve">대  선                                                                             SD 2000ton                                                                      </t>
  </si>
  <si>
    <t>15 - 25 TON</t>
  </si>
  <si>
    <t xml:space="preserve">   양족식 롤러(자주식)</t>
  </si>
  <si>
    <t>3100</t>
  </si>
  <si>
    <t>2.2 TON</t>
  </si>
  <si>
    <t>문자</t>
  </si>
  <si>
    <t xml:space="preserve">597kW                                                                           </t>
  </si>
  <si>
    <t xml:space="preserve">385,855 $     </t>
  </si>
  <si>
    <t>E0026020035</t>
  </si>
  <si>
    <t xml:space="preserve">직관 150MM X 2M                                                                 </t>
  </si>
  <si>
    <t xml:space="preserve">파이프추진기(오거부착유압식)                                                       300 TON 1050 M/M                                                                </t>
  </si>
  <si>
    <t xml:space="preserve">(관경/연장) 1600mm/5.0m                                                         </t>
  </si>
  <si>
    <t>G62020200</t>
  </si>
  <si>
    <t>7  톤</t>
  </si>
  <si>
    <t>74.60kW</t>
  </si>
  <si>
    <t xml:space="preserve">유압회전식 굴착기(지하연속벽용)                                                 </t>
  </si>
  <si>
    <t xml:space="preserve">1.0 M3                                                                          </t>
  </si>
  <si>
    <t>G41080210</t>
  </si>
  <si>
    <t>G75050200</t>
  </si>
  <si>
    <t>(관경/연장) 1400mm/5.0m</t>
  </si>
  <si>
    <t>4900</t>
  </si>
  <si>
    <t>E0045040036</t>
  </si>
  <si>
    <t>6040</t>
  </si>
  <si>
    <t>E0073300010</t>
  </si>
  <si>
    <t>40 TON (80 KW)</t>
  </si>
  <si>
    <t>60 TON (120 KW)</t>
  </si>
  <si>
    <t>6720</t>
  </si>
  <si>
    <t>QH31</t>
  </si>
  <si>
    <t>.sang=469, jung=365, kwan=367</t>
  </si>
  <si>
    <t xml:space="preserve">0.4 M3                                                                          </t>
  </si>
  <si>
    <t>.sang=0,jung=0  , kwan=1500</t>
  </si>
  <si>
    <t xml:space="preserve">모르타르펌프                                                                       3.73 kw                                                                         </t>
  </si>
  <si>
    <t>E0090902000</t>
  </si>
  <si>
    <t>G65160060</t>
  </si>
  <si>
    <t>E0066020120</t>
  </si>
  <si>
    <t xml:space="preserve">34 톤                                                                           </t>
  </si>
  <si>
    <t xml:space="preserve">30,495 $     </t>
  </si>
  <si>
    <t xml:space="preserve">298,793 $     </t>
  </si>
  <si>
    <t xml:space="preserve">물탱크(살수차)                                                                     16000 L                                                                         </t>
  </si>
  <si>
    <t xml:space="preserve">41 M(80~95 M3/hr)                                                               </t>
  </si>
  <si>
    <t xml:space="preserve">16,065 $     </t>
  </si>
  <si>
    <t xml:space="preserve">로더 (무한궤도)                                                                    0.76 M3                                                                         </t>
  </si>
  <si>
    <t xml:space="preserve">15kw(62.5㎥/hr)                                                                 </t>
  </si>
  <si>
    <t xml:space="preserve">13 천원  </t>
  </si>
  <si>
    <t>670</t>
  </si>
  <si>
    <t>4780</t>
  </si>
  <si>
    <t xml:space="preserve">양족식 진동 롤러(피견인식)                                                         9 TON                                                                           </t>
  </si>
  <si>
    <t xml:space="preserve">발전기                                                                             250 KW                                                                          </t>
  </si>
  <si>
    <t>E0079300025</t>
  </si>
  <si>
    <t>3660</t>
  </si>
  <si>
    <t>80</t>
  </si>
  <si>
    <t>G65170100</t>
  </si>
  <si>
    <t>OP값</t>
  </si>
  <si>
    <t xml:space="preserve">10,458 천원  </t>
  </si>
  <si>
    <t>.sang=1286, jung=357, kwan=614</t>
  </si>
  <si>
    <t>0.6 M3</t>
  </si>
  <si>
    <t xml:space="preserve">   모 터</t>
  </si>
  <si>
    <t>E0001010012</t>
  </si>
  <si>
    <t xml:space="preserve">67,794 $     </t>
  </si>
  <si>
    <t xml:space="preserve">5,670 천원  </t>
  </si>
  <si>
    <t>노임할증계수(해상장비:야간)</t>
  </si>
  <si>
    <t>5260</t>
  </si>
  <si>
    <t xml:space="preserve">고무슬리브                                                                         400mm-1000mm                                                                    </t>
  </si>
  <si>
    <t>2380</t>
  </si>
  <si>
    <t xml:space="preserve">79,010 $     </t>
  </si>
  <si>
    <t>QLINCF</t>
  </si>
  <si>
    <t xml:space="preserve">60,853 $     </t>
  </si>
  <si>
    <t xml:space="preserve">로더(무한궤도)                                                                     1.72 M3                                                                         </t>
  </si>
  <si>
    <t>.sang=3000 ,jung=3667 ,kwan=700</t>
  </si>
  <si>
    <t>2420</t>
  </si>
  <si>
    <t xml:space="preserve">1.0 M3용                                                                        </t>
  </si>
  <si>
    <t>G02500100</t>
  </si>
  <si>
    <t xml:space="preserve">동력분무기                                                                      </t>
  </si>
  <si>
    <t>G91000008</t>
  </si>
  <si>
    <t>0.3㎥</t>
  </si>
  <si>
    <t>G01020033</t>
  </si>
  <si>
    <t>G51180004</t>
  </si>
  <si>
    <t xml:space="preserve">24,644 $     </t>
  </si>
  <si>
    <t>125 KW</t>
  </si>
  <si>
    <t>1880</t>
  </si>
  <si>
    <t>E0052040500</t>
  </si>
  <si>
    <t xml:space="preserve">25톤                                                                            </t>
  </si>
  <si>
    <t>SD 40ton(134kW)</t>
  </si>
  <si>
    <t>E0021130268</t>
  </si>
  <si>
    <t>E0090900700</t>
  </si>
  <si>
    <t xml:space="preserve">양족식 롤러(자주식)                                                                37 TON                                                                          </t>
  </si>
  <si>
    <t xml:space="preserve">고무슬리브                                                                         860mm-1900mm                                                                    </t>
  </si>
  <si>
    <t xml:space="preserve">1,062,496 천원  </t>
  </si>
  <si>
    <t>E0078110025</t>
  </si>
  <si>
    <t>E0004070092</t>
  </si>
  <si>
    <t>4020</t>
  </si>
  <si>
    <t xml:space="preserve">48,398 $     </t>
  </si>
  <si>
    <t xml:space="preserve">굴삭기(무한궤도)                                                                   0.2 M3                                                                          </t>
  </si>
  <si>
    <t>.sang=818 ,jung=227 ,kwan=591</t>
  </si>
  <si>
    <t xml:space="preserve">죠크럿셔                                                                           25.4 CM X 50.8 CM (22.38KW)                                                     </t>
  </si>
  <si>
    <t>6960</t>
  </si>
  <si>
    <t>MJ012003</t>
  </si>
  <si>
    <t xml:space="preserve">크로울러드릴(탑승유압식)                                                           110 KW                                                                          </t>
  </si>
  <si>
    <t xml:space="preserve">59,597 $     </t>
  </si>
  <si>
    <t>4700 L</t>
  </si>
  <si>
    <t>G51140004</t>
  </si>
  <si>
    <t>E0065500130</t>
  </si>
  <si>
    <t>G26020045</t>
  </si>
  <si>
    <t>G41150100</t>
  </si>
  <si>
    <t>G78110070</t>
  </si>
  <si>
    <t>7.46 KW</t>
  </si>
  <si>
    <t>SD 80ton(336kW)</t>
  </si>
  <si>
    <t>1160</t>
  </si>
  <si>
    <t>E0021040200</t>
  </si>
  <si>
    <t>3820</t>
  </si>
  <si>
    <t>(관경/연장) 350mm/6.0m</t>
  </si>
  <si>
    <t xml:space="preserve">대  선                                                                             SD 100ton                                                                       </t>
  </si>
  <si>
    <t>830</t>
  </si>
  <si>
    <t xml:space="preserve">197,117 $     </t>
  </si>
  <si>
    <t>6080</t>
  </si>
  <si>
    <t>중기주야간할증계수</t>
  </si>
  <si>
    <t xml:space="preserve">크레인부수물(크람셀)                                                               2.68M3                                                                          </t>
  </si>
  <si>
    <t>G51120003</t>
  </si>
  <si>
    <t>G76210100</t>
  </si>
  <si>
    <t>160.4 KW</t>
  </si>
  <si>
    <t>L093</t>
  </si>
  <si>
    <t>1600</t>
  </si>
  <si>
    <t xml:space="preserve">디이젤엔진                                                                         26.11 KW                                                                        </t>
  </si>
  <si>
    <t>G90500100</t>
  </si>
  <si>
    <t>.sang=2000,jung=1111,kwan=833</t>
  </si>
  <si>
    <t>G72050540</t>
  </si>
  <si>
    <t xml:space="preserve">2200*5150*1000                                                                  </t>
  </si>
  <si>
    <t>E0001020028</t>
  </si>
  <si>
    <t>E0021140153</t>
  </si>
  <si>
    <t>G14070008</t>
  </si>
  <si>
    <t>G90600450</t>
  </si>
  <si>
    <t xml:space="preserve">오실레이터,로테이터                                                                2,000mm                                                                         </t>
  </si>
  <si>
    <t>3.36 KW</t>
  </si>
  <si>
    <t>E0091000013</t>
  </si>
  <si>
    <t>200mm-1000mm</t>
  </si>
  <si>
    <t xml:space="preserve">진동 롤러 (피견인식)                                                               4 톤                                                                            </t>
  </si>
  <si>
    <t xml:space="preserve">로더 (무한궤도)                                                                    0.57 M3                                                                         </t>
  </si>
  <si>
    <t>E0015090002</t>
  </si>
  <si>
    <t xml:space="preserve">크레인부수물(쇼벨)                                                                 2.29 M3                                                                         </t>
  </si>
  <si>
    <t xml:space="preserve">콘크럿셔                                                                           121.92CM  (55KW)                                                                </t>
  </si>
  <si>
    <t>G65100250</t>
  </si>
  <si>
    <t>QMINC3</t>
  </si>
  <si>
    <t xml:space="preserve">480,000 천원  </t>
  </si>
  <si>
    <t xml:space="preserve">(관경/연장) 900mm/4.5m                                                          </t>
  </si>
  <si>
    <t>E0012090007</t>
  </si>
  <si>
    <t xml:space="preserve">400,000 천원  </t>
  </si>
  <si>
    <t xml:space="preserve">97,708 천원  </t>
  </si>
  <si>
    <t>40</t>
  </si>
  <si>
    <t xml:space="preserve">12 TON                                                                          </t>
  </si>
  <si>
    <t xml:space="preserve">초고압펌프                                                                      </t>
  </si>
  <si>
    <t xml:space="preserve">0.40 M3                                                                         </t>
  </si>
  <si>
    <t xml:space="preserve">죠크럿셔                                                                           25.4 CM X 46.64CM (18.65KW)                                                     </t>
  </si>
  <si>
    <t>G02010100</t>
  </si>
  <si>
    <t>G13060025</t>
  </si>
  <si>
    <t>4740</t>
  </si>
  <si>
    <t xml:space="preserve">77,409 $     </t>
  </si>
  <si>
    <t>2340</t>
  </si>
  <si>
    <t>곡관 150MM X 45D</t>
  </si>
  <si>
    <t xml:space="preserve">1,409,217 $     </t>
  </si>
  <si>
    <t>E0088050070</t>
  </si>
  <si>
    <t>35 TON (1.33 M3)</t>
  </si>
  <si>
    <t xml:space="preserve">   배 송 관</t>
  </si>
  <si>
    <t xml:space="preserve">고무슬리브                                                                         610mm-1300mm                                                                    </t>
  </si>
  <si>
    <t xml:space="preserve">2,520 천원  </t>
  </si>
  <si>
    <t>G88060400</t>
  </si>
  <si>
    <t xml:space="preserve">양족식 롤러 (피견인식)                                                             7  톤                                                                           </t>
  </si>
  <si>
    <t>4060</t>
  </si>
  <si>
    <t xml:space="preserve">노면파쇄기                                                                      </t>
  </si>
  <si>
    <t>190</t>
  </si>
  <si>
    <t xml:space="preserve">   스크레이퍼(피견인식)</t>
  </si>
  <si>
    <t>E0072020008</t>
  </si>
  <si>
    <t>6920</t>
  </si>
  <si>
    <t>G13070003</t>
  </si>
  <si>
    <t xml:space="preserve">152.4CM X 426.72CM 18.85KW                                                      </t>
  </si>
  <si>
    <t xml:space="preserve">55,000 천원  </t>
  </si>
  <si>
    <t xml:space="preserve">로더(무한궤도)                                                                     1.15 M3                                                                         </t>
  </si>
  <si>
    <t xml:space="preserve">   진공흡입 준설차</t>
  </si>
  <si>
    <t xml:space="preserve">15,000 천원  </t>
  </si>
  <si>
    <t>3.6 M (사리도)</t>
  </si>
  <si>
    <t>G66300003</t>
  </si>
  <si>
    <t>3180</t>
  </si>
  <si>
    <t>5580</t>
  </si>
  <si>
    <t xml:space="preserve">.sang=1200, jung=1067,kwan=634_x000D_
</t>
  </si>
  <si>
    <t xml:space="preserve">6,048 천원  </t>
  </si>
  <si>
    <t xml:space="preserve">136,979 $     </t>
  </si>
  <si>
    <t xml:space="preserve">202 천원  </t>
  </si>
  <si>
    <t>E0064080100</t>
  </si>
  <si>
    <t xml:space="preserve">모터그레이더                                                                    </t>
  </si>
  <si>
    <t xml:space="preserve">52,174 $     </t>
  </si>
  <si>
    <t>2460</t>
  </si>
  <si>
    <t>870</t>
  </si>
  <si>
    <t>G78110030</t>
  </si>
  <si>
    <t>4980</t>
  </si>
  <si>
    <t xml:space="preserve">0.6 M3                                                                          </t>
  </si>
  <si>
    <t>E0088040630</t>
  </si>
  <si>
    <t>1120</t>
  </si>
  <si>
    <t>3860</t>
  </si>
  <si>
    <t>.sang=4677</t>
  </si>
  <si>
    <t>24톤용</t>
  </si>
  <si>
    <t xml:space="preserve">212,940 $     </t>
  </si>
  <si>
    <t xml:space="preserve">4,962 $     </t>
  </si>
  <si>
    <t xml:space="preserve">토운선                                                                             SD 600M3                                                                        </t>
  </si>
  <si>
    <t>2.87 M3</t>
  </si>
  <si>
    <t xml:space="preserve">스크레이퍼(자주식)                                                              </t>
  </si>
  <si>
    <t xml:space="preserve">용접기 (교류)                                                                      500 AMP                                                                         </t>
  </si>
  <si>
    <t>QH1</t>
  </si>
  <si>
    <t>단위</t>
  </si>
  <si>
    <t xml:space="preserve">파일천공전용장비                                                                   40 TON                                                                          </t>
  </si>
  <si>
    <t>E0079300040</t>
  </si>
  <si>
    <t>0.25 M3</t>
  </si>
  <si>
    <t xml:space="preserve">1000-1500mm                                                                     </t>
  </si>
  <si>
    <t>E0042050030</t>
  </si>
  <si>
    <t xml:space="preserve">16 TON                                                                          </t>
  </si>
  <si>
    <t>G15070020</t>
  </si>
  <si>
    <t xml:space="preserve">리버스서큘레이션드릴                                                               2,500mm                                                                         </t>
  </si>
  <si>
    <t xml:space="preserve">모 터 (쉴드TBM용)                                                               </t>
  </si>
  <si>
    <t>G02300002</t>
  </si>
  <si>
    <t xml:space="preserve">219,356 $     </t>
  </si>
  <si>
    <t xml:space="preserve">28,517 천원  </t>
  </si>
  <si>
    <t xml:space="preserve">427,500 천원  </t>
  </si>
  <si>
    <t xml:space="preserve">15,884 $     </t>
  </si>
  <si>
    <t xml:space="preserve">S 200M3                                                                         </t>
  </si>
  <si>
    <t xml:space="preserve">350-400 M/M 20M3/MIN                                                            </t>
  </si>
  <si>
    <t>E0090100010X</t>
  </si>
  <si>
    <t xml:space="preserve">1.2 M3                                                                          </t>
  </si>
  <si>
    <t xml:space="preserve">트럭 트렉터 및 평판트레일러                                                        60 TON                                                                          </t>
  </si>
  <si>
    <t>160 TON</t>
  </si>
  <si>
    <t>SD 1400ton</t>
  </si>
  <si>
    <t>1640</t>
  </si>
  <si>
    <t xml:space="preserve">17,346 $     </t>
  </si>
  <si>
    <t>14 톤</t>
  </si>
  <si>
    <t>QDECMA</t>
  </si>
  <si>
    <t xml:space="preserve">500 TON                                                                         </t>
  </si>
  <si>
    <t>규    격</t>
  </si>
  <si>
    <t>G79300015</t>
  </si>
  <si>
    <t xml:space="preserve">150 TON                                                                         </t>
  </si>
  <si>
    <t xml:space="preserve">파워렌치                                                                        </t>
  </si>
  <si>
    <t xml:space="preserve">곡관 150MM X 60D                                                                </t>
  </si>
  <si>
    <t>2300</t>
  </si>
  <si>
    <t xml:space="preserve">.sang=1000, jung=333, kwan=600_x000D_
</t>
  </si>
  <si>
    <t>1.49 kw</t>
  </si>
  <si>
    <t xml:space="preserve">타이어롤러(자주식)                                                                 8 - 15 TON                                                                      </t>
  </si>
  <si>
    <t xml:space="preserve">450 KW                                                                          </t>
  </si>
  <si>
    <t xml:space="preserve">5 톤                                                                            </t>
  </si>
  <si>
    <t>비항SD,6.00M3(373KW)</t>
  </si>
  <si>
    <t xml:space="preserve">89.5 kW                                                                         </t>
  </si>
  <si>
    <t>4700</t>
  </si>
  <si>
    <t xml:space="preserve">.sang=1286, jung=357, kwan=614_x000D_
</t>
  </si>
  <si>
    <t xml:space="preserve">.sang=750, jung=500, kwan=430_x000D_
</t>
  </si>
  <si>
    <t xml:space="preserve">대형브레이카용 치즐                                                             </t>
  </si>
  <si>
    <t xml:space="preserve">6.71 KW                                                                         </t>
  </si>
  <si>
    <t>70ton, 507.3 kW</t>
  </si>
  <si>
    <t xml:space="preserve">실사출기                                                                        </t>
  </si>
  <si>
    <t xml:space="preserve">예  선                                                                             SD 80ton(336kW)                                                                 </t>
  </si>
  <si>
    <t>3760</t>
  </si>
  <si>
    <t>G21050002</t>
  </si>
  <si>
    <t>G21010220</t>
  </si>
  <si>
    <t>770</t>
  </si>
  <si>
    <t>E0002010070</t>
  </si>
  <si>
    <t xml:space="preserve">3 M                                                                             </t>
  </si>
  <si>
    <t>4680</t>
  </si>
  <si>
    <t>G88050100</t>
  </si>
  <si>
    <t xml:space="preserve">KW                                                                              </t>
  </si>
  <si>
    <t>G22085008</t>
  </si>
  <si>
    <t xml:space="preserve">250 TON                                                                         </t>
  </si>
  <si>
    <t xml:space="preserve">크레인(타이어)                                                                     60 TON                                                                          </t>
  </si>
  <si>
    <t>E0021140076</t>
  </si>
  <si>
    <t>.sang=857, jung=238, kwan=410</t>
  </si>
  <si>
    <t>2280</t>
  </si>
  <si>
    <t xml:space="preserve">250 $     </t>
  </si>
  <si>
    <t xml:space="preserve">600 TON                                                                         </t>
  </si>
  <si>
    <t xml:space="preserve">양족식 롤러(자주식)                                                                11 TON                                                                          </t>
  </si>
  <si>
    <t>5360</t>
  </si>
  <si>
    <t xml:space="preserve">5.60 KW                                                                         </t>
  </si>
  <si>
    <t xml:space="preserve">.sang=563, jung=438, kwan=372_x000D_
</t>
  </si>
  <si>
    <t>G02310007</t>
  </si>
  <si>
    <t xml:space="preserve">   기중기선(비자항)</t>
  </si>
  <si>
    <t>E0004070054</t>
  </si>
  <si>
    <t>G21110229</t>
  </si>
  <si>
    <t xml:space="preserve">콘크리트 믹서트럭                                                               </t>
  </si>
  <si>
    <t xml:space="preserve">21 M(65~75 M3/hr)                                                               </t>
  </si>
  <si>
    <t>E0058050002</t>
  </si>
  <si>
    <t>G13060100</t>
  </si>
  <si>
    <t>G04060161</t>
  </si>
  <si>
    <t>G15060025</t>
  </si>
  <si>
    <t>G88030001</t>
  </si>
  <si>
    <t>6620</t>
  </si>
  <si>
    <t>SD 3000ton</t>
  </si>
  <si>
    <t xml:space="preserve">.sang=1286,jung=714,kwan=614_x000D_
</t>
  </si>
  <si>
    <t>E0064100200</t>
  </si>
  <si>
    <t xml:space="preserve">33,960 천원  </t>
  </si>
  <si>
    <t xml:space="preserve">불도저(무한궤도)                                                                   10 TON                                                                          </t>
  </si>
  <si>
    <t>25ton, 186.5 kW</t>
  </si>
  <si>
    <t>G04070107</t>
  </si>
  <si>
    <t>G27020040</t>
  </si>
  <si>
    <t>G51050100</t>
  </si>
  <si>
    <t>G51130008</t>
  </si>
  <si>
    <t>E0090100120X</t>
  </si>
  <si>
    <t xml:space="preserve">33,483 $     </t>
  </si>
  <si>
    <t>(관경/연장) 760mm/6.0m</t>
  </si>
  <si>
    <t xml:space="preserve">펌프준설선                                                                         비항SD, 14920 kW                                                                </t>
  </si>
  <si>
    <t xml:space="preserve">크레인(타이어)                                                                     20 TON                                                                          </t>
  </si>
  <si>
    <t xml:space="preserve">가솔린엔진                                                                         2.24 KW                                                                         </t>
  </si>
  <si>
    <t xml:space="preserve">경    유                                                                        </t>
  </si>
  <si>
    <t>E0001030023</t>
  </si>
  <si>
    <t>곡관 150MM X 60D</t>
  </si>
  <si>
    <t>6140</t>
  </si>
  <si>
    <t xml:space="preserve">   코어 드릴</t>
  </si>
  <si>
    <t>4800</t>
  </si>
  <si>
    <t xml:space="preserve">양족식 진동 롤러(피견인식)                                                      </t>
  </si>
  <si>
    <t xml:space="preserve">6,386 $     </t>
  </si>
  <si>
    <t>G02210040</t>
  </si>
  <si>
    <t>.sang=1000,jung=0 ,kwan=233</t>
  </si>
  <si>
    <t xml:space="preserve">크레인(타이어)                                                                     200TON                                                                          </t>
  </si>
  <si>
    <t xml:space="preserve">.sang=643 ,jung=321, kwan=595_x000D_
</t>
  </si>
  <si>
    <t xml:space="preserve">0.30 M3                                                                         </t>
  </si>
  <si>
    <t>E0021140038</t>
  </si>
  <si>
    <t>5400</t>
  </si>
  <si>
    <t>G64080030</t>
  </si>
  <si>
    <t xml:space="preserve">130,000 천원  </t>
  </si>
  <si>
    <t xml:space="preserve">.sang=1125,jung=500,kwan=606_x000D_
</t>
  </si>
  <si>
    <t xml:space="preserve">그래브준설선                                                                       비항SD,12.50M3(1194KW)                                                          </t>
  </si>
  <si>
    <t>27 TON</t>
  </si>
  <si>
    <t>3000</t>
  </si>
  <si>
    <t xml:space="preserve">270,348 $     </t>
  </si>
  <si>
    <t>1940</t>
  </si>
  <si>
    <t>100 (7.0 KW)</t>
  </si>
  <si>
    <t xml:space="preserve">매캐덤 롤러(자주식)                                                                8-10 TON                                                                        </t>
  </si>
  <si>
    <t xml:space="preserve">고무슬리브                                                                         630mm-1400mm                                                                    </t>
  </si>
  <si>
    <t xml:space="preserve">콘크리트 펌프차                                                                    52 M(80~95 M3/hr)                                                               </t>
  </si>
  <si>
    <t xml:space="preserve">9,949 $     </t>
  </si>
  <si>
    <t xml:space="preserve">스크린(3단식)                                                                      152.4cm X 365.76cm 22.38KW                                                      </t>
  </si>
  <si>
    <t>G90900150</t>
  </si>
  <si>
    <t>0.8 M3</t>
  </si>
  <si>
    <t>5320</t>
  </si>
  <si>
    <t>E0021130057</t>
  </si>
  <si>
    <t xml:space="preserve">유압식 리퍼                                                                        32 TON                                                                          </t>
  </si>
  <si>
    <t>E0051160005</t>
  </si>
  <si>
    <t xml:space="preserve">이동식 임목파쇄기                                                                  93.25kW                                                                         </t>
  </si>
  <si>
    <t xml:space="preserve">전회전식천공기                                                                     1,000mm                                                                         </t>
  </si>
  <si>
    <t>E0015060030</t>
  </si>
  <si>
    <t>G02010080</t>
  </si>
  <si>
    <t>E0090901400</t>
  </si>
  <si>
    <t>G88050140</t>
  </si>
  <si>
    <t xml:space="preserve">비항SD, 1641 kW                                                                 </t>
  </si>
  <si>
    <t>730</t>
  </si>
  <si>
    <t xml:space="preserve">양묘선(앵커바지)                                                                   40ton, 283.5 kW                                                                 </t>
  </si>
  <si>
    <t xml:space="preserve">비항SD, 895 kW                                                                  </t>
  </si>
  <si>
    <t xml:space="preserve">34.41M3 22.38KW                                                                 </t>
  </si>
  <si>
    <t>중기기초자료</t>
  </si>
  <si>
    <t>G90200160</t>
  </si>
  <si>
    <t xml:space="preserve">윈치 수동더블드럼                                                                  5 TON (37.30kW)                                                                 </t>
  </si>
  <si>
    <t xml:space="preserve">비항SD, 3282 kW                                                                 </t>
  </si>
  <si>
    <t xml:space="preserve">이동식 임목파쇄기                                                                  354.35kW                                                                        </t>
  </si>
  <si>
    <t>3720</t>
  </si>
  <si>
    <t>G0079533400</t>
  </si>
  <si>
    <t xml:space="preserve">38,910 $     </t>
  </si>
  <si>
    <t>QSABUN</t>
  </si>
  <si>
    <t xml:space="preserve">1,800 천원  </t>
  </si>
  <si>
    <t>60 TON</t>
  </si>
  <si>
    <t xml:space="preserve">6,465,038 $     </t>
  </si>
  <si>
    <t xml:space="preserve">트럭탑제형 크레인                                                                  2 TON                                                                           </t>
  </si>
  <si>
    <t>E0090500030</t>
  </si>
  <si>
    <t xml:space="preserve">   차선 제거기</t>
  </si>
  <si>
    <t>G88040020</t>
  </si>
  <si>
    <t>8.1 kg/min</t>
  </si>
  <si>
    <t xml:space="preserve">200-300mm                                                                       </t>
  </si>
  <si>
    <t>G51130006</t>
  </si>
  <si>
    <t>G65160120</t>
  </si>
  <si>
    <t xml:space="preserve">   탠덤롤러(진동자주식)</t>
  </si>
  <si>
    <t>E0063300032</t>
  </si>
  <si>
    <t>6660</t>
  </si>
  <si>
    <t>1780</t>
  </si>
  <si>
    <t xml:space="preserve">72,324 $     </t>
  </si>
  <si>
    <t xml:space="preserve">트렉터(타이어)                                                                     3.5 TON                                                                         </t>
  </si>
  <si>
    <t xml:space="preserve">   덤프트럭 자동덮개시설</t>
  </si>
  <si>
    <t>6100</t>
  </si>
  <si>
    <t>G90100044</t>
  </si>
  <si>
    <t>SD 200M3</t>
  </si>
  <si>
    <t xml:space="preserve">5HP                                                                             </t>
  </si>
  <si>
    <t>4840</t>
  </si>
  <si>
    <t>25.40cm</t>
  </si>
  <si>
    <t>E0004070206</t>
  </si>
  <si>
    <t xml:space="preserve">크레인부수물 : 드레그라인티스                                                   </t>
  </si>
  <si>
    <t>G52032700</t>
  </si>
  <si>
    <t xml:space="preserve">21 M (65~75 M3/hr)                                                              </t>
  </si>
  <si>
    <t>G15070003</t>
  </si>
  <si>
    <t>G45060200</t>
  </si>
  <si>
    <t xml:space="preserve">1.5 M (3.7 KW)                                                                  </t>
  </si>
  <si>
    <t xml:space="preserve">7.5 kW                                                                          </t>
  </si>
  <si>
    <t>SD 60M3</t>
  </si>
  <si>
    <t xml:space="preserve">5,063 $     </t>
  </si>
  <si>
    <t xml:space="preserve">13,517 천원  </t>
  </si>
  <si>
    <t>일위대가_산근</t>
  </si>
  <si>
    <t xml:space="preserve">유압 파일 해머                                                                     10 TON                                                                          </t>
  </si>
  <si>
    <t>E0076110200</t>
  </si>
  <si>
    <t xml:space="preserve">S 500M3                                                                         </t>
  </si>
  <si>
    <t>2.5 톤</t>
  </si>
  <si>
    <t xml:space="preserve">트렉터(타이어)                                                                  </t>
  </si>
  <si>
    <t>G76200003</t>
  </si>
  <si>
    <t>E0079910500</t>
  </si>
  <si>
    <t xml:space="preserve">차선 제거기                                                                     </t>
  </si>
  <si>
    <t>노 무 비</t>
  </si>
  <si>
    <t xml:space="preserve">8-10 TON                                                                        </t>
  </si>
  <si>
    <t xml:space="preserve">415,183 $     </t>
  </si>
  <si>
    <t>3040</t>
  </si>
  <si>
    <t>G31080040</t>
  </si>
  <si>
    <t>9  톤</t>
  </si>
  <si>
    <t xml:space="preserve">4,510 $     </t>
  </si>
  <si>
    <t xml:space="preserve">5 TON (37.30kW)                                                                 </t>
  </si>
  <si>
    <t xml:space="preserve">배송관 띄우개(부함)                                                                (관경/연장) 1500mm/5.0m                                                         </t>
  </si>
  <si>
    <t>1900</t>
  </si>
  <si>
    <t>E0088060250</t>
  </si>
  <si>
    <t>.sang=1000,jung=111 ,kwan=233</t>
  </si>
  <si>
    <t>G02500080</t>
  </si>
  <si>
    <t xml:space="preserve">290,858 $     </t>
  </si>
  <si>
    <t xml:space="preserve">119,903 $     </t>
  </si>
  <si>
    <t xml:space="preserve">883,964 천원  </t>
  </si>
  <si>
    <t>5440</t>
  </si>
  <si>
    <t xml:space="preserve">디이젤엔진                                                                         11.19 KW                                                                        </t>
  </si>
  <si>
    <t>E0088050130</t>
  </si>
  <si>
    <t>G02010040</t>
  </si>
  <si>
    <t>비항SD,7.50M3(537KW)</t>
  </si>
  <si>
    <t xml:space="preserve">.sang=1125,jung=500,kwan=849_x000D_
</t>
  </si>
  <si>
    <t>2200</t>
  </si>
  <si>
    <t>E0012060010</t>
  </si>
  <si>
    <t xml:space="preserve">3.5 TON                                                                         </t>
  </si>
  <si>
    <t xml:space="preserve">311,128 천원  </t>
  </si>
  <si>
    <t>G46110075</t>
  </si>
  <si>
    <t>18.65 kW</t>
  </si>
  <si>
    <t xml:space="preserve">콘크리트 펌프차                                                                    43 M(80~95 M3/hr)                                                               </t>
  </si>
  <si>
    <t xml:space="preserve">452,004 천원  </t>
  </si>
  <si>
    <t>E0090900120</t>
  </si>
  <si>
    <t xml:space="preserve">0.10 M3                                                                         </t>
  </si>
  <si>
    <t>4600</t>
  </si>
  <si>
    <t xml:space="preserve">512 $     </t>
  </si>
  <si>
    <t xml:space="preserve">고무슬리브                                                                         560mm-1300mm                                                                    </t>
  </si>
  <si>
    <t xml:space="preserve">%     </t>
  </si>
  <si>
    <t xml:space="preserve">아스팔트 디스트리뷰우터                                                            5700 L                                                                          </t>
  </si>
  <si>
    <t>G02400007</t>
  </si>
  <si>
    <t>E0006020025</t>
  </si>
  <si>
    <t>E0075050450</t>
  </si>
  <si>
    <t xml:space="preserve">210 M3/hr (233 KW)                                                              </t>
  </si>
  <si>
    <t xml:space="preserve">건설용펌프(자흡식)                                                              </t>
  </si>
  <si>
    <t xml:space="preserve">안정액믹서(벤토나이트믹서)                                                      </t>
  </si>
  <si>
    <t xml:space="preserve">대  선                                                                             SD 1100ton                                                                      </t>
  </si>
  <si>
    <t>E0051170008</t>
  </si>
  <si>
    <t>G66300005</t>
  </si>
  <si>
    <t>G13070005</t>
  </si>
  <si>
    <t>G52100016</t>
  </si>
  <si>
    <t xml:space="preserve">16톤×50M                                                                       </t>
  </si>
  <si>
    <t>1740</t>
  </si>
  <si>
    <t xml:space="preserve">배 송 관                                                                           (관경/연장) 610mm/6.0m                                                          </t>
  </si>
  <si>
    <t>E0072060070</t>
  </si>
  <si>
    <t>SD 65ton(261kW)</t>
  </si>
  <si>
    <t xml:space="preserve">7  톤                                                                           </t>
  </si>
  <si>
    <t xml:space="preserve">   슬러리실 기계</t>
  </si>
  <si>
    <t>E0090400240</t>
  </si>
  <si>
    <t xml:space="preserve">SD 30ton (111.9 kW)                                                             </t>
  </si>
  <si>
    <t xml:space="preserve">560mm-1300mm                                                                    </t>
  </si>
  <si>
    <t xml:space="preserve">121,717 천원  </t>
  </si>
  <si>
    <t xml:space="preserve">굴삭기(타이어)                                                                     0.8 M3                                                                          </t>
  </si>
  <si>
    <t xml:space="preserve">   대형브레이카용 치즐</t>
  </si>
  <si>
    <t>E0015060015</t>
  </si>
  <si>
    <t xml:space="preserve">0.8M3용                                                                         </t>
  </si>
  <si>
    <t xml:space="preserve">비항SD, 14920 kW                                                                </t>
  </si>
  <si>
    <t>3960</t>
  </si>
  <si>
    <t xml:space="preserve">콘크리트 배치플랜트                                                                210 M3/hr (233 KW)                                                              </t>
  </si>
  <si>
    <t xml:space="preserve">상수도관 천공기                                                                 </t>
  </si>
  <si>
    <t xml:space="preserve">51,926 $     </t>
  </si>
  <si>
    <t xml:space="preserve">76.20 CM X 15.24M (11.19KW)                                                     </t>
  </si>
  <si>
    <t>300 TON</t>
  </si>
  <si>
    <t xml:space="preserve">배송관 띄우개(부함)                                                                (관경/연장) 430mm/4.5m                                                          </t>
  </si>
  <si>
    <t>1020</t>
  </si>
  <si>
    <t xml:space="preserve">2.0 M3                                                                          </t>
  </si>
  <si>
    <t xml:space="preserve">대형 브레이카                                                                      0.2 M3용                                                                        </t>
  </si>
  <si>
    <t>970</t>
  </si>
  <si>
    <t>G67010184</t>
  </si>
  <si>
    <t>4880</t>
  </si>
  <si>
    <t>2.68 M3</t>
  </si>
  <si>
    <t xml:space="preserve">용접기 (직류)                                                                      300 AMP                                                                         </t>
  </si>
  <si>
    <t>E0065400131</t>
  </si>
  <si>
    <t>10.3 M3/Min</t>
  </si>
  <si>
    <t>120 KW</t>
  </si>
  <si>
    <t>E0021130191</t>
  </si>
  <si>
    <t xml:space="preserve">25.40cm                                                                         </t>
  </si>
  <si>
    <t xml:space="preserve">탠덤롤러(진동자주식)                                                               4 TON                                                                           </t>
  </si>
  <si>
    <t xml:space="preserve">그라우팅 펌프                                                                      50-200 L/MIN(11kw)                                                              </t>
  </si>
  <si>
    <t>G02300004</t>
  </si>
  <si>
    <t>G31080080</t>
  </si>
  <si>
    <t xml:space="preserve">배송관 띄우개(부함)                                                                (관경/연장) 500mm/4.5m                                                          </t>
  </si>
  <si>
    <t xml:space="preserve">1,483 천원  </t>
  </si>
  <si>
    <t>3080</t>
  </si>
  <si>
    <t xml:space="preserve">Power Trolwel (파워트로웰)                                                      </t>
  </si>
  <si>
    <t>E0021140115</t>
  </si>
  <si>
    <t>6820</t>
  </si>
  <si>
    <t xml:space="preserve">67,046 천원  </t>
  </si>
  <si>
    <t xml:space="preserve">봉상후렉시블                                                                    </t>
  </si>
  <si>
    <t>4160</t>
  </si>
  <si>
    <t>2560</t>
  </si>
  <si>
    <t>2 톤</t>
  </si>
  <si>
    <t xml:space="preserve">리버스서큘레이션드릴                                                               1,000mm                                                                         </t>
  </si>
  <si>
    <t>E0002210070</t>
  </si>
  <si>
    <t>5480</t>
  </si>
  <si>
    <t xml:space="preserve">펌프준설선                                                                         비항SD, 895 kW                                                                  </t>
  </si>
  <si>
    <t>G36010402</t>
  </si>
  <si>
    <t>E0006020080</t>
  </si>
  <si>
    <t xml:space="preserve">27,927 천원  </t>
  </si>
  <si>
    <t>4640</t>
  </si>
  <si>
    <t xml:space="preserve">76.2 CM X 101.6CM (141.74KW)                                                    </t>
  </si>
  <si>
    <t>E0013070010</t>
  </si>
  <si>
    <t>30 KW</t>
  </si>
  <si>
    <t xml:space="preserve">크로울러드릴                                                                    </t>
  </si>
  <si>
    <t xml:space="preserve">펌프준설선                                                                         비항SD, 3282 kW                                                                 </t>
  </si>
  <si>
    <t xml:space="preserve">   점보드릴</t>
  </si>
  <si>
    <t xml:space="preserve">펌프준설선                                                                         비항SD, 1641 kW                                                                 </t>
  </si>
  <si>
    <t>G51140002</t>
  </si>
  <si>
    <t>G52050255</t>
  </si>
  <si>
    <t xml:space="preserve">8 톤 X 50 M                                                                     </t>
  </si>
  <si>
    <t xml:space="preserve">0.8 M3                                                                          </t>
  </si>
  <si>
    <t>E0066300010</t>
  </si>
  <si>
    <t>환율(장비가격10만불이하)</t>
  </si>
  <si>
    <t xml:space="preserve">탠덤롤러(진동자주식)                                                               8 TON                                                                           </t>
  </si>
  <si>
    <t xml:space="preserve">아그리게이트빈                                                                     22.94M3 14.92KW                                                                 </t>
  </si>
  <si>
    <t>시간당노임산출계수(해상장비:펌프준설선)</t>
  </si>
  <si>
    <t>2240</t>
  </si>
  <si>
    <t>0.20 M3</t>
  </si>
  <si>
    <t xml:space="preserve">양 수 기                                                                           1.49 kw                                                                         </t>
  </si>
  <si>
    <t xml:space="preserve">오거                                                                            </t>
  </si>
  <si>
    <t>11 TON</t>
  </si>
  <si>
    <t xml:space="preserve">152.4cm X 365.76cm 22.38KW                                                      </t>
  </si>
  <si>
    <t>E0073600055</t>
  </si>
  <si>
    <t xml:space="preserve">91.44 CM X 243.84CM (3.73KW)                                                    </t>
  </si>
  <si>
    <t xml:space="preserve">8.95 KW                                                                         </t>
  </si>
  <si>
    <t>G51180002</t>
  </si>
  <si>
    <t>1700</t>
  </si>
  <si>
    <t>G74301300</t>
  </si>
  <si>
    <t>E0061050390</t>
  </si>
  <si>
    <t>비항SD, 14920 kW</t>
  </si>
  <si>
    <t xml:space="preserve">로더 (타이어)                                                                      0.25 M3                                                                         </t>
  </si>
  <si>
    <t>G24020001</t>
  </si>
  <si>
    <t>G52033500</t>
  </si>
  <si>
    <t xml:space="preserve">모 터                                                                              37.30 KW                                                                        </t>
  </si>
  <si>
    <t xml:space="preserve">53,600 천원  </t>
  </si>
  <si>
    <t>E0079300100</t>
  </si>
  <si>
    <t xml:space="preserve">벨트콘베이어                                                                       40.64 CM X 15.24M (3.73KW)                                                      </t>
  </si>
  <si>
    <t xml:space="preserve">SD 3000ton                                                                      </t>
  </si>
  <si>
    <t xml:space="preserve">6.0M3                                                                           </t>
  </si>
  <si>
    <t xml:space="preserve">.sang=900, jung=1000, kwan=438_x000D_
</t>
  </si>
  <si>
    <t xml:space="preserve">건설기계운전사                                                                  </t>
  </si>
  <si>
    <t>G44300400</t>
  </si>
  <si>
    <t xml:space="preserve">685mm-1500mm                                                                    </t>
  </si>
  <si>
    <t xml:space="preserve">대  선                                                                             SD 1500ton                                                                      </t>
  </si>
  <si>
    <t>E0051170006</t>
  </si>
  <si>
    <t>G64080015</t>
  </si>
  <si>
    <t>6180</t>
  </si>
  <si>
    <t xml:space="preserve">73,754 천원  </t>
  </si>
  <si>
    <t xml:space="preserve">   타이어롤러(자주식)</t>
  </si>
  <si>
    <t>E0012090001</t>
  </si>
  <si>
    <t>930</t>
  </si>
  <si>
    <t xml:space="preserve">타이어 롤러 (피견인식)                                                             19 톤                                                                           </t>
  </si>
  <si>
    <t>40 TON</t>
  </si>
  <si>
    <t>3920</t>
  </si>
  <si>
    <t>E0027020030</t>
  </si>
  <si>
    <t>E0077500016</t>
  </si>
  <si>
    <t>E0079930020</t>
  </si>
  <si>
    <t>1060</t>
  </si>
  <si>
    <t>L095</t>
  </si>
  <si>
    <t>5.4 M3</t>
  </si>
  <si>
    <t>(관경/연장) 300mm/5.5m</t>
  </si>
  <si>
    <t>E0091000015</t>
  </si>
  <si>
    <t>E0064080040</t>
  </si>
  <si>
    <t xml:space="preserve">152.4CM X 365.76CM 14.92KW                                                      </t>
  </si>
  <si>
    <t>2520</t>
  </si>
  <si>
    <t xml:space="preserve">콘크리트 믹서트럭                                                                  6.0M3 (L)                                                                       </t>
  </si>
  <si>
    <t xml:space="preserve">700-900mm                                                                       </t>
  </si>
  <si>
    <t xml:space="preserve">예  선                                                                          </t>
  </si>
  <si>
    <t>E0015090004</t>
  </si>
  <si>
    <t>환율(유로화)</t>
  </si>
  <si>
    <t>G21130029</t>
  </si>
  <si>
    <t>G45050026</t>
  </si>
  <si>
    <t>G51120005</t>
  </si>
  <si>
    <t xml:space="preserve">덤프트럭                                                                           20 TON                                                                          </t>
  </si>
  <si>
    <t xml:space="preserve">유압식 리퍼                                                                        23 TON                                                                          </t>
  </si>
  <si>
    <t xml:space="preserve">3,064 천원  </t>
  </si>
  <si>
    <t>6860</t>
  </si>
  <si>
    <t xml:space="preserve">4,930 $     </t>
  </si>
  <si>
    <t>4120</t>
  </si>
  <si>
    <t>121.91cm X 426.72cm 14.92KW</t>
  </si>
  <si>
    <t xml:space="preserve">   파일천공전용장비</t>
  </si>
  <si>
    <t xml:space="preserve">오실레이터,로테이터                                                                1,500mm                                                                         </t>
  </si>
  <si>
    <t>1980</t>
  </si>
  <si>
    <t>E0052040400</t>
  </si>
  <si>
    <t xml:space="preserve">SD 30ton달기 (111.9 kW)                                                         </t>
  </si>
  <si>
    <t xml:space="preserve">42.72 CM X 15.24M (5.60KW)                                                      </t>
  </si>
  <si>
    <t xml:space="preserve">13,686 $     </t>
  </si>
  <si>
    <t>E0090400018</t>
  </si>
  <si>
    <t>G13070001</t>
  </si>
  <si>
    <t>E0015060011</t>
  </si>
  <si>
    <t xml:space="preserve">리프트트럭(지게차)                                                              </t>
  </si>
  <si>
    <t xml:space="preserve">688,700 $     </t>
  </si>
  <si>
    <t>4510</t>
  </si>
  <si>
    <t>E0078300081</t>
  </si>
  <si>
    <t>60.96CM  (22KW)</t>
  </si>
  <si>
    <t xml:space="preserve">발전기                                                                             700 KW                                                                          </t>
  </si>
  <si>
    <t>G79910100</t>
  </si>
  <si>
    <t xml:space="preserve">공기압축기(이동식)                                                                 17.0 M3/Min                                                                     </t>
  </si>
  <si>
    <t>E0021130076</t>
  </si>
  <si>
    <t>E0021010100</t>
  </si>
  <si>
    <t>2110</t>
  </si>
  <si>
    <t xml:space="preserve">S 100M3                                                                         </t>
  </si>
  <si>
    <t>비항SD, 8952 kW</t>
  </si>
  <si>
    <t>200 KG/CM2</t>
  </si>
  <si>
    <t>1450</t>
  </si>
  <si>
    <t xml:space="preserve">1 톤                                                                            </t>
  </si>
  <si>
    <t>G68020040</t>
  </si>
  <si>
    <t xml:space="preserve">32 TON                                                                          </t>
  </si>
  <si>
    <t xml:space="preserve">아그리게이트빈                                                                  </t>
  </si>
  <si>
    <t xml:space="preserve">수동식                                                                          </t>
  </si>
  <si>
    <t xml:space="preserve">콘크럿셔                                                                        </t>
  </si>
  <si>
    <t>G88030060</t>
  </si>
  <si>
    <t>60.96 CM X 15.24M (7.46KW)</t>
  </si>
  <si>
    <t>G71010450</t>
  </si>
  <si>
    <t xml:space="preserve">SD 50ton(187kW)                                                                 </t>
  </si>
  <si>
    <t xml:space="preserve">SD 150ton (634.1 kW)                                                            </t>
  </si>
  <si>
    <t xml:space="preserve">61,675 천원  </t>
  </si>
  <si>
    <t xml:space="preserve">배송관 띄우개(부함)                                                                (관경/연장) 1400mm/5.0m                                                         </t>
  </si>
  <si>
    <t>E0002110018</t>
  </si>
  <si>
    <t>5910</t>
  </si>
  <si>
    <t xml:space="preserve">4,032 천원  </t>
  </si>
  <si>
    <t>350 KW</t>
  </si>
  <si>
    <t>7050</t>
  </si>
  <si>
    <t>E0012060014</t>
  </si>
  <si>
    <t>121.91CM X 426.72CM 11.19KW</t>
  </si>
  <si>
    <t xml:space="preserve">152.4cm X 426.72cm 22.38KW                                                      </t>
  </si>
  <si>
    <t xml:space="preserve">로더 (무한궤도)                                                                 </t>
  </si>
  <si>
    <t xml:space="preserve">795,900 천원  </t>
  </si>
  <si>
    <t>G21150024</t>
  </si>
  <si>
    <t>G88010019</t>
  </si>
  <si>
    <t xml:space="preserve">진동파일 해머(전동식)                                                              30 KW                                                                           </t>
  </si>
  <si>
    <t>G51140008</t>
  </si>
  <si>
    <t xml:space="preserve">하천골재채취선                                                                     746kW                                                                           </t>
  </si>
  <si>
    <t xml:space="preserve">준설선선장                                                                      </t>
  </si>
  <si>
    <t xml:space="preserve">615 $     </t>
  </si>
  <si>
    <t>G79940050</t>
  </si>
  <si>
    <t xml:space="preserve">9,532 $     </t>
  </si>
  <si>
    <t xml:space="preserve">   이우선(비자항)</t>
  </si>
  <si>
    <t xml:space="preserve">9,450 천원  </t>
  </si>
  <si>
    <t xml:space="preserve">대형 브레이카                                                                      0.4 M3용                                                                        </t>
  </si>
  <si>
    <t>규 격</t>
  </si>
  <si>
    <t>1330</t>
  </si>
  <si>
    <t>E0021040050</t>
  </si>
  <si>
    <t>E0088060860</t>
  </si>
  <si>
    <t xml:space="preserve">래머                                                                               80 KG                                                                           </t>
  </si>
  <si>
    <t xml:space="preserve">양족식 롤러 (피견인식)                                                             3  톤                                                                           </t>
  </si>
  <si>
    <t xml:space="preserve">SD 150ton(746kW)                                                                </t>
  </si>
  <si>
    <t xml:space="preserve">238,140 천원  </t>
  </si>
  <si>
    <t>2670</t>
  </si>
  <si>
    <t xml:space="preserve">256,134 $     </t>
  </si>
  <si>
    <t xml:space="preserve">발전기                                                                          </t>
  </si>
  <si>
    <t>20 TON</t>
  </si>
  <si>
    <t xml:space="preserve">362,273 천원  </t>
  </si>
  <si>
    <t>5790</t>
  </si>
  <si>
    <t xml:space="preserve">21,576 천원  </t>
  </si>
  <si>
    <t>G90100080</t>
  </si>
  <si>
    <t>G90901000</t>
  </si>
  <si>
    <t>E0022100145</t>
  </si>
  <si>
    <t xml:space="preserve">타이어롤러(자주식)                                                                 5 - 8 TON                                                                       </t>
  </si>
  <si>
    <t xml:space="preserve">3,386 $     </t>
  </si>
  <si>
    <t xml:space="preserve">로더(무한궤도)                                                                  </t>
  </si>
  <si>
    <t xml:space="preserve">아스팔트 스프레이어                                                             </t>
  </si>
  <si>
    <t>3390</t>
  </si>
  <si>
    <t>E0021130038</t>
  </si>
  <si>
    <t>.sang=5625, jung=0   ,kwan=0</t>
  </si>
  <si>
    <t>E0051150075</t>
  </si>
  <si>
    <t xml:space="preserve">스크레이퍼(피견인식)                                                               10.7 M3                                                                         </t>
  </si>
  <si>
    <t>E0065300030</t>
  </si>
  <si>
    <t xml:space="preserve">23,047 $     </t>
  </si>
  <si>
    <t>4270</t>
  </si>
  <si>
    <t>380</t>
  </si>
  <si>
    <t xml:space="preserve">   아그리게이트빈</t>
  </si>
  <si>
    <t>QLINCD</t>
  </si>
  <si>
    <t xml:space="preserve">   안정액믹서(벤토나이트믹서)</t>
  </si>
  <si>
    <t xml:space="preserve">콘크리트 믹서                                                                      0.20 M3                                                                         </t>
  </si>
  <si>
    <t>자재</t>
  </si>
  <si>
    <t xml:space="preserve">167,696 천원  </t>
  </si>
  <si>
    <t xml:space="preserve">구)운전사(운반차)                                                               </t>
  </si>
  <si>
    <t>G01030019</t>
  </si>
  <si>
    <t>G88060610</t>
  </si>
  <si>
    <t xml:space="preserve">그래브준설선                                                                       비항SD,3.00M3(164KW)                                                            </t>
  </si>
  <si>
    <t xml:space="preserve">27,600 천원  </t>
  </si>
  <si>
    <t xml:space="preserve">400 KG/CM2                                                                      </t>
  </si>
  <si>
    <t xml:space="preserve">   타워크레인</t>
  </si>
  <si>
    <t>56900017089</t>
  </si>
  <si>
    <t xml:space="preserve">(관경/연장) 400mm/6.0m                                                          </t>
  </si>
  <si>
    <t>2150</t>
  </si>
  <si>
    <t>G06020320</t>
  </si>
  <si>
    <t>G05030036</t>
  </si>
  <si>
    <t>G38010120</t>
  </si>
  <si>
    <t>G51180006</t>
  </si>
  <si>
    <t>E0004060115</t>
  </si>
  <si>
    <t>4550</t>
  </si>
  <si>
    <t xml:space="preserve">91,663 $     </t>
  </si>
  <si>
    <t xml:space="preserve">강연성인장기                                                                       60 TON                                                                          </t>
  </si>
  <si>
    <t>비항SD, 4476 kW</t>
  </si>
  <si>
    <t xml:space="preserve">   콘크리트 믹서트럭</t>
  </si>
  <si>
    <t xml:space="preserve">불도저(타이어)                                                                     15 TON                                                                          </t>
  </si>
  <si>
    <t>E0021140057</t>
  </si>
  <si>
    <t>G51140006</t>
  </si>
  <si>
    <t>5950</t>
  </si>
  <si>
    <t>MJ012001</t>
  </si>
  <si>
    <t>E0077300150</t>
  </si>
  <si>
    <t xml:space="preserve">2 M                                                                             </t>
  </si>
  <si>
    <t>7010</t>
  </si>
  <si>
    <t>E0075050700</t>
  </si>
  <si>
    <t xml:space="preserve">.sang=1125,jung=1375,kwan=606_x000D_
</t>
  </si>
  <si>
    <t>G51110050</t>
  </si>
  <si>
    <t>E0088030090</t>
  </si>
  <si>
    <t xml:space="preserve">200 KW                                                                          </t>
  </si>
  <si>
    <t xml:space="preserve">디이젤엔진                                                                         149.20 KW                                                                       </t>
  </si>
  <si>
    <t>E0088040300</t>
  </si>
  <si>
    <t xml:space="preserve">945 천원  </t>
  </si>
  <si>
    <t xml:space="preserve">   아스팔트 디스트리뷰우터</t>
  </si>
  <si>
    <t xml:space="preserve">63,950 $     </t>
  </si>
  <si>
    <t>1410</t>
  </si>
  <si>
    <t>510mm-1200mm</t>
  </si>
  <si>
    <t xml:space="preserve">크레인부수물(백호우)                                                               2.29 M3                                                                         </t>
  </si>
  <si>
    <t>E0062020060</t>
  </si>
  <si>
    <t>6290</t>
  </si>
  <si>
    <t>MJ015002</t>
  </si>
  <si>
    <t xml:space="preserve">102,470 $     </t>
  </si>
  <si>
    <t xml:space="preserve">크레인(타이어)                                                                  </t>
  </si>
  <si>
    <t>4 톤</t>
  </si>
  <si>
    <t xml:space="preserve">펌프준설선                                                                         비항SD, 448 kW                                                                  </t>
  </si>
  <si>
    <t>G51120001</t>
  </si>
  <si>
    <t xml:space="preserve">2,500mm                                                                         </t>
  </si>
  <si>
    <t>E0021040010</t>
  </si>
  <si>
    <t>1370</t>
  </si>
  <si>
    <t xml:space="preserve">1,424 $     </t>
  </si>
  <si>
    <t xml:space="preserve">알곤 용접기                                                                        300 Amp                                                                         </t>
  </si>
  <si>
    <t xml:space="preserve">터널전단면굴착기(TBM)                                                              3.5m                                                                            </t>
  </si>
  <si>
    <t>E0079300002</t>
  </si>
  <si>
    <t xml:space="preserve">펌프준설선                                                                         비항SD, 4476 kW                                                                 </t>
  </si>
  <si>
    <t xml:space="preserve">대형브레이카용 치즐                                                                0.7 M3용                                                                        </t>
  </si>
  <si>
    <t xml:space="preserve">PBD천공기(유압식)                                                                  184Kw, 53m                                                                      </t>
  </si>
  <si>
    <t>120 TON (240 KW)</t>
  </si>
  <si>
    <t>SD 500M3</t>
  </si>
  <si>
    <t xml:space="preserve">SD 2000ton                                                                      </t>
  </si>
  <si>
    <t>QSDR2WON</t>
  </si>
  <si>
    <t xml:space="preserve">231 천원  </t>
  </si>
  <si>
    <t xml:space="preserve">불도저(무한궤도)                                                                   32 TON                                                                          </t>
  </si>
  <si>
    <t>E0090400016</t>
  </si>
  <si>
    <t>4230</t>
  </si>
  <si>
    <t>G34300400</t>
  </si>
  <si>
    <t xml:space="preserve">249,111 천원  </t>
  </si>
  <si>
    <t xml:space="preserve">비항SD, 3282 KW                                                                 </t>
  </si>
  <si>
    <t xml:space="preserve">79,407 $     </t>
  </si>
  <si>
    <t>350mm-1000mm</t>
  </si>
  <si>
    <t>G21040045</t>
  </si>
  <si>
    <t>.sang=900 ,jung=550 ,kwan=595</t>
  </si>
  <si>
    <t>E0051170002</t>
  </si>
  <si>
    <t xml:space="preserve">164,656 $     </t>
  </si>
  <si>
    <t xml:space="preserve">9,928 $     </t>
  </si>
  <si>
    <t xml:space="preserve">콘크리트 피니셔 (중앙분리대용)                                                     105.9 KW                                                                        </t>
  </si>
  <si>
    <t xml:space="preserve">진동파일 해머(전동식)                                                              120 KW                                                                          </t>
  </si>
  <si>
    <t xml:space="preserve">.sang=1714,jung=667,kwan=819_x000D_
</t>
  </si>
  <si>
    <t xml:space="preserve">페이브먼트 브레이카                                                                15.9KG (35#)                                                                    </t>
  </si>
  <si>
    <t>E0021150031</t>
  </si>
  <si>
    <t>2630</t>
  </si>
  <si>
    <t xml:space="preserve">크로울러드릴(탑승유압식)                                                           150 KW                                                                          </t>
  </si>
  <si>
    <t xml:space="preserve">콘크리트 배치플랜트                                                             </t>
  </si>
  <si>
    <t xml:space="preserve">.sang=1125,jung=500,kwan=606_x000D_
_x000D_
</t>
  </si>
  <si>
    <t xml:space="preserve">86,309 $     </t>
  </si>
  <si>
    <t xml:space="preserve">0.7 M3                                                                          </t>
  </si>
  <si>
    <t xml:space="preserve">SD 100M3                                                                        </t>
  </si>
  <si>
    <t xml:space="preserve">콘크리트 믹서                                                                      0.45 M3                                                                         </t>
  </si>
  <si>
    <t>2190</t>
  </si>
  <si>
    <t>E0090901750</t>
  </si>
  <si>
    <t>G90900200</t>
  </si>
  <si>
    <t xml:space="preserve">47 M (80~95 M3/hr)                                                              </t>
  </si>
  <si>
    <t xml:space="preserve">.sang=1286,jung=786,kwan=457_x000D_
</t>
  </si>
  <si>
    <t>5070</t>
  </si>
  <si>
    <t>G15070009</t>
  </si>
  <si>
    <t>E0088060660</t>
  </si>
  <si>
    <t>E0074311100</t>
  </si>
  <si>
    <t>3470</t>
  </si>
  <si>
    <t xml:space="preserve">워터젯트                                                                        </t>
  </si>
  <si>
    <t>E0059010010</t>
  </si>
  <si>
    <t>460</t>
  </si>
  <si>
    <t>E0079520246</t>
  </si>
  <si>
    <t>4590</t>
  </si>
  <si>
    <t xml:space="preserve">구)건설기계운전기사                                                             </t>
  </si>
  <si>
    <t>2.7M3/MIN</t>
  </si>
  <si>
    <t xml:space="preserve">   대  선</t>
  </si>
  <si>
    <t xml:space="preserve">양수기                                                                          </t>
  </si>
  <si>
    <t xml:space="preserve">12톤×50M                                                                       </t>
  </si>
  <si>
    <t>2870</t>
  </si>
  <si>
    <t>E0088060685</t>
  </si>
  <si>
    <t>5990</t>
  </si>
  <si>
    <t>G62030076</t>
  </si>
  <si>
    <t>G78120100</t>
  </si>
  <si>
    <t xml:space="preserve">   크레인부수물(백호우)</t>
  </si>
  <si>
    <t>E0014070034</t>
  </si>
  <si>
    <t xml:space="preserve">1,764 $     </t>
  </si>
  <si>
    <t>E0052020240</t>
  </si>
  <si>
    <t xml:space="preserve">17,905 $     </t>
  </si>
  <si>
    <t xml:space="preserve">   이동식 임목파쇄기</t>
  </si>
  <si>
    <t>16000 L</t>
  </si>
  <si>
    <t>6530</t>
  </si>
  <si>
    <t xml:space="preserve">로울크럿셔                                                                         101.6 X 66.04 (149.20KW)                                                        </t>
  </si>
  <si>
    <t>300 Amp</t>
  </si>
  <si>
    <t>QH33</t>
  </si>
  <si>
    <t xml:space="preserve">243,429 천원  </t>
  </si>
  <si>
    <t xml:space="preserve">157 $     </t>
  </si>
  <si>
    <t xml:space="preserve">1,000mm                                                                         </t>
  </si>
  <si>
    <t xml:space="preserve">.sang=1000,jung=667, kwan=443_x000D_
</t>
  </si>
  <si>
    <t>6250</t>
  </si>
  <si>
    <t xml:space="preserve">배관파이프                                                                      </t>
  </si>
  <si>
    <t>150 KW</t>
  </si>
  <si>
    <t>E0021120229</t>
  </si>
  <si>
    <t xml:space="preserve">46,125 천원  </t>
  </si>
  <si>
    <t xml:space="preserve">대  선                                                                             SD 120ton                                                                       </t>
  </si>
  <si>
    <t>G21040060</t>
  </si>
  <si>
    <t>E0021140191</t>
  </si>
  <si>
    <t>43 M(80~95 M3/hr)</t>
  </si>
  <si>
    <t>E0090600150</t>
  </si>
  <si>
    <t xml:space="preserve">100 TON/hr                                                                      </t>
  </si>
  <si>
    <t xml:space="preserve">대형 브레이카                                                                      0.6 M3용                                                                        </t>
  </si>
  <si>
    <t>E0011060015</t>
  </si>
  <si>
    <t xml:space="preserve">84,096 천원  </t>
  </si>
  <si>
    <t xml:space="preserve">3,951 천원  </t>
  </si>
  <si>
    <t xml:space="preserve">융착기                                                                             200-300mm                                                                       </t>
  </si>
  <si>
    <t xml:space="preserve">그래브준설선                                                                       비항SD,6.00M3(373KW)                                                            </t>
  </si>
  <si>
    <t>3310</t>
  </si>
  <si>
    <t xml:space="preserve">모 터                                                                              2.24 KW                                                                         </t>
  </si>
  <si>
    <t xml:space="preserve">111,177 천원  </t>
  </si>
  <si>
    <t xml:space="preserve">362 천원  </t>
  </si>
  <si>
    <t>30 TON (1.15 M3)</t>
  </si>
  <si>
    <t>E0001030027</t>
  </si>
  <si>
    <t>G90200022</t>
  </si>
  <si>
    <t>7 TON</t>
  </si>
  <si>
    <t>300</t>
  </si>
  <si>
    <t xml:space="preserve">S 300M3                                                                         </t>
  </si>
  <si>
    <t xml:space="preserve">콘크럿셔                                                                           60.96CM  (22KW)                                                                 </t>
  </si>
  <si>
    <t xml:space="preserve">보오링기계                                                                         42MM X 400M (11.19KW)                                                           </t>
  </si>
  <si>
    <t xml:space="preserve">5.08-15.24 cm                                                                   </t>
  </si>
  <si>
    <t>E0021130115</t>
  </si>
  <si>
    <t>E0021040035</t>
  </si>
  <si>
    <t>5710</t>
  </si>
  <si>
    <t>.sang=1500, jung=1667, kwan=533</t>
  </si>
  <si>
    <t>E0001010010</t>
  </si>
  <si>
    <t xml:space="preserve">28 M(65~75 M3/hr)                                                               </t>
  </si>
  <si>
    <t xml:space="preserve">진동 롤러 (피견인식)                                                               11 톤                                                                           </t>
  </si>
  <si>
    <t>G45040021</t>
  </si>
  <si>
    <t xml:space="preserve">17,451 $     </t>
  </si>
  <si>
    <t xml:space="preserve">   트럭 트렉터 및 평판트레일러</t>
  </si>
  <si>
    <t>420</t>
  </si>
  <si>
    <t>G51130002</t>
  </si>
  <si>
    <t>G77400080</t>
  </si>
  <si>
    <t xml:space="preserve">175,000 천원  </t>
  </si>
  <si>
    <t xml:space="preserve">콘크리트 펌프차                                                                    21 M(65~75 M3/hr)                                                               </t>
  </si>
  <si>
    <t xml:space="preserve">580,000 천원  </t>
  </si>
  <si>
    <t xml:space="preserve"> .sang=375,jung=167   ,kwan=294</t>
  </si>
  <si>
    <t xml:space="preserve">123,971 $     </t>
  </si>
  <si>
    <t>3430</t>
  </si>
  <si>
    <t>G53300074</t>
  </si>
  <si>
    <t>G64100800</t>
  </si>
  <si>
    <t>G88030045</t>
  </si>
  <si>
    <t xml:space="preserve">   물탱크(살수차)</t>
  </si>
  <si>
    <t>5030</t>
  </si>
  <si>
    <t xml:space="preserve">28 M (65~75 M3/hr)                                                              </t>
  </si>
  <si>
    <t xml:space="preserve">   상수도관 천공기</t>
  </si>
  <si>
    <t xml:space="preserve">   크레인(타이어)</t>
  </si>
  <si>
    <t>8 - 10 TON</t>
  </si>
  <si>
    <t>2.98 KW</t>
  </si>
  <si>
    <t xml:space="preserve">50㎜-2.6mψ                                                                     </t>
  </si>
  <si>
    <t>40 KW</t>
  </si>
  <si>
    <t>QLINC2</t>
  </si>
  <si>
    <t xml:space="preserve">40.5MM X 150M (7.46KW)                                                          </t>
  </si>
  <si>
    <t xml:space="preserve">220TON                                                                          </t>
  </si>
  <si>
    <t xml:space="preserve">35,485 천원  </t>
  </si>
  <si>
    <t>6570</t>
  </si>
  <si>
    <t xml:space="preserve">   로울크럿셔</t>
  </si>
  <si>
    <t xml:space="preserve">2.5 TON                                                                         </t>
  </si>
  <si>
    <t>1490</t>
  </si>
  <si>
    <t>1 TON (11.19kW)</t>
  </si>
  <si>
    <t xml:space="preserve">970kW                                                                           </t>
  </si>
  <si>
    <t>규        격</t>
  </si>
  <si>
    <t>G76120200</t>
  </si>
  <si>
    <t xml:space="preserve">149.2 kW                                                                        </t>
  </si>
  <si>
    <t>G90800015</t>
  </si>
  <si>
    <t xml:space="preserve">43 M (80~95 M3/hr)                                                              </t>
  </si>
  <si>
    <t>E0064100150</t>
  </si>
  <si>
    <t>6 톤</t>
  </si>
  <si>
    <t xml:space="preserve">21,306 $     </t>
  </si>
  <si>
    <t>E0051110060</t>
  </si>
  <si>
    <t>7090</t>
  </si>
  <si>
    <t>16 TON</t>
  </si>
  <si>
    <t>17 M3/Min (120MM)</t>
  </si>
  <si>
    <t>2830</t>
  </si>
  <si>
    <t>E0051160001</t>
  </si>
  <si>
    <t xml:space="preserve">비항SD, 4476 kW                                                                 </t>
  </si>
  <si>
    <t xml:space="preserve">15,968,000 $     </t>
  </si>
  <si>
    <t>27</t>
  </si>
  <si>
    <t>G21040020</t>
  </si>
  <si>
    <t xml:space="preserve">150 mm                                                                          </t>
  </si>
  <si>
    <t xml:space="preserve">.sang=643 ,jung=357, kwan=595_x000D_
</t>
  </si>
  <si>
    <t xml:space="preserve">크레인(타이어)                                                                     130TON                                                                          </t>
  </si>
  <si>
    <t>재료비계금액소숫점</t>
  </si>
  <si>
    <t>G01030032</t>
  </si>
  <si>
    <t>G75050050</t>
  </si>
  <si>
    <t>6210</t>
  </si>
  <si>
    <t xml:space="preserve">60.96 CM X 15.24M (7.46KW)                                                      </t>
  </si>
  <si>
    <t xml:space="preserve">215,264 천원  </t>
  </si>
  <si>
    <t>E0052031800</t>
  </si>
  <si>
    <t>111.90kW</t>
  </si>
  <si>
    <t xml:space="preserve">157,250 천원  </t>
  </si>
  <si>
    <t xml:space="preserve">비항SD, 448 kW                                                                  </t>
  </si>
  <si>
    <t>3.0 - 3.8 M</t>
  </si>
  <si>
    <t xml:space="preserve">22.4 kW                                                                         </t>
  </si>
  <si>
    <t>E0090200200X</t>
  </si>
  <si>
    <t>E0038050120</t>
  </si>
  <si>
    <t>5750</t>
  </si>
  <si>
    <t xml:space="preserve">비항SD,7.50M3(537KW)                                                            </t>
  </si>
  <si>
    <t xml:space="preserve">1,424 천원  </t>
  </si>
  <si>
    <t>G65300040</t>
  </si>
  <si>
    <t xml:space="preserve">280 TON                                                                         </t>
  </si>
  <si>
    <t>G15070007</t>
  </si>
  <si>
    <t>G21140029</t>
  </si>
  <si>
    <t>G76130400</t>
  </si>
  <si>
    <t>G90100040</t>
  </si>
  <si>
    <t>2,500mm</t>
  </si>
  <si>
    <t>E0072040160</t>
  </si>
  <si>
    <t xml:space="preserve">63,744 $     </t>
  </si>
  <si>
    <t xml:space="preserve">56.7KW                                                                          </t>
  </si>
  <si>
    <t>E0071060035</t>
  </si>
  <si>
    <t>340</t>
  </si>
  <si>
    <t xml:space="preserve">   호안블럭 제작기</t>
  </si>
  <si>
    <t>3350</t>
  </si>
  <si>
    <t>E0042050017</t>
  </si>
  <si>
    <t>4.5 TON</t>
  </si>
  <si>
    <t xml:space="preserve">   콘크리트롤러페이버</t>
  </si>
  <si>
    <t>186.5 KW</t>
  </si>
  <si>
    <t xml:space="preserve">콘크리트 피니셔(포장용)                                                            74.6 KW                                                                         </t>
  </si>
  <si>
    <t>E0013060044</t>
  </si>
  <si>
    <t xml:space="preserve">자동화 믹서플랜트                                                                  0.5 ㎥                                                                          </t>
  </si>
  <si>
    <t>76.20 CM X 15.24M (11.19KW)</t>
  </si>
  <si>
    <t>5180</t>
  </si>
  <si>
    <t xml:space="preserve">8 - 15 TON                                                                      </t>
  </si>
  <si>
    <t xml:space="preserve">실사출기                                                                           4(노즐류)                                                                       </t>
  </si>
  <si>
    <t>SD 1750ton</t>
  </si>
  <si>
    <t xml:space="preserve">오거                                                                               111.90kW                                                                        </t>
  </si>
  <si>
    <t>.sang=1286,jung=357, kwan=860</t>
  </si>
  <si>
    <t>2060</t>
  </si>
  <si>
    <t>E0021010070</t>
  </si>
  <si>
    <t>180 M3/hr (213 KW)</t>
  </si>
  <si>
    <t xml:space="preserve">콘크리트 스프레더                                                               </t>
  </si>
  <si>
    <t>G78120015</t>
  </si>
  <si>
    <t>66.7MM X 850M (29.84KW)</t>
  </si>
  <si>
    <t>2.0 M3</t>
  </si>
  <si>
    <t>4460</t>
  </si>
  <si>
    <t>QDECPEQ</t>
  </si>
  <si>
    <t xml:space="preserve">배송관 띄우개(부함)                                                                (관경/연장) 1000mm/4.5m                                                         </t>
  </si>
  <si>
    <t xml:space="preserve">크레인(타이어)                                                                     70 TON                                                                          </t>
  </si>
  <si>
    <t>590</t>
  </si>
  <si>
    <t xml:space="preserve">1.87 KW                                                                         </t>
  </si>
  <si>
    <t xml:space="preserve">진동파일 해머(유압식)                                                              162 KW                                                                          </t>
  </si>
  <si>
    <t>3580</t>
  </si>
  <si>
    <t>E0065170250</t>
  </si>
  <si>
    <t>7120</t>
  </si>
  <si>
    <t>19 톤</t>
  </si>
  <si>
    <t xml:space="preserve">기중기선(비자항)                                                                   SD 30ton달기 (111.9 kW)                                                         </t>
  </si>
  <si>
    <t xml:space="preserve">리더(고정형)                                                                    </t>
  </si>
  <si>
    <t>G52020300</t>
  </si>
  <si>
    <t>G58010070</t>
  </si>
  <si>
    <t xml:space="preserve">3000 L                                                                          </t>
  </si>
  <si>
    <t>5860</t>
  </si>
  <si>
    <t>2980</t>
  </si>
  <si>
    <t xml:space="preserve">150mm(14.92kw X 20m)                                                            </t>
  </si>
  <si>
    <t>G21010025</t>
  </si>
  <si>
    <t xml:space="preserve">2,046,470 $     </t>
  </si>
  <si>
    <t>G21130153</t>
  </si>
  <si>
    <t>G74312500</t>
  </si>
  <si>
    <t xml:space="preserve">472,500 천원  </t>
  </si>
  <si>
    <t xml:space="preserve">47,434 $     </t>
  </si>
  <si>
    <t xml:space="preserve">보오링기계                                                                         50MM X 200M (11.19KW)                                                           </t>
  </si>
  <si>
    <t>E0076120300</t>
  </si>
  <si>
    <t>1520</t>
  </si>
  <si>
    <t>150mm(14.92kw X 20m)</t>
  </si>
  <si>
    <t xml:space="preserve">무한궤도 크레인                                                                    35 TON (1.33 M3)                                                                </t>
  </si>
  <si>
    <t>G21050015</t>
  </si>
  <si>
    <t>G38010795</t>
  </si>
  <si>
    <t xml:space="preserve">크레인(타이어)                                                                     30 TON                                                                          </t>
  </si>
  <si>
    <t>121.91cm X 356.76cm 14.92KW</t>
  </si>
  <si>
    <t>E0065150090</t>
  </si>
  <si>
    <t>1119kW</t>
  </si>
  <si>
    <t>1240</t>
  </si>
  <si>
    <t xml:space="preserve">   알곤 용접기</t>
  </si>
  <si>
    <t xml:space="preserve">파이프추진기(공압식)                                                               350-400 M/M 20M3/MIN                                                            </t>
  </si>
  <si>
    <t xml:space="preserve">   타이탬퍼</t>
  </si>
  <si>
    <t>E0051130004</t>
  </si>
  <si>
    <t xml:space="preserve">106,041 천원  </t>
  </si>
  <si>
    <t>.sang=1429,jung=1032,kwan=683</t>
  </si>
  <si>
    <t xml:space="preserve">1,728,285 $     </t>
  </si>
  <si>
    <t>E0075050150</t>
  </si>
  <si>
    <t>42.72 CM X 15.24M (5.60 KW)</t>
  </si>
  <si>
    <t xml:space="preserve">108,180 $     </t>
  </si>
  <si>
    <t>G15060032</t>
  </si>
  <si>
    <t>G21140268</t>
  </si>
  <si>
    <t>4300</t>
  </si>
  <si>
    <t xml:space="preserve">14.92 KW                                                                        </t>
  </si>
  <si>
    <t>8-10 TON</t>
  </si>
  <si>
    <t>G51160007</t>
  </si>
  <si>
    <t>G74302300</t>
  </si>
  <si>
    <t xml:space="preserve">242,550 $     </t>
  </si>
  <si>
    <t xml:space="preserve">290 천원  </t>
  </si>
  <si>
    <t xml:space="preserve">1,626 천원  </t>
  </si>
  <si>
    <t xml:space="preserve">덤프트럭 자동덮개시설                                                              20톤용                                                                          </t>
  </si>
  <si>
    <t>200 (7.7 KW)</t>
  </si>
  <si>
    <t>12 - 15 TON</t>
  </si>
  <si>
    <t xml:space="preserve">S 60M3                                                                          </t>
  </si>
  <si>
    <t xml:space="preserve">341 $     </t>
  </si>
  <si>
    <t xml:space="preserve">109,452 $     </t>
  </si>
  <si>
    <t>2700</t>
  </si>
  <si>
    <t>125.94CM  (70KW)</t>
  </si>
  <si>
    <t xml:space="preserve">점보드릴                                                                        </t>
  </si>
  <si>
    <t>E0090900300</t>
  </si>
  <si>
    <t>G90400035</t>
  </si>
  <si>
    <t>6.71 KW</t>
  </si>
  <si>
    <t>4420</t>
  </si>
  <si>
    <t>G15070014</t>
  </si>
  <si>
    <t>G21010080</t>
  </si>
  <si>
    <t>G52050035</t>
  </si>
  <si>
    <t>G88060760</t>
  </si>
  <si>
    <t xml:space="preserve">고무슬리브                                                                         660mm-1500mm                                                                    </t>
  </si>
  <si>
    <t>2020</t>
  </si>
  <si>
    <t xml:space="preserve">3 TON                                                                           </t>
  </si>
  <si>
    <t>E0021010030</t>
  </si>
  <si>
    <t>E0002110060</t>
  </si>
  <si>
    <t>QDECCLA</t>
  </si>
  <si>
    <t xml:space="preserve">36,574 $     </t>
  </si>
  <si>
    <t>31 M</t>
  </si>
  <si>
    <t xml:space="preserve">   로더 (무한궤도)</t>
  </si>
  <si>
    <t>MJ014003</t>
  </si>
  <si>
    <t>3.5 m</t>
  </si>
  <si>
    <t>190L X 2 (2KW)</t>
  </si>
  <si>
    <t xml:space="preserve">디이젤엔진                                                                         5.22 KW                                                                         </t>
  </si>
  <si>
    <t>1560</t>
  </si>
  <si>
    <t>노임할증계수(일반구간:주간)</t>
  </si>
  <si>
    <t>E0090100022X</t>
  </si>
  <si>
    <t xml:space="preserve">수중모터 펌프                                                                      100 mm                                                                          </t>
  </si>
  <si>
    <t>6480</t>
  </si>
  <si>
    <t xml:space="preserve">1,318 $     </t>
  </si>
  <si>
    <t>G17300015</t>
  </si>
  <si>
    <t>G58010030</t>
  </si>
  <si>
    <t xml:space="preserve">30 TON (1.15 M3)                                                                </t>
  </si>
  <si>
    <t xml:space="preserve">덤프트럭                                                                        </t>
  </si>
  <si>
    <t xml:space="preserve">1,826,817 $     </t>
  </si>
  <si>
    <t>G0079510066</t>
  </si>
  <si>
    <t>.sang=3708</t>
  </si>
  <si>
    <t xml:space="preserve">140,428 $     </t>
  </si>
  <si>
    <t>E0051190625</t>
  </si>
  <si>
    <t xml:space="preserve">로더(타이어)                                                                    </t>
  </si>
  <si>
    <t xml:space="preserve">499,218 $     </t>
  </si>
  <si>
    <t>수동식</t>
  </si>
  <si>
    <t>7160</t>
  </si>
  <si>
    <t xml:space="preserve">478,125 천원  </t>
  </si>
  <si>
    <t xml:space="preserve">트렉터(타이어)                                                                     2.5 TON                                                                         </t>
  </si>
  <si>
    <t xml:space="preserve">트럭탑제형 크레인                                                                  3 TON                                                                           </t>
  </si>
  <si>
    <t>5820</t>
  </si>
  <si>
    <t xml:space="preserve">112,391 $     </t>
  </si>
  <si>
    <t>G65180100</t>
  </si>
  <si>
    <t>(SANG + JUNG + int(KWAN/3))*10^-4</t>
  </si>
  <si>
    <t>M0010045</t>
  </si>
  <si>
    <t xml:space="preserve">8,705,012 $     </t>
  </si>
  <si>
    <t>G59010016</t>
  </si>
  <si>
    <t xml:space="preserve">0.7-0.8 KW                                                                      </t>
  </si>
  <si>
    <t xml:space="preserve">97,856 $     </t>
  </si>
  <si>
    <t xml:space="preserve">크러셔(이동식)                                                                  </t>
  </si>
  <si>
    <t xml:space="preserve">유압식 리퍼                                                                     </t>
  </si>
  <si>
    <t>E0090200015X</t>
  </si>
  <si>
    <t>1200</t>
  </si>
  <si>
    <t>E0021040160</t>
  </si>
  <si>
    <t>E0088030003</t>
  </si>
  <si>
    <t xml:space="preserve">   프라즈마 절단기</t>
  </si>
  <si>
    <t xml:space="preserve">강연성인장기                                                                       120 TON                                                                         </t>
  </si>
  <si>
    <t>E0088040510</t>
  </si>
  <si>
    <t xml:space="preserve">잡품                                                                            </t>
  </si>
  <si>
    <t>5.22 KW</t>
  </si>
  <si>
    <t>335.70 kW</t>
  </si>
  <si>
    <t xml:space="preserve">37.30 KW                                                                        </t>
  </si>
  <si>
    <t xml:space="preserve">33,117 $     </t>
  </si>
  <si>
    <t>2740</t>
  </si>
  <si>
    <t xml:space="preserve">30 KW                                                                           </t>
  </si>
  <si>
    <t xml:space="preserve">   콘크리트펌프용 파이프</t>
  </si>
  <si>
    <t>3붐</t>
  </si>
  <si>
    <t xml:space="preserve">123,290 $     </t>
  </si>
  <si>
    <t xml:space="preserve">70 TON                                                                          </t>
  </si>
  <si>
    <t>G45040032</t>
  </si>
  <si>
    <t xml:space="preserve">35 TON                                                                          </t>
  </si>
  <si>
    <t>G36010102</t>
  </si>
  <si>
    <t>G51130011</t>
  </si>
  <si>
    <t xml:space="preserve">모 터                                                                              74.60 KW                                                                        </t>
  </si>
  <si>
    <t xml:space="preserve">타이탬퍼                                                                        </t>
  </si>
  <si>
    <t xml:space="preserve">1,062 $     </t>
  </si>
  <si>
    <t xml:space="preserve">13,757 $     </t>
  </si>
  <si>
    <t>66.7MM X 500M (14.92KW)</t>
  </si>
  <si>
    <t>4340</t>
  </si>
  <si>
    <t>74.6 KW</t>
  </si>
  <si>
    <t>E0033020047</t>
  </si>
  <si>
    <t xml:space="preserve">   고성능 착정기</t>
  </si>
  <si>
    <t>(5.08cm) X 3B X 20M</t>
  </si>
  <si>
    <t xml:space="preserve">703 $     </t>
  </si>
  <si>
    <t xml:space="preserve">1194kW                                                                          </t>
  </si>
  <si>
    <t xml:space="preserve">탠덤롤러(진동자주식)                                                               1 TON                                                                           </t>
  </si>
  <si>
    <t>510</t>
  </si>
  <si>
    <t>G21010040</t>
  </si>
  <si>
    <t>G15090006</t>
  </si>
  <si>
    <t xml:space="preserve">건설용펌프(자흡식)                                                                 50mm(1.49kw X 10m)                                                              </t>
  </si>
  <si>
    <t xml:space="preserve">   트럭탑제형 크레인</t>
  </si>
  <si>
    <t>3500</t>
  </si>
  <si>
    <t xml:space="preserve">압쇄기(펄버라이저)                                                                 0.8M3용                                                                         </t>
  </si>
  <si>
    <t xml:space="preserve">에어호스                                                                           (1.91cm) X 3B X 50M                                                             </t>
  </si>
  <si>
    <t>E0088060710</t>
  </si>
  <si>
    <t>E0090400045</t>
  </si>
  <si>
    <t xml:space="preserve">400mm-1000mm                                                                    </t>
  </si>
  <si>
    <t xml:space="preserve">   그라우팅 펌프</t>
  </si>
  <si>
    <t xml:space="preserve">26.11 KW                                                                        </t>
  </si>
  <si>
    <t>5100</t>
  </si>
  <si>
    <t xml:space="preserve">그라우팅믹서                                                                       190L X 2 (2KW)                                                                  </t>
  </si>
  <si>
    <t xml:space="preserve">SD 40ton(134kW)                                                                 </t>
  </si>
  <si>
    <t>E0077400100</t>
  </si>
  <si>
    <t xml:space="preserve">파이프추진기(오거부착유압식)                                                    </t>
  </si>
  <si>
    <t>E0025020025</t>
  </si>
  <si>
    <t xml:space="preserve">725 $     </t>
  </si>
  <si>
    <t>6440</t>
  </si>
  <si>
    <t>E0021010015</t>
  </si>
  <si>
    <t>G51170004</t>
  </si>
  <si>
    <t xml:space="preserve">2.68M3                                                                          </t>
  </si>
  <si>
    <t xml:space="preserve">아스팔트 디스트리뷰우터                                                            4700 L                                                                          </t>
  </si>
  <si>
    <t xml:space="preserve">594 천원  </t>
  </si>
  <si>
    <t xml:space="preserve">사일로(SILO)                                                                    </t>
  </si>
  <si>
    <t>.sang=643,jung=643  , kwan=425</t>
  </si>
  <si>
    <t xml:space="preserve">223.8 kW                                                                        </t>
  </si>
  <si>
    <t xml:space="preserve">30,130 천원  </t>
  </si>
  <si>
    <t xml:space="preserve">239 천원  </t>
  </si>
  <si>
    <t>G77300050</t>
  </si>
  <si>
    <t xml:space="preserve">.sang=750, jung=500, kwan=496_x000D_
</t>
  </si>
  <si>
    <t>G15060019</t>
  </si>
  <si>
    <t>8 톤 X 50 M</t>
  </si>
  <si>
    <t xml:space="preserve">.sang=750, jung=583, kwan=430_x000D_
_x000D_
</t>
  </si>
  <si>
    <t>G78120070</t>
  </si>
  <si>
    <t>E0068020100</t>
  </si>
  <si>
    <t>E0013070009</t>
  </si>
  <si>
    <t xml:space="preserve">106.68CM X 121.92CM (231.26KW)                                                  </t>
  </si>
  <si>
    <t>2900</t>
  </si>
  <si>
    <t xml:space="preserve">58,240 천원  </t>
  </si>
  <si>
    <t>E0043040061</t>
  </si>
  <si>
    <t>단    가</t>
  </si>
  <si>
    <t>45.72CM X 91.44CM (82.06KW)</t>
  </si>
  <si>
    <t xml:space="preserve">4,582 천원  </t>
  </si>
  <si>
    <t xml:space="preserve">융착기                                                                             450-600mm                                                                       </t>
  </si>
  <si>
    <t>G14070017</t>
  </si>
  <si>
    <t xml:space="preserve">52.22 KW                                                                        </t>
  </si>
  <si>
    <t xml:space="preserve">덤프트럭                                                                           2.5 톤                                                                          </t>
  </si>
  <si>
    <t xml:space="preserve">2.98 KW                                                                         </t>
  </si>
  <si>
    <t xml:space="preserve">24,549 $     </t>
  </si>
  <si>
    <t xml:space="preserve">   라인 마커</t>
  </si>
  <si>
    <t xml:space="preserve">용접기 (직류)                                                                      200 AMP                                                                         </t>
  </si>
  <si>
    <t xml:space="preserve">139.7 X 76.2 (242.45KW)                                                         </t>
  </si>
  <si>
    <t>6320</t>
  </si>
  <si>
    <t>(관경/연장) 510mm/6.0m</t>
  </si>
  <si>
    <t>E0002300008</t>
  </si>
  <si>
    <t>5660</t>
  </si>
  <si>
    <t xml:space="preserve">3,117 $     </t>
  </si>
  <si>
    <t xml:space="preserve">배 송 관                                                                           (관경/연장) 400mm/6.0m                                                          </t>
  </si>
  <si>
    <t xml:space="preserve">.sang=1071,jung=536, kwan=625_x000D_
</t>
  </si>
  <si>
    <t xml:space="preserve">250TON                                                                          </t>
  </si>
  <si>
    <t>G90600075</t>
  </si>
  <si>
    <t>.sang=1071,jung=774,kwan=512</t>
  </si>
  <si>
    <t xml:space="preserve">223,756 $     </t>
  </si>
  <si>
    <t xml:space="preserve">40,986 천원  </t>
  </si>
  <si>
    <t xml:space="preserve">36,787 $     </t>
  </si>
  <si>
    <t>2780</t>
  </si>
  <si>
    <t>270</t>
  </si>
  <si>
    <t>4380</t>
  </si>
  <si>
    <t xml:space="preserve">1,485 천원  </t>
  </si>
  <si>
    <t>E0003020229</t>
  </si>
  <si>
    <t>E0066010800</t>
  </si>
  <si>
    <t>비항SD,5.00M3(261KW)</t>
  </si>
  <si>
    <t xml:space="preserve">   건설용펌프(자흡식)</t>
  </si>
  <si>
    <t xml:space="preserve">220,000 천원  </t>
  </si>
  <si>
    <t>109.73cm X 304.8cm 7.46KW</t>
  </si>
  <si>
    <t>3260</t>
  </si>
  <si>
    <t xml:space="preserve">콘크리트 배치플랜트                                                                90 M3/hr (144 KW)                                                               </t>
  </si>
  <si>
    <t>220TON</t>
  </si>
  <si>
    <t>400 L</t>
  </si>
  <si>
    <t>SD 60ton달기 (335.7 kW)</t>
  </si>
  <si>
    <t>5140</t>
  </si>
  <si>
    <t>E0065100100</t>
  </si>
  <si>
    <t xml:space="preserve">크로울러 드릴(공기식)                                                           </t>
  </si>
  <si>
    <t>3540</t>
  </si>
  <si>
    <t xml:space="preserve">9  톤                                                                           </t>
  </si>
  <si>
    <t>E0002300006</t>
  </si>
  <si>
    <t xml:space="preserve">.sang=1071, jung=774, kwan=717_x000D_
</t>
  </si>
  <si>
    <t>550</t>
  </si>
  <si>
    <t xml:space="preserve">불도저(타이어)                                                                     28 TON                                                                          </t>
  </si>
  <si>
    <t>13.43 KW</t>
  </si>
  <si>
    <t xml:space="preserve">28 TON                                                                          </t>
  </si>
  <si>
    <t xml:space="preserve">390L X 2 (5KW)                                                                  </t>
  </si>
  <si>
    <t>2940</t>
  </si>
  <si>
    <t xml:space="preserve">1.15 M3                                                                         </t>
  </si>
  <si>
    <t xml:space="preserve">   크러셔(이동식)</t>
  </si>
  <si>
    <t>E0037010200</t>
  </si>
  <si>
    <t>G90700500</t>
  </si>
  <si>
    <t>E0090500250</t>
  </si>
  <si>
    <t xml:space="preserve">4,365 $     </t>
  </si>
  <si>
    <t xml:space="preserve">윈치 자동싱글드럼                                                               </t>
  </si>
  <si>
    <t>G14070019</t>
  </si>
  <si>
    <t>G52032200</t>
  </si>
  <si>
    <t>G90400050</t>
  </si>
  <si>
    <t>SD 150ton</t>
  </si>
  <si>
    <t xml:space="preserve"> .sang=1125 ,jung=1000 ,kwan=606_x000D_
</t>
  </si>
  <si>
    <t xml:space="preserve">   에어호스</t>
  </si>
  <si>
    <t>6.6 KW</t>
  </si>
  <si>
    <t xml:space="preserve">타이어 롤러 (피견인식)                                                             34 톤                                                                           </t>
  </si>
  <si>
    <t xml:space="preserve">부착용 집게                                                                     </t>
  </si>
  <si>
    <t>6400</t>
  </si>
  <si>
    <t xml:space="preserve">33,310 천원  </t>
  </si>
  <si>
    <t xml:space="preserve">진동롤러(자주식)                                                                   10 TON                                                                          </t>
  </si>
  <si>
    <t>1280</t>
  </si>
  <si>
    <t>E0066300007</t>
  </si>
  <si>
    <t xml:space="preserve">   래머</t>
  </si>
  <si>
    <t>E0052050103</t>
  </si>
  <si>
    <t>E0041080180</t>
  </si>
  <si>
    <t>E0063300040</t>
  </si>
  <si>
    <t xml:space="preserve">279,460 천원  </t>
  </si>
  <si>
    <t xml:space="preserve">로울크럿셔                                                                         60.96 X 40.64 (55.95KW)                                                         </t>
  </si>
  <si>
    <t xml:space="preserve">   아스팔트 믹싱플랜트</t>
  </si>
  <si>
    <t xml:space="preserve">윈치 자동더블드럼                                                                  5 TON (37.30kW)                                                                 </t>
  </si>
  <si>
    <t>6360</t>
  </si>
  <si>
    <t>20-75mm</t>
  </si>
  <si>
    <t xml:space="preserve">26,291 $     </t>
  </si>
  <si>
    <t xml:space="preserve">78 $     </t>
  </si>
  <si>
    <t xml:space="preserve">93.25kW                                                                         </t>
  </si>
  <si>
    <t xml:space="preserve">129,289 $     </t>
  </si>
  <si>
    <t>121.92CM  (55KW)</t>
  </si>
  <si>
    <t xml:space="preserve">.sang=900 ,jung=500, kwan=320_x000D_
</t>
  </si>
  <si>
    <t xml:space="preserve">99,161 $     </t>
  </si>
  <si>
    <t xml:space="preserve">30,269 $     </t>
  </si>
  <si>
    <t>G15090008</t>
  </si>
  <si>
    <t xml:space="preserve">양묘선(앵커바지)                                                                   2ton, 22.4 kW                                                                   </t>
  </si>
  <si>
    <t>3220</t>
  </si>
  <si>
    <t xml:space="preserve">가솔린엔진                                                                         8.95 KW                                                                         </t>
  </si>
  <si>
    <t xml:space="preserve">   침목천공기</t>
  </si>
  <si>
    <t>230</t>
  </si>
  <si>
    <t>125mm(11.19kw X 20m)</t>
  </si>
  <si>
    <t xml:space="preserve">   강연성인장기</t>
  </si>
  <si>
    <t xml:space="preserve">22,000 천원  </t>
  </si>
  <si>
    <t>.sang=1125,jung=500,kwan=606</t>
  </si>
  <si>
    <t>G63300015</t>
  </si>
  <si>
    <t>G72050125</t>
  </si>
  <si>
    <t>E0014070002</t>
  </si>
  <si>
    <t xml:space="preserve">78,101 천원  </t>
  </si>
  <si>
    <t xml:space="preserve">10.7 M3                                                                         </t>
  </si>
  <si>
    <t xml:space="preserve">300 AMP                                                                         </t>
  </si>
  <si>
    <t>E0090901100</t>
  </si>
  <si>
    <t>5620</t>
  </si>
  <si>
    <t>G12090007</t>
  </si>
  <si>
    <t xml:space="preserve">28,383 $     </t>
  </si>
  <si>
    <t xml:space="preserve">   벨트콘베이어</t>
  </si>
  <si>
    <t>5210</t>
  </si>
  <si>
    <t>E0065100250</t>
  </si>
  <si>
    <t>G88050070</t>
  </si>
  <si>
    <t>G90200050</t>
  </si>
  <si>
    <t>E0088040840</t>
  </si>
  <si>
    <t>E0013060025</t>
  </si>
  <si>
    <t xml:space="preserve">윈치 수동싱글드럼                                                                  5 TON (37.30kW)                                                                 </t>
  </si>
  <si>
    <t>600</t>
  </si>
  <si>
    <t>E0002010100</t>
  </si>
  <si>
    <t>3610</t>
  </si>
  <si>
    <t xml:space="preserve">   굴삭기(무한궤도)</t>
  </si>
  <si>
    <t>E0088060400</t>
  </si>
  <si>
    <t xml:space="preserve">진동파일 해머(전동식)                                                              60 KW                                                                           </t>
  </si>
  <si>
    <t xml:space="preserve">82,558 $     </t>
  </si>
  <si>
    <t>E0090500100</t>
  </si>
  <si>
    <t xml:space="preserve">크레인부수물(쇼벨)                                                              </t>
  </si>
  <si>
    <t xml:space="preserve">모 터                                                                           </t>
  </si>
  <si>
    <t>15</t>
  </si>
  <si>
    <t>E0076210100</t>
  </si>
  <si>
    <t>E0051120003</t>
  </si>
  <si>
    <t xml:space="preserve">주철관 절단기                                                                   </t>
  </si>
  <si>
    <t xml:space="preserve">2 TON                                                                           </t>
  </si>
  <si>
    <t>E0090600450</t>
  </si>
  <si>
    <t>G21140153</t>
  </si>
  <si>
    <t>G01020028</t>
  </si>
  <si>
    <t>G15090002</t>
  </si>
  <si>
    <t>E0072050540</t>
  </si>
  <si>
    <t>40.5MM X 150M (7.46KW)</t>
  </si>
  <si>
    <t>6750</t>
  </si>
  <si>
    <t xml:space="preserve">591,163 $     </t>
  </si>
  <si>
    <t>E0014070008</t>
  </si>
  <si>
    <t>G91000013</t>
  </si>
  <si>
    <t xml:space="preserve">.sang=4000, jung=1333, kwan=933_x000D_
</t>
  </si>
  <si>
    <t>390L X 2 (5KW)</t>
  </si>
  <si>
    <t xml:space="preserve">510mm-1200mm                                                                    </t>
  </si>
  <si>
    <t xml:space="preserve">크레인부수물(백호우)                                                            </t>
  </si>
  <si>
    <t xml:space="preserve">13,750 천원  </t>
  </si>
  <si>
    <t>4970</t>
  </si>
  <si>
    <t xml:space="preserve">.sang=300, jung=283, kwan=198_x000D_
</t>
  </si>
  <si>
    <t>130TON</t>
  </si>
  <si>
    <t xml:space="preserve">   부착용 집게</t>
  </si>
  <si>
    <t xml:space="preserve">25 TON                                                                          </t>
  </si>
  <si>
    <t>880</t>
  </si>
  <si>
    <t>6030</t>
  </si>
  <si>
    <t xml:space="preserve">죠크럿셔                                                                        </t>
  </si>
  <si>
    <t>G65500130</t>
  </si>
  <si>
    <t>E0051140004</t>
  </si>
  <si>
    <t>G21040200</t>
  </si>
  <si>
    <t>3890</t>
  </si>
  <si>
    <t xml:space="preserve">_x000D_
; F/M1_x000D_
; 선택 후에 계산(F3)버튼을 누르면_x000D_
; 자동으로 잡품이 계산됩니다._x000D_
</t>
  </si>
  <si>
    <t xml:space="preserve">80ton대선 8ton달기(14.92kW)                                                     </t>
  </si>
  <si>
    <t xml:space="preserve">발전기                                                                             200 KW                                                                          </t>
  </si>
  <si>
    <t xml:space="preserve">SD 500M3                                                                        </t>
  </si>
  <si>
    <t xml:space="preserve">20 KW                                                                           </t>
  </si>
  <si>
    <t>.sang=795, jung=0, kwan=0</t>
  </si>
  <si>
    <t>E0026020045</t>
  </si>
  <si>
    <t xml:space="preserve">파일천공전용장비                                                                   135 TON                                                                         </t>
  </si>
  <si>
    <t>E0078110070</t>
  </si>
  <si>
    <t xml:space="preserve">60 TON                                                                          </t>
  </si>
  <si>
    <t>E0041150100</t>
  </si>
  <si>
    <t xml:space="preserve">22,545 천원  </t>
  </si>
  <si>
    <t>1,000mm</t>
  </si>
  <si>
    <t>E0002500100</t>
  </si>
  <si>
    <t>160</t>
  </si>
  <si>
    <t>L088</t>
  </si>
  <si>
    <t>4090</t>
  </si>
  <si>
    <t xml:space="preserve">10,868 $     </t>
  </si>
  <si>
    <t xml:space="preserve">덤프트럭 자동덮개시설                                                              24톤용                                                                          </t>
  </si>
  <si>
    <t>1830</t>
  </si>
  <si>
    <t>3170</t>
  </si>
  <si>
    <t xml:space="preserve">60 M3/hr (96 KW)                                                                </t>
  </si>
  <si>
    <t>G04070092</t>
  </si>
  <si>
    <t>G21130268</t>
  </si>
  <si>
    <t>G52040500</t>
  </si>
  <si>
    <t>G78110025</t>
  </si>
  <si>
    <t>G90900700</t>
  </si>
  <si>
    <t>E0091000008</t>
  </si>
  <si>
    <t xml:space="preserve">370,856 $     </t>
  </si>
  <si>
    <t xml:space="preserve">무한궤도 크레인                                                                    20 TON (0.57 M3)                                                                </t>
  </si>
  <si>
    <t>5570</t>
  </si>
  <si>
    <t>★★★</t>
  </si>
  <si>
    <t>E0001020033</t>
  </si>
  <si>
    <t>E0051180004</t>
  </si>
  <si>
    <t xml:space="preserve">덤프트럭                                                                           6 TON                                                                           </t>
  </si>
  <si>
    <t xml:space="preserve">   콘크리트 조면 마무리기</t>
  </si>
  <si>
    <t xml:space="preserve">0.8 M3용                                                                        </t>
  </si>
  <si>
    <t xml:space="preserve">530 $     </t>
  </si>
  <si>
    <t>2490</t>
  </si>
  <si>
    <t xml:space="preserve">353,770 천원  </t>
  </si>
  <si>
    <t>G90200010</t>
  </si>
  <si>
    <t>E0079300015</t>
  </si>
  <si>
    <t>L086</t>
  </si>
  <si>
    <t xml:space="preserve">   윈치 수동더블드럼</t>
  </si>
  <si>
    <t>3650</t>
  </si>
  <si>
    <t>2.68M3</t>
  </si>
  <si>
    <t xml:space="preserve">24,484 천원  </t>
  </si>
  <si>
    <t xml:space="preserve">1,582,604 $     </t>
  </si>
  <si>
    <t xml:space="preserve">취부기 (녹생토 암절개면 보호식재용)                                             </t>
  </si>
  <si>
    <t>640</t>
  </si>
  <si>
    <t xml:space="preserve">84,123 $     </t>
  </si>
  <si>
    <t xml:space="preserve">1.5 M (3.7KW)                                                                   </t>
  </si>
  <si>
    <t>5250</t>
  </si>
  <si>
    <t>노임할증계수(해상장비:주야간)</t>
  </si>
  <si>
    <t>G42050030</t>
  </si>
  <si>
    <t xml:space="preserve">트랙터(타이어)                                                                  </t>
  </si>
  <si>
    <t>G79300040</t>
  </si>
  <si>
    <t xml:space="preserve">취부기 (녹생토 암절개면 보호식재용)                                                18.65 kW                                                                        </t>
  </si>
  <si>
    <t xml:space="preserve">2,700 천원  </t>
  </si>
  <si>
    <t xml:space="preserve">   불도저(무한궤도)</t>
  </si>
  <si>
    <t>6710</t>
  </si>
  <si>
    <t>수량</t>
  </si>
  <si>
    <t xml:space="preserve">휘 발 유                                                                        </t>
  </si>
  <si>
    <t xml:space="preserve">11 톤                                                                           </t>
  </si>
  <si>
    <t>E0015070020</t>
  </si>
  <si>
    <t xml:space="preserve">우레탄폼 분사용기구                                                                8.1 kg/min                                                                      </t>
  </si>
  <si>
    <t xml:space="preserve">콘크리트 믹서                                                                   </t>
  </si>
  <si>
    <t xml:space="preserve">78,600 천원  </t>
  </si>
  <si>
    <t xml:space="preserve">294,961 천원  </t>
  </si>
  <si>
    <t xml:space="preserve">134 천원  </t>
  </si>
  <si>
    <t xml:space="preserve">   로더(무한궤도)</t>
  </si>
  <si>
    <t>E0002300002</t>
  </si>
  <si>
    <t xml:space="preserve">리더(고정형)                                                                       31 M                                                                            </t>
  </si>
  <si>
    <t>E0078110030</t>
  </si>
  <si>
    <t xml:space="preserve">스크레이퍼(피견인식)                                                               20.6 M3                                                                         </t>
  </si>
  <si>
    <t xml:space="preserve">50ton대선5ton달기(11.19kW)                                                      </t>
  </si>
  <si>
    <t xml:space="preserve">드릴웨곤                                                                        </t>
  </si>
  <si>
    <t xml:space="preserve">38,534 $     </t>
  </si>
  <si>
    <t xml:space="preserve">J.S.P용 믹서                                                                    </t>
  </si>
  <si>
    <t xml:space="preserve">220 TON                                                                         </t>
  </si>
  <si>
    <t xml:space="preserve">45.72CM X 60.90CM (55.95KW)                                                     </t>
  </si>
  <si>
    <t xml:space="preserve">배송관 띄우개(부함)                                                                (관경/연장) 1100mm/4.5m                                                         </t>
  </si>
  <si>
    <t xml:space="preserve">콘크리트 배치플랜트                                                                120 M3/hr (160 KW)                                                              </t>
  </si>
  <si>
    <t xml:space="preserve">6,063 $     </t>
  </si>
  <si>
    <t>152.4CM X 426.72CM 18.85KW</t>
  </si>
  <si>
    <t>1190</t>
  </si>
  <si>
    <t xml:space="preserve">Power Trolwel (파워트로웰)                                                         3.73 kw                                                                         </t>
  </si>
  <si>
    <t xml:space="preserve">(관경/연장) 610mm/6.0m                                                          </t>
  </si>
  <si>
    <t>4930</t>
  </si>
  <si>
    <t xml:space="preserve">214 $     </t>
  </si>
  <si>
    <t>6070</t>
  </si>
  <si>
    <t xml:space="preserve">286,068 천원  </t>
  </si>
  <si>
    <t>QEQTY3</t>
  </si>
  <si>
    <t>G72020008</t>
  </si>
  <si>
    <t xml:space="preserve">63 천원  </t>
  </si>
  <si>
    <t xml:space="preserve">18,352 $     </t>
  </si>
  <si>
    <t>.sang=300, jung=250, kwan=198</t>
  </si>
  <si>
    <t xml:space="preserve">912 천원  </t>
  </si>
  <si>
    <t xml:space="preserve">   모르타르펌프</t>
  </si>
  <si>
    <t>5530</t>
  </si>
  <si>
    <t>G64080100</t>
  </si>
  <si>
    <t>G88040056</t>
  </si>
  <si>
    <t>E0013070003</t>
  </si>
  <si>
    <t>1870</t>
  </si>
  <si>
    <t xml:space="preserve">3,493,854 $     </t>
  </si>
  <si>
    <t>3130</t>
  </si>
  <si>
    <t xml:space="preserve">   오거</t>
  </si>
  <si>
    <t>3 TON (22.38kW)</t>
  </si>
  <si>
    <t>120</t>
  </si>
  <si>
    <t xml:space="preserve">48,812 천원  </t>
  </si>
  <si>
    <t>6990</t>
  </si>
  <si>
    <t xml:space="preserve">23 $     </t>
  </si>
  <si>
    <t>E0066300003</t>
  </si>
  <si>
    <t xml:space="preserve">예  선                                                                             SD 90ton(373kW)                                                                 </t>
  </si>
  <si>
    <t xml:space="preserve">콘크리트 진동기                                                                 </t>
  </si>
  <si>
    <t xml:space="preserve">양족식 롤러 (피견인식)                                                             20 톤                                                                           </t>
  </si>
  <si>
    <t xml:space="preserve">0.7 톤                                                                          </t>
  </si>
  <si>
    <t>4770</t>
  </si>
  <si>
    <t>680</t>
  </si>
  <si>
    <t>G90901500</t>
  </si>
  <si>
    <t>12 톤 X 50 M</t>
  </si>
  <si>
    <t>3690</t>
  </si>
  <si>
    <t>E0090900050</t>
  </si>
  <si>
    <t xml:space="preserve">양로기                                                                          </t>
  </si>
  <si>
    <t>환율(마르크화)</t>
  </si>
  <si>
    <t>70</t>
  </si>
  <si>
    <t xml:space="preserve">140,263 $     </t>
  </si>
  <si>
    <t>10.5 TON</t>
  </si>
  <si>
    <t>5290</t>
  </si>
  <si>
    <t xml:space="preserve">인    </t>
  </si>
  <si>
    <t>76.20 CM X 243.84CM (2.24KW)</t>
  </si>
  <si>
    <t>2370</t>
  </si>
  <si>
    <t xml:space="preserve">23,170 천원  </t>
  </si>
  <si>
    <t>G52050071</t>
  </si>
  <si>
    <t xml:space="preserve">2,880 천원  </t>
  </si>
  <si>
    <t>E0001010007</t>
  </si>
  <si>
    <t>G90200035</t>
  </si>
  <si>
    <t>1630</t>
  </si>
  <si>
    <t>4ton, 44.8 kW</t>
  </si>
  <si>
    <t>29.84 KW</t>
  </si>
  <si>
    <t>E0079300030</t>
  </si>
  <si>
    <t xml:space="preserve">26,800 천원  </t>
  </si>
  <si>
    <t xml:space="preserve">50,771 천원  </t>
  </si>
  <si>
    <t>E0002600355</t>
  </si>
  <si>
    <t>1 M3</t>
  </si>
  <si>
    <t xml:space="preserve">(관경/연장) 1300mm/5.0m                                                         </t>
  </si>
  <si>
    <t>E0042050040</t>
  </si>
  <si>
    <t>QEINC3</t>
  </si>
  <si>
    <t xml:space="preserve">26.76M3 18.65KW                                                                 </t>
  </si>
  <si>
    <t>.sang=313, jung=278, kwan=359</t>
  </si>
  <si>
    <t xml:space="preserve">콘크리트 진동기                                                                    전기식플렉시블형Φ45(0.75KW)                                                    </t>
  </si>
  <si>
    <t xml:space="preserve">유압 파일 해머                                                                     5 TON                                                                           </t>
  </si>
  <si>
    <t>G88010025</t>
  </si>
  <si>
    <t>G65180250</t>
  </si>
  <si>
    <t xml:space="preserve">200 AMP                                                                         </t>
  </si>
  <si>
    <t>G51160003</t>
  </si>
  <si>
    <t>G76110300</t>
  </si>
  <si>
    <t>G78110040</t>
  </si>
  <si>
    <t>E0061060100</t>
  </si>
  <si>
    <t>800</t>
  </si>
  <si>
    <t>비항SD,16.00M3(1343KW)</t>
  </si>
  <si>
    <t>E0090700100</t>
  </si>
  <si>
    <t>1150</t>
  </si>
  <si>
    <t xml:space="preserve">로더(타이어)                                                                       2.29 M3                                                                         </t>
  </si>
  <si>
    <t xml:space="preserve">77,426 천원  </t>
  </si>
  <si>
    <t>3810</t>
  </si>
  <si>
    <t xml:space="preserve">       </t>
  </si>
  <si>
    <t xml:space="preserve">1 TON (11.19kW)                                                                 </t>
  </si>
  <si>
    <t xml:space="preserve">410,000 천원  </t>
  </si>
  <si>
    <t>G88060350</t>
  </si>
  <si>
    <t xml:space="preserve">물탱크(살수차)                                                                  </t>
  </si>
  <si>
    <t xml:space="preserve">450,000 천원  </t>
  </si>
  <si>
    <t xml:space="preserve">   하천골재채취선</t>
  </si>
  <si>
    <t>2410</t>
  </si>
  <si>
    <t>0.6 M3용</t>
  </si>
  <si>
    <t>4010</t>
  </si>
  <si>
    <t>6950</t>
  </si>
  <si>
    <t>E0069010010</t>
  </si>
  <si>
    <t xml:space="preserve">8,400 $     </t>
  </si>
  <si>
    <t xml:space="preserve">모 터                                                                              14.92 KW                                                                        </t>
  </si>
  <si>
    <t>746kW</t>
  </si>
  <si>
    <t xml:space="preserve">45,000 천원  </t>
  </si>
  <si>
    <t>G01010012</t>
  </si>
  <si>
    <t>2 M</t>
  </si>
  <si>
    <t xml:space="preserve">아스팔트 스프레이어                                                                300 L                                                                           </t>
  </si>
  <si>
    <t xml:space="preserve">19,869 $     </t>
  </si>
  <si>
    <t>2330</t>
  </si>
  <si>
    <t xml:space="preserve">로더(무한궤도)                                                                     0.95 M3                                                                         </t>
  </si>
  <si>
    <t xml:space="preserve">7.46 kw                                                                         </t>
  </si>
  <si>
    <t>.sang=703, jung=508, kwan=379</t>
  </si>
  <si>
    <t xml:space="preserve">1.34 M3                                                                         </t>
  </si>
  <si>
    <t xml:space="preserve">엔진식플렉시블형Φ45(2.6KW)                                                     </t>
  </si>
  <si>
    <t>G79300025</t>
  </si>
  <si>
    <t>100 mm</t>
  </si>
  <si>
    <t>250TON</t>
  </si>
  <si>
    <t xml:space="preserve">50.8 CM X 91.44CM (104.44KW)                                                    </t>
  </si>
  <si>
    <t>E0065170100</t>
  </si>
  <si>
    <t xml:space="preserve">6,407 $     </t>
  </si>
  <si>
    <t>30</t>
  </si>
  <si>
    <t xml:space="preserve">공기압축기(이동식)                                                                 21.0M3/MIN                                                                      </t>
  </si>
  <si>
    <t>5500 L</t>
  </si>
  <si>
    <t xml:space="preserve">25.4 CM X 60.96CM (29.84KW)                                                     </t>
  </si>
  <si>
    <t>4730</t>
  </si>
  <si>
    <t>비항SD, 1641 kW</t>
  </si>
  <si>
    <t>300 L</t>
  </si>
  <si>
    <t xml:space="preserve">레일천공기                                                                      </t>
  </si>
  <si>
    <t>G66020120</t>
  </si>
  <si>
    <t>G90902000</t>
  </si>
  <si>
    <t>E0065160060</t>
  </si>
  <si>
    <t xml:space="preserve">양족식 롤러(자주식)                                                                32 TON                                                                          </t>
  </si>
  <si>
    <t>SD 120ton</t>
  </si>
  <si>
    <t xml:space="preserve">   워터젯트</t>
  </si>
  <si>
    <t xml:space="preserve">아그리게이트빈                                                                     53.52M3 29.84KW                                                                 </t>
  </si>
  <si>
    <t xml:space="preserve">이우선(비자항)                                                                     50ton대선 5ton달기(11.19kW)                                                     </t>
  </si>
  <si>
    <t>1670</t>
  </si>
  <si>
    <t>6790</t>
  </si>
  <si>
    <t>135 TON</t>
  </si>
  <si>
    <t>350-400mm</t>
  </si>
  <si>
    <t xml:space="preserve">물탱크(살수차)                                                                     5500 L                                                                          </t>
  </si>
  <si>
    <t xml:space="preserve">.sang=900 ,jung=700 ,kwan=613_x000D_
</t>
  </si>
  <si>
    <t>1110</t>
  </si>
  <si>
    <t>G26020035</t>
  </si>
  <si>
    <t xml:space="preserve">17.0 M3/Min                                                                     </t>
  </si>
  <si>
    <t>3850</t>
  </si>
  <si>
    <t>400 AMP</t>
  </si>
  <si>
    <t>E0041080210</t>
  </si>
  <si>
    <t xml:space="preserve">550,850 천원  </t>
  </si>
  <si>
    <t>840</t>
  </si>
  <si>
    <t>재료비</t>
  </si>
  <si>
    <t xml:space="preserve">(3.81cm) X 3B X 20M                                                             </t>
  </si>
  <si>
    <t>G45040036</t>
  </si>
  <si>
    <t>G73300010</t>
  </si>
  <si>
    <t>E0062020200</t>
  </si>
  <si>
    <t>E0075050200</t>
  </si>
  <si>
    <t xml:space="preserve">603,000 천원  </t>
  </si>
  <si>
    <t xml:space="preserve">   스크린(3단식)</t>
  </si>
  <si>
    <t xml:space="preserve">17 M3/Min (120MM)                                                               </t>
  </si>
  <si>
    <t xml:space="preserve">   진동파일 해머(전동식)</t>
  </si>
  <si>
    <t>MJ013004</t>
  </si>
  <si>
    <t xml:space="preserve">50-200 L/MIN(11kw)                                                              </t>
  </si>
  <si>
    <t xml:space="preserve">1,491,146 $     </t>
  </si>
  <si>
    <t xml:space="preserve">74.6 KW                                                                         </t>
  </si>
  <si>
    <t xml:space="preserve">진동 롤러 (피견인식)                                                               1 톤                                                                            </t>
  </si>
  <si>
    <t xml:space="preserve">2.46 KW                                                                         </t>
  </si>
  <si>
    <t>4050</t>
  </si>
  <si>
    <t xml:space="preserve">배송관 띄우개(부함)                                                                (관경/연장) 700mm/4.5m                                                          </t>
  </si>
  <si>
    <t>6910</t>
  </si>
  <si>
    <t xml:space="preserve">30ton, 223.8 kW                                                                 </t>
  </si>
  <si>
    <t xml:space="preserve">98,901 $     </t>
  </si>
  <si>
    <t xml:space="preserve">147,125 $     </t>
  </si>
  <si>
    <t xml:space="preserve">   유압잭</t>
  </si>
  <si>
    <t xml:space="preserve">토운선                                                                             SD 60M3                                                                         </t>
  </si>
  <si>
    <t>152.4cm X 426.72cm 22.38KW</t>
  </si>
  <si>
    <t>QUS2WON</t>
  </si>
  <si>
    <t>2450</t>
  </si>
  <si>
    <t xml:space="preserve">7.65M3 7.46KW                                                                   </t>
  </si>
  <si>
    <t>E0031080100</t>
  </si>
  <si>
    <t>G21140115</t>
  </si>
  <si>
    <t xml:space="preserve">기중기선                                                                        </t>
  </si>
  <si>
    <t>7.65M3 7.46KW</t>
  </si>
  <si>
    <t xml:space="preserve">205,922 $     </t>
  </si>
  <si>
    <t xml:space="preserve">12,305 $     </t>
  </si>
  <si>
    <t>E0031080080</t>
  </si>
  <si>
    <t xml:space="preserve">610mm-1300mm                                                                    </t>
  </si>
  <si>
    <t>5430</t>
  </si>
  <si>
    <t xml:space="preserve">17,466 $     </t>
  </si>
  <si>
    <t xml:space="preserve">양족식 롤러 (피견인식)                                                             11 톤                                                                           </t>
  </si>
  <si>
    <t>.sang=2000,jung=1778,kwan=711</t>
  </si>
  <si>
    <t>12.0 M</t>
  </si>
  <si>
    <t>E0002300004</t>
  </si>
  <si>
    <t xml:space="preserve">109.73cm X 304.8cm 7.46KW                                                       </t>
  </si>
  <si>
    <t xml:space="preserve">토운선                                                                          </t>
  </si>
  <si>
    <t>32 M(80~95 M3/hr)</t>
  </si>
  <si>
    <t>G02210070</t>
  </si>
  <si>
    <t xml:space="preserve">50MM X 200M (11.19KW)                                                           </t>
  </si>
  <si>
    <t>(관경/연장) 1000mm/4.5m</t>
  </si>
  <si>
    <t>6890</t>
  </si>
  <si>
    <t xml:space="preserve">750,733 $     </t>
  </si>
  <si>
    <t xml:space="preserve">.sang=1000,jung=500,kwan=600_x000D_
</t>
  </si>
  <si>
    <t>비항SD,12.50M3(1194KW)</t>
  </si>
  <si>
    <t>3030</t>
  </si>
  <si>
    <t xml:space="preserve">47,637 천원  </t>
  </si>
  <si>
    <t xml:space="preserve">.sang=918 ,jung=459, kwan=614_x000D_
</t>
  </si>
  <si>
    <t>10-14 TON</t>
  </si>
  <si>
    <t>1970</t>
  </si>
  <si>
    <t xml:space="preserve">109 천원  </t>
  </si>
  <si>
    <t>G21130191</t>
  </si>
  <si>
    <t>G64101000</t>
  </si>
  <si>
    <t>G65400131</t>
  </si>
  <si>
    <t xml:space="preserve">413 천원  </t>
  </si>
  <si>
    <t xml:space="preserve">2,431 $     </t>
  </si>
  <si>
    <t>G90200016</t>
  </si>
  <si>
    <t xml:space="preserve">115,371 천원  </t>
  </si>
  <si>
    <t>6170</t>
  </si>
  <si>
    <t xml:space="preserve">SD 120ton달기 (559.5 kW)                                                        </t>
  </si>
  <si>
    <t>4830</t>
  </si>
  <si>
    <t>E0067010184</t>
  </si>
  <si>
    <t>1090</t>
  </si>
  <si>
    <t>.sang=1125,jung=813,kwan=606</t>
  </si>
  <si>
    <t>G75050450</t>
  </si>
  <si>
    <t>G06020025</t>
  </si>
  <si>
    <t>6610</t>
  </si>
  <si>
    <t>E0002400007</t>
  </si>
  <si>
    <t xml:space="preserve">콘크리트펌프용 파이프                                                              곡관 150MM X 60D                                                                </t>
  </si>
  <si>
    <t>E0066300005</t>
  </si>
  <si>
    <t xml:space="preserve">양묘선(앵커바지)                                                                   1ton, 7.5 kW                                                                    </t>
  </si>
  <si>
    <t>G51170008</t>
  </si>
  <si>
    <t xml:space="preserve">2.29           M3                                                               </t>
  </si>
  <si>
    <t>5.08-15.24 cm</t>
  </si>
  <si>
    <t>G15060015</t>
  </si>
  <si>
    <t>G72060070</t>
  </si>
  <si>
    <t>G90400240</t>
  </si>
  <si>
    <t xml:space="preserve">250mm-1000mm                                                                    </t>
  </si>
  <si>
    <t>E0052100016</t>
  </si>
  <si>
    <t xml:space="preserve">1.0M3용                                                                         </t>
  </si>
  <si>
    <t xml:space="preserve">158 천원  </t>
  </si>
  <si>
    <t>E0013070005</t>
  </si>
  <si>
    <t>G12060010</t>
  </si>
  <si>
    <t xml:space="preserve">120,000 천원  </t>
  </si>
  <si>
    <t>740</t>
  </si>
  <si>
    <t>E0002010040</t>
  </si>
  <si>
    <t xml:space="preserve">.sang=1000,jung=0 ,kwan=233_x000D_
</t>
  </si>
  <si>
    <t xml:space="preserve">0.4 M3용                                                                        </t>
  </si>
  <si>
    <t>23 TON</t>
  </si>
  <si>
    <t>G88050130</t>
  </si>
  <si>
    <t>E0046110075</t>
  </si>
  <si>
    <t>G90900120</t>
  </si>
  <si>
    <t>3750</t>
  </si>
  <si>
    <t>5350</t>
  </si>
  <si>
    <t xml:space="preserve">184Kw, 53m                                                                      </t>
  </si>
  <si>
    <t xml:space="preserve">585,027 $     </t>
  </si>
  <si>
    <t xml:space="preserve">보오링기계                                                                         50MM X 300M (11.19KW)                                                           </t>
  </si>
  <si>
    <t>3070</t>
  </si>
  <si>
    <t>G91000015</t>
  </si>
  <si>
    <t>200 AMP</t>
  </si>
  <si>
    <t xml:space="preserve">(관경/연장) 1200mm/4.5m                                                         </t>
  </si>
  <si>
    <t>1930</t>
  </si>
  <si>
    <t xml:space="preserve">8,434 $     </t>
  </si>
  <si>
    <t>G15090004</t>
  </si>
  <si>
    <t>G52040400</t>
  </si>
  <si>
    <t>G64080040</t>
  </si>
  <si>
    <t xml:space="preserve">전 력 비                                                                        </t>
  </si>
  <si>
    <t>4190</t>
  </si>
  <si>
    <t>E0045050026</t>
  </si>
  <si>
    <t>2590</t>
  </si>
  <si>
    <t>E0021130029</t>
  </si>
  <si>
    <t>E0051120005</t>
  </si>
  <si>
    <t>200 KW</t>
  </si>
  <si>
    <t xml:space="preserve">무한궤도 크레인                                                                    30 TON (1.15 M3)                                                                </t>
  </si>
  <si>
    <t xml:space="preserve">펌프준설선                                                                         비항SD, 224 kW                                                                  </t>
  </si>
  <si>
    <t xml:space="preserve">비항SD, 2462 KW                                                                 </t>
  </si>
  <si>
    <t>5470</t>
  </si>
  <si>
    <t>3990</t>
  </si>
  <si>
    <t>E0044300400</t>
  </si>
  <si>
    <t>0.7 M3용</t>
  </si>
  <si>
    <t xml:space="preserve">63,357 $     </t>
  </si>
  <si>
    <t>1.2 M3</t>
  </si>
  <si>
    <t>E0064080015</t>
  </si>
  <si>
    <t>E0079533400</t>
  </si>
  <si>
    <t xml:space="preserve">15톤용                                                                          </t>
  </si>
  <si>
    <t>6130</t>
  </si>
  <si>
    <t xml:space="preserve">1,007 천원  </t>
  </si>
  <si>
    <t>4870</t>
  </si>
  <si>
    <t>G12090001</t>
  </si>
  <si>
    <t>G27020030</t>
  </si>
  <si>
    <t>G51170006</t>
  </si>
  <si>
    <t>G77500016</t>
  </si>
  <si>
    <t>G79930020</t>
  </si>
  <si>
    <t>980</t>
  </si>
  <si>
    <t xml:space="preserve">양로기                                                                             11.19kW                                                                         </t>
  </si>
  <si>
    <t>16.06M3 11.19KW</t>
  </si>
  <si>
    <t xml:space="preserve">108,087 $     </t>
  </si>
  <si>
    <t>.sang=918,jung=714,kwan=439</t>
  </si>
  <si>
    <t xml:space="preserve">PBD천공기(유압식)                                                               </t>
  </si>
  <si>
    <t xml:space="preserve">367,000 $     </t>
  </si>
  <si>
    <t xml:space="preserve">죠크럿셔                                                                           50.8 CM X 91.44CM (104.44KW)                                                    </t>
  </si>
  <si>
    <t>.sang=469, jung=391, kwan=367</t>
  </si>
  <si>
    <t>35 TON</t>
  </si>
  <si>
    <t xml:space="preserve">크레인(타이어)                                                                     250TON                                                                          </t>
  </si>
  <si>
    <t>E0051180002</t>
  </si>
  <si>
    <t xml:space="preserve">SD 300ton                                                                       </t>
  </si>
  <si>
    <t xml:space="preserve">2,331 천원  </t>
  </si>
  <si>
    <t>G73600055</t>
  </si>
  <si>
    <t xml:space="preserve">11.19kW                                                                         </t>
  </si>
  <si>
    <t xml:space="preserve">238,803 $     </t>
  </si>
  <si>
    <t>G61050390</t>
  </si>
  <si>
    <t xml:space="preserve">46,066 $     </t>
  </si>
  <si>
    <t>E0074301300</t>
  </si>
  <si>
    <t>G79300100</t>
  </si>
  <si>
    <t xml:space="preserve">트럭탑제형 크레인                                                                  18 TON                                                                          </t>
  </si>
  <si>
    <t xml:space="preserve">335.70 kW                                                                       </t>
  </si>
  <si>
    <t>SD 600M3</t>
  </si>
  <si>
    <t>970kW</t>
  </si>
  <si>
    <t xml:space="preserve">22,831 $     </t>
  </si>
  <si>
    <t>80mm(3.73kw X 15m)</t>
  </si>
  <si>
    <t>PUMP</t>
  </si>
  <si>
    <t>0.4 M3용</t>
  </si>
  <si>
    <t>E0024020001</t>
  </si>
  <si>
    <t>100(155KW) TON/hr</t>
  </si>
  <si>
    <t xml:space="preserve">66.7MM X 850M (29.84KW)                                                         </t>
  </si>
  <si>
    <t>25.4 CM X 91.44CM (44.76KW)</t>
  </si>
  <si>
    <t xml:space="preserve">66,768 $     </t>
  </si>
  <si>
    <t xml:space="preserve">하천골재채취선                                                                     1119kW                                                                          </t>
  </si>
  <si>
    <t>E0052033500</t>
  </si>
  <si>
    <t>6650</t>
  </si>
  <si>
    <t xml:space="preserve">3,000 천원  </t>
  </si>
  <si>
    <t xml:space="preserve">고무슬리브                                                                      </t>
  </si>
  <si>
    <t>G13070010</t>
  </si>
  <si>
    <t>E0036010402</t>
  </si>
  <si>
    <t>G06020080</t>
  </si>
  <si>
    <t xml:space="preserve">0.5 ㎥                                                                          </t>
  </si>
  <si>
    <t>5310</t>
  </si>
  <si>
    <t xml:space="preserve">59,840 $     </t>
  </si>
  <si>
    <t>.SANG=2250, JUNG=1375, KWAN=663</t>
  </si>
  <si>
    <t xml:space="preserve">31M                                                                             </t>
  </si>
  <si>
    <t>G66300010</t>
  </si>
  <si>
    <t xml:space="preserve">61,144 $     </t>
  </si>
  <si>
    <t xml:space="preserve">.sang=750, jung=583, kwan=430_x000D_
</t>
  </si>
  <si>
    <t xml:space="preserve">죠크럿셔                                                                           63.5 CM X 101.6CM (111.90KW)                                                    </t>
  </si>
  <si>
    <t>E0052050255</t>
  </si>
  <si>
    <t>3710</t>
  </si>
  <si>
    <t xml:space="preserve">45,593 $     </t>
  </si>
  <si>
    <t xml:space="preserve">압쇄기(펄버라이저                                                               </t>
  </si>
  <si>
    <t xml:space="preserve">54,255 $     </t>
  </si>
  <si>
    <t>700</t>
  </si>
  <si>
    <t xml:space="preserve">255,943 $     </t>
  </si>
  <si>
    <t xml:space="preserve">크레인(타이어)                                                                     25 TON                                                                          </t>
  </si>
  <si>
    <t xml:space="preserve">유압잭                                                                             500 TON                                                                         </t>
  </si>
  <si>
    <t>E0051140002</t>
  </si>
  <si>
    <t>6810</t>
  </si>
  <si>
    <t>25.5 M3/Min</t>
  </si>
  <si>
    <t xml:space="preserve">11 TON                                                                          </t>
  </si>
  <si>
    <t>4150</t>
  </si>
  <si>
    <t xml:space="preserve">콘크리트펌프용 파이프                                                              직관 150MM X 2M                                                                 </t>
  </si>
  <si>
    <t>9 톤</t>
  </si>
  <si>
    <t xml:space="preserve">121.91cm X 304.8cm 11.19KW                                                      </t>
  </si>
  <si>
    <t xml:space="preserve">   발전기</t>
  </si>
  <si>
    <t xml:space="preserve">8TON                                                                            </t>
  </si>
  <si>
    <t>G21140038</t>
  </si>
  <si>
    <t>3.5 M3/Min</t>
  </si>
  <si>
    <t xml:space="preserve">콘크리트 진동기                                                                    엔진식플렉시블형Φ45(2.6KW)                                                     </t>
  </si>
  <si>
    <t xml:space="preserve">15.9KG (35#)                                                                    </t>
  </si>
  <si>
    <t xml:space="preserve">220-235 M/M 8.0M3/MIN                                                           </t>
  </si>
  <si>
    <t>E0002210040</t>
  </si>
  <si>
    <t xml:space="preserve">123,428 $     </t>
  </si>
  <si>
    <t xml:space="preserve">9,033 $     </t>
  </si>
  <si>
    <t xml:space="preserve">오거                                                                               74.60kW                                                                         </t>
  </si>
  <si>
    <t>2550</t>
  </si>
  <si>
    <t>경비단가소숫점</t>
  </si>
  <si>
    <t xml:space="preserve">스크린(3단식)                                                                   </t>
  </si>
  <si>
    <t>(관경/연장) 700mm/4.5m</t>
  </si>
  <si>
    <t>52 M(80~95 M3/hr)</t>
  </si>
  <si>
    <t>3.73 KW</t>
  </si>
  <si>
    <t>E0064080030</t>
  </si>
  <si>
    <t>노임할증계수(터널구간:주야간)</t>
  </si>
  <si>
    <t xml:space="preserve">105,196 $     </t>
  </si>
  <si>
    <t xml:space="preserve">407 천원  </t>
  </si>
  <si>
    <t>비항SD,1.50M3(119KW)</t>
  </si>
  <si>
    <t xml:space="preserve">10,450 천원  </t>
  </si>
  <si>
    <t xml:space="preserve">   동력분무기</t>
  </si>
  <si>
    <t>E0051050100</t>
  </si>
  <si>
    <t>940</t>
  </si>
  <si>
    <t xml:space="preserve">3,626 $     </t>
  </si>
  <si>
    <t xml:space="preserve">12-15 M3/HR (22 kw)                                                             </t>
  </si>
  <si>
    <t>E0027020040</t>
  </si>
  <si>
    <t>50MM X 200M (11.19KW)</t>
  </si>
  <si>
    <t>3950</t>
  </si>
  <si>
    <t xml:space="preserve">치즐                                                                            </t>
  </si>
  <si>
    <t>1010</t>
  </si>
  <si>
    <t>G01030023</t>
  </si>
  <si>
    <t xml:space="preserve">2붐                                                                             </t>
  </si>
  <si>
    <t xml:space="preserve">.sang=2250,jung=1500,kwan=663_x000D_
</t>
  </si>
  <si>
    <t xml:space="preserve">142,884 천원  </t>
  </si>
  <si>
    <t>일위대가목록</t>
  </si>
  <si>
    <t xml:space="preserve">120 TON                                                                         </t>
  </si>
  <si>
    <t xml:space="preserve">굴삭기(타이어)                                                                     1.0 M3                                                                          </t>
  </si>
  <si>
    <t>QDECCEQ</t>
  </si>
  <si>
    <t>.sang=1125,jung=1063,kwan=449</t>
  </si>
  <si>
    <t xml:space="preserve">860mm-1900mm                                                                    </t>
  </si>
  <si>
    <t xml:space="preserve">1,418,908 $     </t>
  </si>
  <si>
    <t>E0051130008</t>
  </si>
  <si>
    <t>노임할증계수(장대터널:주간)</t>
  </si>
  <si>
    <t>E0004070107</t>
  </si>
  <si>
    <t>MJ014001</t>
  </si>
  <si>
    <t>QCODE</t>
  </si>
  <si>
    <t>MJ013002</t>
  </si>
  <si>
    <t>E0021110229</t>
  </si>
  <si>
    <t>G04070054</t>
  </si>
  <si>
    <t xml:space="preserve">20.6 M3                                                                         </t>
  </si>
  <si>
    <t>200-300mm</t>
  </si>
  <si>
    <t>E0002310007</t>
  </si>
  <si>
    <t>20 톤</t>
  </si>
  <si>
    <t xml:space="preserve">리프트트럭(지게차)                                                                 2.5 TON                                                                         </t>
  </si>
  <si>
    <t xml:space="preserve">.sang=750, jung=708, kwan=588_x000D_
</t>
  </si>
  <si>
    <t xml:space="preserve">타이어 롤러 (피견인식)                                                             1 톤                                                                            </t>
  </si>
  <si>
    <t>E0013060100</t>
  </si>
  <si>
    <t>G58050002</t>
  </si>
  <si>
    <t xml:space="preserve">13,818 $     </t>
  </si>
  <si>
    <t>6690</t>
  </si>
  <si>
    <t>E0090100003X</t>
  </si>
  <si>
    <t>E0015060025</t>
  </si>
  <si>
    <t xml:space="preserve">크러셔(이동식)                                                                     150(260KW) TON/hr                                                               </t>
  </si>
  <si>
    <t>E0004060161</t>
  </si>
  <si>
    <t>1770</t>
  </si>
  <si>
    <t>8 TON</t>
  </si>
  <si>
    <t>E0088030001</t>
  </si>
  <si>
    <t>4 TON</t>
  </si>
  <si>
    <t xml:space="preserve">13,375 천원  </t>
  </si>
  <si>
    <t>E0021050002</t>
  </si>
  <si>
    <t xml:space="preserve">11.5 M3                                                                         </t>
  </si>
  <si>
    <t xml:space="preserve">PBD천공기(유압식)                                                                  147Kw, 38m                                                                      </t>
  </si>
  <si>
    <t xml:space="preserve">0.6 M3용                                                                        </t>
  </si>
  <si>
    <t xml:space="preserve">0.45 M3                                                                         </t>
  </si>
  <si>
    <t xml:space="preserve">(관경/연장) 300mm/5.5m                                                          </t>
  </si>
  <si>
    <t>E0088050100</t>
  </si>
  <si>
    <t>3 M</t>
  </si>
  <si>
    <t xml:space="preserve">죠크럿셔                                                                           45.72CM X 91.44CM (82.06KW)                                                     </t>
  </si>
  <si>
    <t>G02010070</t>
  </si>
  <si>
    <t>G21140076</t>
  </si>
  <si>
    <t>G88040035</t>
  </si>
  <si>
    <t>2230</t>
  </si>
  <si>
    <t>E0021010220</t>
  </si>
  <si>
    <t>4630</t>
  </si>
  <si>
    <t xml:space="preserve">5500 L                                                                          </t>
  </si>
  <si>
    <t xml:space="preserve">20ton, 149.2 kW                                                                 </t>
  </si>
  <si>
    <t>.sang=1500, jung=833, kwan=625</t>
  </si>
  <si>
    <t xml:space="preserve">   콘크리트 스프레더</t>
  </si>
  <si>
    <t>E0022085008</t>
  </si>
  <si>
    <t xml:space="preserve">   리더(고정형)</t>
  </si>
  <si>
    <t>.sang=643, jung=393, kwan=425</t>
  </si>
  <si>
    <t xml:space="preserve">.sang=3000, jung=1167, kwan=700_x000D_
</t>
  </si>
  <si>
    <t>2510</t>
  </si>
  <si>
    <t xml:space="preserve">크로울러드릴(공기식)                                                            </t>
  </si>
  <si>
    <t xml:space="preserve">초고압펌프                                                                         200 KG/CM2                                                                      </t>
  </si>
  <si>
    <t xml:space="preserve">코어 드릴                                                                          25.40cm                                                                         </t>
  </si>
  <si>
    <t>G79910500</t>
  </si>
  <si>
    <t>E0076200003</t>
  </si>
  <si>
    <t xml:space="preserve">바이브레이터                                                                       봉상후렉시블                                                                    </t>
  </si>
  <si>
    <t xml:space="preserve">비항SD, 224 kW                                                                  </t>
  </si>
  <si>
    <t xml:space="preserve">   펌프준설선</t>
  </si>
  <si>
    <t>19 TON</t>
  </si>
  <si>
    <t xml:space="preserve">160 TON                                                                         </t>
  </si>
  <si>
    <t xml:space="preserve">360,000 천원  </t>
  </si>
  <si>
    <t xml:space="preserve">   터널전단면굴착기(TBM)</t>
  </si>
  <si>
    <t>40.64 X 40.64 (44.76KW)</t>
  </si>
  <si>
    <t>G88060250</t>
  </si>
  <si>
    <t xml:space="preserve">   실사출기</t>
  </si>
  <si>
    <t>E0031080040</t>
  </si>
  <si>
    <t xml:space="preserve">(관경/연장) 600mm/4.5m                                                          </t>
  </si>
  <si>
    <t>111.90 KW</t>
  </si>
  <si>
    <t xml:space="preserve">   현장가열 표층재생기</t>
  </si>
  <si>
    <t>1.91 M3</t>
  </si>
  <si>
    <t>6850</t>
  </si>
  <si>
    <t>.sang=900, jung=300, kwan=595</t>
  </si>
  <si>
    <t>E0002500080</t>
  </si>
  <si>
    <t>4110</t>
  </si>
  <si>
    <t>4.5m</t>
  </si>
  <si>
    <t xml:space="preserve">고성능 착정기                                                                      335.70 kW                                                                       </t>
  </si>
  <si>
    <t>QLINCY</t>
  </si>
  <si>
    <t xml:space="preserve">540 천원  </t>
  </si>
  <si>
    <t xml:space="preserve">무한궤도 크레인                                                                    80 TON (2.68 M3)                                                                </t>
  </si>
  <si>
    <t>F/M1</t>
  </si>
  <si>
    <t>40ton, 283.5 kW</t>
  </si>
  <si>
    <t xml:space="preserve">(JSP용)                                                                         </t>
  </si>
  <si>
    <t xml:space="preserve">20 톤                                                                           </t>
  </si>
  <si>
    <t>E0015070003</t>
  </si>
  <si>
    <t xml:space="preserve">50 TON                                                                          </t>
  </si>
  <si>
    <t>E0052032700</t>
  </si>
  <si>
    <t xml:space="preserve">583 $     </t>
  </si>
  <si>
    <t>G04070206</t>
  </si>
  <si>
    <t xml:space="preserve">SD 80ton                                                                        </t>
  </si>
  <si>
    <t xml:space="preserve">863,278 천원  </t>
  </si>
  <si>
    <t>184Kw, 53m</t>
  </si>
  <si>
    <t>G76110200</t>
  </si>
  <si>
    <t xml:space="preserve">콘크리트 피니셔(포장용)                                                            299.9 KW                                                                        </t>
  </si>
  <si>
    <t>3910</t>
  </si>
  <si>
    <t>1050</t>
  </si>
  <si>
    <t>15 TON</t>
  </si>
  <si>
    <t>QDECPLA</t>
  </si>
  <si>
    <t xml:space="preserve">하천골재채취선                                                                     1044kW                                                                          </t>
  </si>
  <si>
    <t xml:space="preserve">.sang=1500, jung=1667, kwan=533_x000D_
</t>
  </si>
  <si>
    <t xml:space="preserve">15 TON                                                                          </t>
  </si>
  <si>
    <t>SD 150ton(746kW)</t>
  </si>
  <si>
    <t xml:space="preserve">34,620 $     </t>
  </si>
  <si>
    <t>E0045060200</t>
  </si>
  <si>
    <t>900</t>
  </si>
  <si>
    <t xml:space="preserve">121.91CM X 365.76CM 11.19KW                                                     </t>
  </si>
  <si>
    <t xml:space="preserve">1 TON                                                                           </t>
  </si>
  <si>
    <t>G90500030</t>
  </si>
  <si>
    <t>1730</t>
  </si>
  <si>
    <t xml:space="preserve">전기식플렉시블형Φ45(0.75KW)                                                    </t>
  </si>
  <si>
    <t xml:space="preserve">10.5 TON                                                                        </t>
  </si>
  <si>
    <t xml:space="preserve">2.68           M3                                                               </t>
  </si>
  <si>
    <t xml:space="preserve">36.0KG (80#)                                                                    </t>
  </si>
  <si>
    <t xml:space="preserve">622 $     </t>
  </si>
  <si>
    <t xml:space="preserve">공기압축기(이동식)                                                                 10.3 M3/Min                                                                     </t>
  </si>
  <si>
    <t>G63300032</t>
  </si>
  <si>
    <t xml:space="preserve">.sang=750, jung=583, kwan=588_x000D_
</t>
  </si>
  <si>
    <t xml:space="preserve">25 TON (0.76 M3)                                                                </t>
  </si>
  <si>
    <t xml:space="preserve">50MM X 300M (11.19KW)                                                           </t>
  </si>
  <si>
    <t>비항SD,3.00M3(164KW)</t>
  </si>
  <si>
    <t xml:space="preserve">탠덤롤러(자주식)                                                                   5 - 8 TON                                                                       </t>
  </si>
  <si>
    <t>금액계상</t>
  </si>
  <si>
    <t xml:space="preserve">15,825 천원  </t>
  </si>
  <si>
    <t>E0051130006</t>
  </si>
  <si>
    <t>E0065160120</t>
  </si>
  <si>
    <t>G51160005</t>
  </si>
  <si>
    <t>56900017058</t>
  </si>
  <si>
    <t>G21130057</t>
  </si>
  <si>
    <t>3790</t>
  </si>
  <si>
    <t>E0090900150</t>
  </si>
  <si>
    <t>3  톤</t>
  </si>
  <si>
    <t>4670</t>
  </si>
  <si>
    <t>G90901400</t>
  </si>
  <si>
    <t>재 료 비</t>
  </si>
  <si>
    <t>780</t>
  </si>
  <si>
    <t>E0002010080</t>
  </si>
  <si>
    <t>G15060030</t>
  </si>
  <si>
    <t xml:space="preserve">   취부기 (녹생토 암절개면 보호식재용)</t>
  </si>
  <si>
    <t xml:space="preserve">121.91CM X 243.84CM 7.46KW                                                      </t>
  </si>
  <si>
    <t>E0088050140</t>
  </si>
  <si>
    <t>2270</t>
  </si>
  <si>
    <t>경비금액소숫점</t>
  </si>
  <si>
    <t>5390</t>
  </si>
  <si>
    <t xml:space="preserve">1.49 KW                                                                         </t>
  </si>
  <si>
    <t>시간당노임산출계수(장대터널)</t>
  </si>
  <si>
    <t xml:space="preserve">29,579 천원  </t>
  </si>
  <si>
    <t xml:space="preserve">31 M                                                                            </t>
  </si>
  <si>
    <t xml:space="preserve">건설용펌프(자흡식)                                                                 80mm(3.73kw X 15m)                                                              </t>
  </si>
  <si>
    <t xml:space="preserve">   윈치 자동싱글드럼</t>
  </si>
  <si>
    <t>2640</t>
  </si>
  <si>
    <t>G01030027</t>
  </si>
  <si>
    <t xml:space="preserve">리더(고정형)                                                                       24 M                                                                            </t>
  </si>
  <si>
    <t>G01010010</t>
  </si>
  <si>
    <t>G21040035</t>
  </si>
  <si>
    <t>G21130115</t>
  </si>
  <si>
    <t xml:space="preserve">저유황                                                                          </t>
  </si>
  <si>
    <t>70 TON (2.29 M3)</t>
  </si>
  <si>
    <t xml:space="preserve">불도저(무한궤도)                                                                </t>
  </si>
  <si>
    <t xml:space="preserve">22.38 KW                                                                        </t>
  </si>
  <si>
    <t>4240</t>
  </si>
  <si>
    <t xml:space="preserve">76.2 X 45.72 (111.90KW)                                                         </t>
  </si>
  <si>
    <t>76.2 X 45.72 (111.90KW)</t>
  </si>
  <si>
    <t xml:space="preserve">52 M(80~95 M3/hr)                                                               </t>
  </si>
  <si>
    <t>.sang=3000, jung=2833, kwan=700</t>
  </si>
  <si>
    <t xml:space="preserve">180-195 M/M 5.5M3/MIN                                                           </t>
  </si>
  <si>
    <t xml:space="preserve">탠덤롤러(자주식)                                                                </t>
  </si>
  <si>
    <t xml:space="preserve">100 M3(7.0 KW)                                                                  </t>
  </si>
  <si>
    <t xml:space="preserve">   트랙터(타이어)</t>
  </si>
  <si>
    <t xml:space="preserve">건설용펌프(자흡식)                                                                 150mm(14.92kw X 20m)                                                            </t>
  </si>
  <si>
    <t xml:space="preserve">200,904 $     </t>
  </si>
  <si>
    <t xml:space="preserve">232,010 천원  </t>
  </si>
  <si>
    <t>G21140191</t>
  </si>
  <si>
    <t>G21120229</t>
  </si>
  <si>
    <t xml:space="preserve">양묘선(앵커바지)                                                                   30ton, 223.8 kW                                                                 </t>
  </si>
  <si>
    <t xml:space="preserve">예  선                                                                             SD 40ton(134kW)                                                                 </t>
  </si>
  <si>
    <t>G11060015</t>
  </si>
  <si>
    <t xml:space="preserve">스크레이퍼(자주식)                                                                 5.4 M3                                                                          </t>
  </si>
  <si>
    <t xml:space="preserve">2.7M3/MIN                                                                       </t>
  </si>
  <si>
    <t>11.19 KW</t>
  </si>
  <si>
    <t xml:space="preserve">파워렌치                                                                           6.6 KW                                                                          </t>
  </si>
  <si>
    <t xml:space="preserve">.sang=750, jung=333, kwan=588_x000D_
</t>
  </si>
  <si>
    <t>E0090100044X</t>
  </si>
  <si>
    <t xml:space="preserve">660mm-1500mm                                                                    </t>
  </si>
  <si>
    <t>G90600150</t>
  </si>
  <si>
    <t xml:space="preserve">양족식 진동 롤러(피견인식)                                                         4 TON                                                                           </t>
  </si>
  <si>
    <t xml:space="preserve">진동 롤러 (피견인식)                                                               5 톤                                                                            </t>
  </si>
  <si>
    <t xml:space="preserve">150(260KW) TON/hr                                                               </t>
  </si>
  <si>
    <t>1300</t>
  </si>
  <si>
    <t>E0021040060</t>
  </si>
  <si>
    <t xml:space="preserve">316,717 $     </t>
  </si>
  <si>
    <t xml:space="preserve">7.1 M3/Min                                                                      </t>
  </si>
  <si>
    <t xml:space="preserve">트럭 트랙터 및 평판트레일러                                                     </t>
  </si>
  <si>
    <t>28 TON</t>
  </si>
  <si>
    <t xml:space="preserve">3.36 KW                                                                         </t>
  </si>
  <si>
    <t>6580</t>
  </si>
  <si>
    <t>E0078120100</t>
  </si>
  <si>
    <t xml:space="preserve">53.52M3 29.84KW                                                                 </t>
  </si>
  <si>
    <t>1460</t>
  </si>
  <si>
    <t xml:space="preserve">58,630 $     </t>
  </si>
  <si>
    <t xml:space="preserve">배 송 관                                                                           (관경/연장) 760mm/6.0m                                                          </t>
  </si>
  <si>
    <t>SD 80ton</t>
  </si>
  <si>
    <t>G14070034</t>
  </si>
  <si>
    <t>G52020240</t>
  </si>
  <si>
    <t>G88060685</t>
  </si>
  <si>
    <t xml:space="preserve">트럭 트랙터 및 평판트레일러                                                        20 TON                                                                          </t>
  </si>
  <si>
    <t xml:space="preserve">58,780 천원  </t>
  </si>
  <si>
    <t>5920</t>
  </si>
  <si>
    <t>7060</t>
  </si>
  <si>
    <t xml:space="preserve">18 TON                                                                          </t>
  </si>
  <si>
    <t>152.4cm X 487.68cm 29.84KW</t>
  </si>
  <si>
    <t>E0062030076</t>
  </si>
  <si>
    <t xml:space="preserve">26,016 $     </t>
  </si>
  <si>
    <t>4520</t>
  </si>
  <si>
    <t xml:space="preserve">   콘크럿셔</t>
  </si>
  <si>
    <t>G90901750</t>
  </si>
  <si>
    <t>5 TON (37.30kW)</t>
  </si>
  <si>
    <t>101.6 X 66.04 (149.20KW)</t>
  </si>
  <si>
    <t>96 kW</t>
  </si>
  <si>
    <t xml:space="preserve">11,060 천원  </t>
  </si>
  <si>
    <t>G59010010</t>
  </si>
  <si>
    <t>G74311100</t>
  </si>
  <si>
    <t>G88060660</t>
  </si>
  <si>
    <t>E0090900200</t>
  </si>
  <si>
    <t xml:space="preserve">무한궤도 크레인                                                                    40 TON (1.53 M3)                                                                </t>
  </si>
  <si>
    <t>.sang=1286,jung=714,kwan=614</t>
  </si>
  <si>
    <t xml:space="preserve">5,322 천원  </t>
  </si>
  <si>
    <t xml:space="preserve">.sang=1800,jung=1000,kwan=640_x000D_
</t>
  </si>
  <si>
    <t>E0015070009</t>
  </si>
  <si>
    <t>50.8 CM X 91.44CM (104.44KW)</t>
  </si>
  <si>
    <t xml:space="preserve">17,059 $     </t>
  </si>
  <si>
    <t>280 TON</t>
  </si>
  <si>
    <t xml:space="preserve">578,813 $     </t>
  </si>
  <si>
    <t>24 TON</t>
  </si>
  <si>
    <t xml:space="preserve">.sang=1000,jung=556, kwan=417_x000D_
</t>
  </si>
  <si>
    <t>2120</t>
  </si>
  <si>
    <t>G38050120</t>
  </si>
  <si>
    <t xml:space="preserve">4 톤                                                                            </t>
  </si>
  <si>
    <t xml:space="preserve">0.95 M3                                                                         </t>
  </si>
  <si>
    <t>1 0 M3용</t>
  </si>
  <si>
    <t xml:space="preserve">펌프준설선                                                                      </t>
  </si>
  <si>
    <t>13톤</t>
  </si>
  <si>
    <t>E0021140029</t>
  </si>
  <si>
    <t xml:space="preserve">45,187 천원  </t>
  </si>
  <si>
    <t xml:space="preserve">.sang=857,jung=571, kwan=436_x000D_
_x000D_
</t>
  </si>
  <si>
    <t>G42050017</t>
  </si>
  <si>
    <t>G71060035</t>
  </si>
  <si>
    <t>G72040160</t>
  </si>
  <si>
    <t>4200</t>
  </si>
  <si>
    <t>E0065300040</t>
  </si>
  <si>
    <t>E0015070007</t>
  </si>
  <si>
    <t>2600</t>
  </si>
  <si>
    <t>12ton, 89.5 kW</t>
  </si>
  <si>
    <t xml:space="preserve">   용접기 (직류)</t>
  </si>
  <si>
    <t>명    칭</t>
  </si>
  <si>
    <t>E0076130400</t>
  </si>
  <si>
    <t>91.44CM X 304.8CM 5.60KW</t>
  </si>
  <si>
    <t xml:space="preserve">   골재 살포기(자주식)</t>
  </si>
  <si>
    <t>40.64 cm</t>
  </si>
  <si>
    <t xml:space="preserve">49,555 $     </t>
  </si>
  <si>
    <t xml:space="preserve">타워크레인                                                                         8 톤 X 50 M                                                                     </t>
  </si>
  <si>
    <t xml:space="preserve">트럭탑제형 크레인                                                               </t>
  </si>
  <si>
    <t>E0021040020</t>
  </si>
  <si>
    <t xml:space="preserve">알곤 용접기                                                                     </t>
  </si>
  <si>
    <t>1340</t>
  </si>
  <si>
    <t xml:space="preserve">융착기                                                                             700-900mm                                                                       </t>
  </si>
  <si>
    <t xml:space="preserve">진동롤러(자주식)                                                                   6.0 TON                                                                         </t>
  </si>
  <si>
    <t xml:space="preserve">4.85Kw                                                                          </t>
  </si>
  <si>
    <t xml:space="preserve">1,350 천원  </t>
  </si>
  <si>
    <t>E0090100040X</t>
  </si>
  <si>
    <t xml:space="preserve">19 톤                                                                           </t>
  </si>
  <si>
    <t xml:space="preserve">3 TON (22.38kW)                                                                 </t>
  </si>
  <si>
    <t>G52031800</t>
  </si>
  <si>
    <t xml:space="preserve">융착기                                                                             100-150mm                                                                       </t>
  </si>
  <si>
    <t xml:space="preserve">100(155KW) TON/hr                                                               </t>
  </si>
  <si>
    <t>149.20kW</t>
  </si>
  <si>
    <t>E0001030032</t>
  </si>
  <si>
    <t>E0075050050</t>
  </si>
  <si>
    <t xml:space="preserve">스크레이퍼(자주식)                                                                 16.1 M3                                                                         </t>
  </si>
  <si>
    <t>직관 150MM X 3M</t>
  </si>
  <si>
    <t xml:space="preserve">34,501 $     </t>
  </si>
  <si>
    <t>G51110060</t>
  </si>
  <si>
    <t>G51160001</t>
  </si>
  <si>
    <t>2880</t>
  </si>
  <si>
    <t>5960</t>
  </si>
  <si>
    <t>SD 100M3</t>
  </si>
  <si>
    <t>7020</t>
  </si>
  <si>
    <t xml:space="preserve">   보오링기계</t>
  </si>
  <si>
    <t>G88040071</t>
  </si>
  <si>
    <t xml:space="preserve">.sang=1500, jung=1000, kwan=625_x000D_
</t>
  </si>
  <si>
    <t xml:space="preserve">0.25 M3                                                                         </t>
  </si>
  <si>
    <t>E0076120200</t>
  </si>
  <si>
    <t>1420</t>
  </si>
  <si>
    <t>E0090800015</t>
  </si>
  <si>
    <t xml:space="preserve">해머그래브                                                                         1000-1500mm                                                                     </t>
  </si>
  <si>
    <t>32 TON</t>
  </si>
  <si>
    <t xml:space="preserve">589,442 $     </t>
  </si>
  <si>
    <t xml:space="preserve">8.1 kg/min                                                                      </t>
  </si>
  <si>
    <t xml:space="preserve">발전기                                                                             350 KW                                                                          </t>
  </si>
  <si>
    <t xml:space="preserve">895kW                                                                           </t>
  </si>
  <si>
    <t>E0077400080</t>
  </si>
  <si>
    <t xml:space="preserve">   융착기</t>
  </si>
  <si>
    <t xml:space="preserve">123,145 $     </t>
  </si>
  <si>
    <t>E0051130002</t>
  </si>
  <si>
    <t xml:space="preserve">16.1 M3                                                                         </t>
  </si>
  <si>
    <t>2160</t>
  </si>
  <si>
    <t>E0045040021</t>
  </si>
  <si>
    <t>5080</t>
  </si>
  <si>
    <t xml:space="preserve">콘크리트펌프용 파이프                                                              곡관 150MM X 90D                                                                </t>
  </si>
  <si>
    <t>곡관 150MM X 90D</t>
  </si>
  <si>
    <t xml:space="preserve">비항SD, 2462 kW                                                                 </t>
  </si>
  <si>
    <t xml:space="preserve">라인 마커                                                                       </t>
  </si>
  <si>
    <t xml:space="preserve">양족식 진동 롤러(피견인식)                                                         8 TON                                                                           </t>
  </si>
  <si>
    <t xml:space="preserve">350mm-1000mm                                                                    </t>
  </si>
  <si>
    <t xml:space="preserve">796 $     </t>
  </si>
  <si>
    <t xml:space="preserve">이우선(비자항)                                                                  </t>
  </si>
  <si>
    <t>3480</t>
  </si>
  <si>
    <t>15 TON (0.38 M3)</t>
  </si>
  <si>
    <t>4560</t>
  </si>
  <si>
    <t>490</t>
  </si>
  <si>
    <t>E0053300074</t>
  </si>
  <si>
    <t>.sang=321, jung=286, kwan=360</t>
  </si>
  <si>
    <t>E0088030045</t>
  </si>
  <si>
    <t xml:space="preserve">.sang=1125,jung=1000,kwan=606_x000D_
_x000D_
</t>
  </si>
  <si>
    <t>127 TON 600-800 M/M</t>
  </si>
  <si>
    <t>40 TON (1.53 M3)</t>
  </si>
  <si>
    <t xml:space="preserve">29,077 천원  </t>
  </si>
  <si>
    <t>330</t>
  </si>
  <si>
    <t>76.2 X 63.5 (130.55KW)</t>
  </si>
  <si>
    <t xml:space="preserve">2,042,318 $     </t>
  </si>
  <si>
    <t xml:space="preserve">40 TON                                                                          </t>
  </si>
  <si>
    <t xml:space="preserve">하수관 천공기                                                                      수동식                                                                          </t>
  </si>
  <si>
    <t xml:space="preserve">현장가열 표층재생기                                                                479 KW                                                                          </t>
  </si>
  <si>
    <t>3320</t>
  </si>
  <si>
    <t>G22100145</t>
  </si>
  <si>
    <t xml:space="preserve">45 KW                                                                           </t>
  </si>
  <si>
    <t xml:space="preserve">콘크리트 믹서                                                                      0.10 M3                                                                         </t>
  </si>
  <si>
    <t>G21130038</t>
  </si>
  <si>
    <t>G51150075</t>
  </si>
  <si>
    <t>G65300030</t>
  </si>
  <si>
    <t>3.6 M (일반용)</t>
  </si>
  <si>
    <t xml:space="preserve">402 천원  </t>
  </si>
  <si>
    <t>5 - 8 TON</t>
  </si>
  <si>
    <t>5720</t>
  </si>
  <si>
    <t>E0090901000</t>
  </si>
  <si>
    <t xml:space="preserve">굴삭기(무한궤도)                                                                   1.2 M3                                                                          </t>
  </si>
  <si>
    <t>E0065190150</t>
  </si>
  <si>
    <t>40.64cm</t>
  </si>
  <si>
    <t xml:space="preserve">12,297 $     </t>
  </si>
  <si>
    <t xml:space="preserve">크로울러드릴(공기식)                                                               15 M3/Min (120MM)                                                               </t>
  </si>
  <si>
    <t xml:space="preserve">아스팔트 디스트리뷰우터                                                            3000 L                                                                          </t>
  </si>
  <si>
    <t>402.84kW</t>
  </si>
  <si>
    <t>중기주야간경비산출계수</t>
  </si>
  <si>
    <t xml:space="preserve"> .sang=3000 ,jung=1167 ,kwan=700_x000D_
</t>
  </si>
  <si>
    <t>E0051140008</t>
  </si>
  <si>
    <t>6260</t>
  </si>
  <si>
    <t>E0021150024</t>
  </si>
  <si>
    <t xml:space="preserve">크레인부수물 : 백호우티스                                                       </t>
  </si>
  <si>
    <t>E0088010019</t>
  </si>
  <si>
    <t xml:space="preserve">6,000 천원  </t>
  </si>
  <si>
    <t xml:space="preserve">로더 (타이어)                                                                      0.57 M3                                                                         </t>
  </si>
  <si>
    <t>1380</t>
  </si>
  <si>
    <t>G0079520246</t>
  </si>
  <si>
    <t>G21040050</t>
  </si>
  <si>
    <t>G88060860</t>
  </si>
  <si>
    <t xml:space="preserve">(관경/연장) 560mm/6.0m                                                          </t>
  </si>
  <si>
    <t>E0079940050</t>
  </si>
  <si>
    <t xml:space="preserve">양족식 롤러 (피견인식)                                                             9  톤                                                                           </t>
  </si>
  <si>
    <t xml:space="preserve">.sang=643, jung=393, kwan=425_x000D_
</t>
  </si>
  <si>
    <t>400mm-1000mm</t>
  </si>
  <si>
    <t xml:space="preserve">82,551 $     </t>
  </si>
  <si>
    <t xml:space="preserve">(관경/연장) 860mm/6.0m                                                          </t>
  </si>
  <si>
    <t>E0064100120</t>
  </si>
  <si>
    <t xml:space="preserve">60,876 $     </t>
  </si>
  <si>
    <t>E0068020040</t>
  </si>
  <si>
    <t xml:space="preserve">트럭 트렉터 및 평판트레일러                                                     </t>
  </si>
  <si>
    <t xml:space="preserve">오실레이터,로테이터                                                                3,000mm                                                                         </t>
  </si>
  <si>
    <t xml:space="preserve">   콘크리트 피니셔 (중앙분리대용)</t>
  </si>
  <si>
    <t>E0088030060</t>
  </si>
  <si>
    <t>2840</t>
  </si>
  <si>
    <t>G02110018</t>
  </si>
  <si>
    <t>G12060014</t>
  </si>
  <si>
    <t>E0071010450</t>
  </si>
  <si>
    <t xml:space="preserve">3,762,277 $     </t>
  </si>
  <si>
    <t>6500</t>
  </si>
  <si>
    <t xml:space="preserve">60.96CM  (22KW)                                                                 </t>
  </si>
  <si>
    <t xml:space="preserve">   콘크리트 피니셔(포장용)</t>
  </si>
  <si>
    <t xml:space="preserve">양묘선(앵커바지)                                                                   3ton, 37.3 kW                                                                   </t>
  </si>
  <si>
    <t xml:space="preserve">파일천공전용장비                                                                   100 TON                                                                         </t>
  </si>
  <si>
    <t>110 KW</t>
  </si>
  <si>
    <t>(1.91cm) X 3B X 50M</t>
  </si>
  <si>
    <t xml:space="preserve">스테이빌라이저(안정기)                                                          </t>
  </si>
  <si>
    <t>QEQTY1</t>
  </si>
  <si>
    <t xml:space="preserve">0.2 M3용                                                                        </t>
  </si>
  <si>
    <t xml:space="preserve">60,850 $     </t>
  </si>
  <si>
    <t xml:space="preserve">아그리게이트빈                                                                     19.11M3 14.92KW                                                                 </t>
  </si>
  <si>
    <t>G15060011</t>
  </si>
  <si>
    <t>5040</t>
  </si>
  <si>
    <t>E0013070001</t>
  </si>
  <si>
    <t>G90400018</t>
  </si>
  <si>
    <t>G21130076</t>
  </si>
  <si>
    <t>G78300081</t>
  </si>
  <si>
    <t>G21010100</t>
  </si>
  <si>
    <t>G90200200</t>
  </si>
  <si>
    <t>(관경/연장) 685mm/6.0m</t>
  </si>
  <si>
    <t xml:space="preserve">37.3 kW                                                                         </t>
  </si>
  <si>
    <t>450</t>
  </si>
  <si>
    <t>121.91cm X 304.8cm 11.19KW</t>
  </si>
  <si>
    <t xml:space="preserve">53,842 $     </t>
  </si>
  <si>
    <t>E0079910100</t>
  </si>
  <si>
    <t xml:space="preserve">그라우팅 펌프                                                                      30-60 L/MIN(3.7kw)                                                              </t>
  </si>
  <si>
    <t xml:space="preserve">크레인부수물(드래그라인)                                                        </t>
  </si>
  <si>
    <t xml:space="preserve">크레인(타이어)                                                                     160TON                                                                          </t>
  </si>
  <si>
    <t>7.4M3/MIN 100M/M</t>
  </si>
  <si>
    <t>(JSP용)</t>
  </si>
  <si>
    <t>3 TON</t>
  </si>
  <si>
    <t>3,000mm</t>
  </si>
  <si>
    <t>3440</t>
  </si>
  <si>
    <t>2680</t>
  </si>
  <si>
    <t>E0034300400</t>
  </si>
  <si>
    <t>G90400016</t>
  </si>
  <si>
    <t xml:space="preserve">2,395 $     </t>
  </si>
  <si>
    <t xml:space="preserve">SD 60ton달기 (335.7 kW)                                                         </t>
  </si>
  <si>
    <t xml:space="preserve">SD 200ton                                                                       </t>
  </si>
  <si>
    <t xml:space="preserve">12.0 M                                                                          </t>
  </si>
  <si>
    <t xml:space="preserve">2,944 $     </t>
  </si>
  <si>
    <t>E0021040045</t>
  </si>
  <si>
    <t>G21150031</t>
  </si>
  <si>
    <t>G51170002</t>
  </si>
  <si>
    <t>5760</t>
  </si>
  <si>
    <t>3360</t>
  </si>
  <si>
    <t>0.10 M3</t>
  </si>
  <si>
    <t xml:space="preserve">13톤                                                                            </t>
  </si>
  <si>
    <t xml:space="preserve">2,430 천원  </t>
  </si>
  <si>
    <t>화폐변환</t>
  </si>
  <si>
    <t xml:space="preserve">25KW                                                                            </t>
  </si>
  <si>
    <t>370</t>
  </si>
  <si>
    <t>4280</t>
  </si>
  <si>
    <t xml:space="preserve">유압식 압입 인발기                                                                 100-130 TON                                                                     </t>
  </si>
  <si>
    <t xml:space="preserve">76.2 CM X 106.68CM (141.74KW)                                                   </t>
  </si>
  <si>
    <t xml:space="preserve">80 KG                                                                           </t>
  </si>
  <si>
    <t xml:space="preserve">63.5 CM X 101.6CM (111.90KW)                                                    </t>
  </si>
  <si>
    <t>G62020060</t>
  </si>
  <si>
    <t>G21040010</t>
  </si>
  <si>
    <t xml:space="preserve">준설선운전사                                                                    </t>
  </si>
  <si>
    <t xml:space="preserve">127 TON 600-800 M/M                                                             </t>
  </si>
  <si>
    <t>E0051120001</t>
  </si>
  <si>
    <t xml:space="preserve">용접기 (교류)                                                                      400 AMP                                                                         </t>
  </si>
  <si>
    <t>G79300002</t>
  </si>
  <si>
    <t>12 TON</t>
  </si>
  <si>
    <t xml:space="preserve">192,853 천원  </t>
  </si>
  <si>
    <t>6220</t>
  </si>
  <si>
    <t xml:space="preserve">.sang=900, jung=700, kwan=438_x000D_
_x000D_
</t>
  </si>
  <si>
    <t>.sang=0,jung=0  , kwan=1000</t>
  </si>
  <si>
    <t xml:space="preserve">이동식 임목파쇄기                                                               </t>
  </si>
  <si>
    <t xml:space="preserve">277,553 $     </t>
  </si>
  <si>
    <t>G77300150</t>
  </si>
  <si>
    <t xml:space="preserve">24,600 천원  </t>
  </si>
  <si>
    <t>QVER</t>
  </si>
  <si>
    <t xml:space="preserve">4.5 톤                                                                          </t>
  </si>
  <si>
    <t xml:space="preserve">147Kw, 38m                                                                      </t>
  </si>
  <si>
    <t>E0051140006</t>
  </si>
  <si>
    <t>G88030090</t>
  </si>
  <si>
    <t xml:space="preserve">오거                                                                               59.68kW                                                                         </t>
  </si>
  <si>
    <t xml:space="preserve">.sang=818 ,jung=227 ,kwan=591_x000D_
</t>
  </si>
  <si>
    <t xml:space="preserve">가솔린엔진                                                                         2.98 KW                                                                         </t>
  </si>
  <si>
    <t xml:space="preserve">21,600 $     </t>
  </si>
  <si>
    <t>6540</t>
  </si>
  <si>
    <t>G75050700</t>
  </si>
  <si>
    <t xml:space="preserve">6,946 $     </t>
  </si>
  <si>
    <t xml:space="preserve">.sang=750, jung=458, kwan=588_x000D_
</t>
  </si>
  <si>
    <t xml:space="preserve">80mm(3.73kw X 15m)                                                              </t>
  </si>
  <si>
    <t xml:space="preserve">55.95 KW                                                                        </t>
  </si>
  <si>
    <t xml:space="preserve">   유압식 무한궤도 크레인(지하연속벽용)</t>
  </si>
  <si>
    <t xml:space="preserve">162,437 $     </t>
  </si>
  <si>
    <t>2800</t>
  </si>
  <si>
    <t>25.0KG (55#)</t>
  </si>
  <si>
    <t>12-15 M3/HR (22 kw)</t>
  </si>
  <si>
    <t xml:space="preserve">콘크리트펌프용 파이프                                                              직관 150MM X 3M                                                                 </t>
  </si>
  <si>
    <t xml:space="preserve">무한궤도 크레인                                                                    300 TON                                                                         </t>
  </si>
  <si>
    <t xml:space="preserve">2ton, 22.4 kW                                                                   </t>
  </si>
  <si>
    <t>E0051110050</t>
  </si>
  <si>
    <t>149.20 KW</t>
  </si>
  <si>
    <t xml:space="preserve">40,968 $     </t>
  </si>
  <si>
    <t xml:space="preserve">157,905 천원  </t>
  </si>
  <si>
    <t xml:space="preserve">   콘크리트 배치플랜트</t>
  </si>
  <si>
    <t xml:space="preserve">80ton대선8ton달기(14.92kW)                                                      </t>
  </si>
  <si>
    <t>E0088060610</t>
  </si>
  <si>
    <t>E0001030019</t>
  </si>
  <si>
    <t>37 kw</t>
  </si>
  <si>
    <t xml:space="preserve">노면파쇄기                                                                         1 M                                                                             </t>
  </si>
  <si>
    <t xml:space="preserve">래  머                                                                          </t>
  </si>
  <si>
    <t xml:space="preserve">25.4 CM X 50.8 CM (22.38KW)                                                     </t>
  </si>
  <si>
    <t>3400</t>
  </si>
  <si>
    <t xml:space="preserve">20,436 천원  </t>
  </si>
  <si>
    <t>E0005030036</t>
  </si>
  <si>
    <t>E0006020320</t>
  </si>
  <si>
    <t>410</t>
  </si>
  <si>
    <t xml:space="preserve">2,126 $     </t>
  </si>
  <si>
    <t>G04060115</t>
  </si>
  <si>
    <t>G21140057</t>
  </si>
  <si>
    <t xml:space="preserve">터널전단면굴착기                                                                </t>
  </si>
  <si>
    <t xml:space="preserve">238,238 천원  </t>
  </si>
  <si>
    <t>E0038010120</t>
  </si>
  <si>
    <t xml:space="preserve">.sang=703, jung=508, kwan=379_x000D_
</t>
  </si>
  <si>
    <t xml:space="preserve">GRAB  </t>
  </si>
  <si>
    <t xml:space="preserve">29.84 KW                                                                        </t>
  </si>
  <si>
    <t xml:space="preserve">침목천공기                                                                      </t>
  </si>
  <si>
    <t>5000</t>
  </si>
  <si>
    <t>E0051180006</t>
  </si>
  <si>
    <t xml:space="preserve">262,494 천원  </t>
  </si>
  <si>
    <t xml:space="preserve">.sang=1125 ,jung=563 ,kwan=606_x000D_
</t>
  </si>
  <si>
    <t xml:space="preserve">50 TON/hr                                                                       </t>
  </si>
  <si>
    <t xml:space="preserve">펌프준설선                                                                         비항SD, 2462 kW                                                                 </t>
  </si>
  <si>
    <t>G90400080</t>
  </si>
  <si>
    <t xml:space="preserve">.sang=918,jung=714,kwan=439_x000D_
</t>
  </si>
  <si>
    <t>전역변수</t>
  </si>
  <si>
    <t>5870</t>
  </si>
  <si>
    <t>E0015070011</t>
  </si>
  <si>
    <t xml:space="preserve">파일천공전용장비                                                                </t>
  </si>
  <si>
    <t>0.76 M3</t>
  </si>
  <si>
    <t>7130</t>
  </si>
  <si>
    <t xml:space="preserve">굴삭기(무한궤도)                                                                   0.4 M3                                                                          </t>
  </si>
  <si>
    <t>E0021120076</t>
  </si>
  <si>
    <t>G21010035</t>
  </si>
  <si>
    <t xml:space="preserve">모 터                                                                              18.65 KW                                                                        </t>
  </si>
  <si>
    <t>G68020120</t>
  </si>
  <si>
    <t>G72021000</t>
  </si>
  <si>
    <t>2990</t>
  </si>
  <si>
    <t xml:space="preserve">300 M3(7.7 KW)                                                                  </t>
  </si>
  <si>
    <t xml:space="preserve">6,068 $     </t>
  </si>
  <si>
    <t xml:space="preserve">타워크레인                                                                         20 톤 X 50 M                                                                    </t>
  </si>
  <si>
    <t xml:space="preserve">크레인부수물(크람셀)                                                               0.29 M3                                                                         </t>
  </si>
  <si>
    <t xml:space="preserve">7,473 $     </t>
  </si>
  <si>
    <t xml:space="preserve">608,573 천원  </t>
  </si>
  <si>
    <t>(관경/연장) 840mm/6.0m</t>
  </si>
  <si>
    <t xml:space="preserve">1,450 천원  </t>
  </si>
  <si>
    <t>45.72CM X 60.90CM (55.95KW)</t>
  </si>
  <si>
    <t>중기주간경비산출계수</t>
  </si>
  <si>
    <t>70 TON</t>
  </si>
  <si>
    <t>1530</t>
  </si>
  <si>
    <t>노임할증계수(장대터널:야간)</t>
  </si>
  <si>
    <t xml:space="preserve">대  선                                                                             SD 1750ton                                                                      </t>
  </si>
  <si>
    <t>5190</t>
  </si>
  <si>
    <t xml:space="preserve">토운선                                                                             SD 100M3                                                                        </t>
  </si>
  <si>
    <t xml:space="preserve">36,140 $     </t>
  </si>
  <si>
    <t>E0058010035</t>
  </si>
  <si>
    <t xml:space="preserve">55,208 천원  </t>
  </si>
  <si>
    <t xml:space="preserve">1119kW                                                                          </t>
  </si>
  <si>
    <t xml:space="preserve">579,014 천원  </t>
  </si>
  <si>
    <t>G90100003</t>
  </si>
  <si>
    <t xml:space="preserve">.sang=3000, jung=1333, kwan=700_x000D_
</t>
  </si>
  <si>
    <t xml:space="preserve">14 톤                                                                           </t>
  </si>
  <si>
    <t>E0025020050</t>
  </si>
  <si>
    <t>2070</t>
  </si>
  <si>
    <t>G06020200</t>
  </si>
  <si>
    <t>G02110080</t>
  </si>
  <si>
    <t>G21110191</t>
  </si>
  <si>
    <t>G78120005</t>
  </si>
  <si>
    <t xml:space="preserve">현장가열 표층재생기                                                             </t>
  </si>
  <si>
    <t>580</t>
  </si>
  <si>
    <t xml:space="preserve">.sang=1125,jung=1063,kwan=449_x000D_
</t>
  </si>
  <si>
    <t>4470</t>
  </si>
  <si>
    <t xml:space="preserve">아스팔트 페이퍼(피니셔)                                                         </t>
  </si>
  <si>
    <t>16 톤 X 50 M</t>
  </si>
  <si>
    <t>56900017004</t>
  </si>
  <si>
    <t xml:space="preserve">42.72 CM X 15.24M (5.60 KW)                                                     </t>
  </si>
  <si>
    <t xml:space="preserve">256,562 $     </t>
  </si>
  <si>
    <t xml:space="preserve">중기공식                                                                        </t>
  </si>
  <si>
    <t>3590</t>
  </si>
  <si>
    <t>G51110076</t>
  </si>
  <si>
    <t>G79950050</t>
  </si>
  <si>
    <t>4310</t>
  </si>
  <si>
    <t>시간당노임산출계수(해상장비:GRAB준설선)</t>
  </si>
  <si>
    <t xml:space="preserve">130,485 천원  </t>
  </si>
  <si>
    <t xml:space="preserve">1,980 천원  </t>
  </si>
  <si>
    <t xml:space="preserve">76,673 천원  </t>
  </si>
  <si>
    <t xml:space="preserve">   트랜쳐</t>
  </si>
  <si>
    <t>2710</t>
  </si>
  <si>
    <t xml:space="preserve">아스팔트 믹싱플랜트                                                                40 TON (80 KW)                                                                  </t>
  </si>
  <si>
    <t>3.73 kw</t>
  </si>
  <si>
    <t xml:space="preserve">90,972 천원  </t>
  </si>
  <si>
    <t xml:space="preserve">펌프준설선                                                                         비항SD, 2984 kW                                                                 </t>
  </si>
  <si>
    <t xml:space="preserve">모 터                                                                              29.84 KW                                                                        </t>
  </si>
  <si>
    <t>G77700004</t>
  </si>
  <si>
    <t>E0090700200</t>
  </si>
  <si>
    <t xml:space="preserve">91.44cm X 243.84cm 7.46KW                                                       </t>
  </si>
  <si>
    <t xml:space="preserve">24 TON                                                                          </t>
  </si>
  <si>
    <t>E0041080150</t>
  </si>
  <si>
    <t xml:space="preserve">.sang=643, jung=536, kwan=425_x000D_
</t>
  </si>
  <si>
    <t>.sang=857,jung=238, kwan=410</t>
  </si>
  <si>
    <t xml:space="preserve">모 터 (쉴드TBM용)                                                                  180 KW                                                                          </t>
  </si>
  <si>
    <t xml:space="preserve">래머                                                                            </t>
  </si>
  <si>
    <t>G21050005</t>
  </si>
  <si>
    <t>G65180150</t>
  </si>
  <si>
    <t xml:space="preserve">70,000 천원  </t>
  </si>
  <si>
    <t>E0021040130</t>
  </si>
  <si>
    <t>1250</t>
  </si>
  <si>
    <t xml:space="preserve">37,680 $     </t>
  </si>
  <si>
    <t>E0090200010X</t>
  </si>
  <si>
    <t xml:space="preserve">진동 롤러 (피견인식)                                                               9 톤                                                                            </t>
  </si>
  <si>
    <t xml:space="preserve">17M3/MIN                                                                        </t>
  </si>
  <si>
    <t xml:space="preserve">고성능 착정기                                                                   </t>
  </si>
  <si>
    <t xml:space="preserve">골재세척설비                                                                       15kw(62.5㎥/hr)                                                                 </t>
  </si>
  <si>
    <t>E0021120038</t>
  </si>
  <si>
    <t xml:space="preserve">.sang=833, jung=556, kwan=500_x000D_
</t>
  </si>
  <si>
    <t>(관경/연장) 630mm/6.0m</t>
  </si>
  <si>
    <t>1570</t>
  </si>
  <si>
    <t>G05020036</t>
  </si>
  <si>
    <t xml:space="preserve">윈치 수동싱글드럼                                                                  3 TON (22.38kW)                                                                 </t>
  </si>
  <si>
    <t>G68020160</t>
  </si>
  <si>
    <t>G77300080</t>
  </si>
  <si>
    <t xml:space="preserve">396,678 $     </t>
  </si>
  <si>
    <t xml:space="preserve">864,078 $     </t>
  </si>
  <si>
    <t xml:space="preserve">5 - 8 TON                                                                       </t>
  </si>
  <si>
    <t xml:space="preserve">                                                                                </t>
  </si>
  <si>
    <t>굴착용(4.2TON)</t>
  </si>
  <si>
    <t>형    식</t>
  </si>
  <si>
    <t xml:space="preserve">파이프추진기(공압식)                                                               270-330 M/M 12.0M3/MIN                                                          </t>
  </si>
  <si>
    <t xml:space="preserve">유압잭                                                                             200 TON                                                                         </t>
  </si>
  <si>
    <t>1000-1500mm</t>
  </si>
  <si>
    <t>6490</t>
  </si>
  <si>
    <t>SD 90ton(373kW)</t>
  </si>
  <si>
    <t xml:space="preserve">37,939 천원  </t>
  </si>
  <si>
    <t>90 M3/hr (144 KW)</t>
  </si>
  <si>
    <t>E0021110029</t>
  </si>
  <si>
    <t>5830</t>
  </si>
  <si>
    <t xml:space="preserve">140,967 천원  </t>
  </si>
  <si>
    <t xml:space="preserve">4,410 천원  </t>
  </si>
  <si>
    <t>7170</t>
  </si>
  <si>
    <t>0.57 M3</t>
  </si>
  <si>
    <t>E0065170200</t>
  </si>
  <si>
    <t>G90400025</t>
  </si>
  <si>
    <t xml:space="preserve">유압식 리퍼                                                                        19 TON                                                                          </t>
  </si>
  <si>
    <t>명        칭</t>
  </si>
  <si>
    <t xml:space="preserve">6 TON                                                                           </t>
  </si>
  <si>
    <t>E0068020135</t>
  </si>
  <si>
    <t xml:space="preserve">유압 파일 해머                                                                  </t>
  </si>
  <si>
    <t>40-125 L/MIN(7.5kw)</t>
  </si>
  <si>
    <t xml:space="preserve">103,509 $     </t>
  </si>
  <si>
    <t xml:space="preserve">106.68 CM X 304.86CM (7.46KW)                                                   </t>
  </si>
  <si>
    <t>4430</t>
  </si>
  <si>
    <t xml:space="preserve">이동식 임목파쇄기                                                                  402.84kW                                                                        </t>
  </si>
  <si>
    <t xml:space="preserve">.sang=1000,jung=833,kwan=600_x000D_
</t>
  </si>
  <si>
    <t>G06020240</t>
  </si>
  <si>
    <t>2030</t>
  </si>
  <si>
    <t>QDECCMA</t>
  </si>
  <si>
    <t>E0021010020</t>
  </si>
  <si>
    <t xml:space="preserve"> .sang=3000,jung=2333,kwan=1067</t>
  </si>
  <si>
    <t>1 M</t>
  </si>
  <si>
    <t xml:space="preserve">크레인부수물(드레그라인)                                                           0.29 M3                                                                         </t>
  </si>
  <si>
    <t>1 톤</t>
  </si>
  <si>
    <t xml:space="preserve">경운기                                                                             1,000 (KG)                                                                      </t>
  </si>
  <si>
    <t xml:space="preserve">이수분리기                                                                         56.7KW                                                                          </t>
  </si>
  <si>
    <t>2750</t>
  </si>
  <si>
    <t xml:space="preserve">벨트콘베이어                                                                       91.44 CM X 15.24M (14.92KW)                                                     </t>
  </si>
  <si>
    <t>SD 30ton달기 (111.9 kW)</t>
  </si>
  <si>
    <t xml:space="preserve">25 KW                                                                           </t>
  </si>
  <si>
    <t xml:space="preserve">8 톤                                                                            </t>
  </si>
  <si>
    <t xml:space="preserve">7,119 $     </t>
  </si>
  <si>
    <t>(관경/연장) 1300mm/5.0m</t>
  </si>
  <si>
    <t xml:space="preserve">258,539 $     </t>
  </si>
  <si>
    <t>G51130001</t>
  </si>
  <si>
    <t>37 TON</t>
  </si>
  <si>
    <t>E0021050010</t>
  </si>
  <si>
    <t xml:space="preserve">2,573 천원  </t>
  </si>
  <si>
    <t>25톤</t>
  </si>
  <si>
    <t xml:space="preserve">디이젤 기관차                                                                      5 TON                                                                           </t>
  </si>
  <si>
    <t xml:space="preserve">   진동 롤러 (피견인식)</t>
  </si>
  <si>
    <t xml:space="preserve">   오실레이터,로테이터</t>
  </si>
  <si>
    <t xml:space="preserve">20 TON                                                                          </t>
  </si>
  <si>
    <t xml:space="preserve">1044kW                                                                          </t>
  </si>
  <si>
    <t xml:space="preserve">유압잭                                                                             600 TON                                                                         </t>
  </si>
  <si>
    <t xml:space="preserve">크레인(타이어)                                                                     15 TON                                                                          </t>
  </si>
  <si>
    <t>E0033020057</t>
  </si>
  <si>
    <t>비항SD, 895 kW</t>
  </si>
  <si>
    <t xml:space="preserve">57,500 천원  </t>
  </si>
  <si>
    <t xml:space="preserve">60 KW                                                                           </t>
  </si>
  <si>
    <t xml:space="preserve">1,922 천원  </t>
  </si>
  <si>
    <t>4350</t>
  </si>
  <si>
    <t>QLINC1</t>
  </si>
  <si>
    <t xml:space="preserve">로더(타이어)                                                                       0.95 M3                                                                         </t>
  </si>
  <si>
    <t>G59010006</t>
  </si>
  <si>
    <t xml:space="preserve">1,493,250 $     </t>
  </si>
  <si>
    <t>139.7 X 76.2 (242.45KW)</t>
  </si>
  <si>
    <t>E0075050100</t>
  </si>
  <si>
    <t xml:space="preserve">71,563 $     </t>
  </si>
  <si>
    <t xml:space="preserve">크레인부수물(쇼벨)                                                                 1.15 M3                                                                         </t>
  </si>
  <si>
    <t xml:space="preserve">1,546 천원  </t>
  </si>
  <si>
    <t xml:space="preserve">리더(고정형)                                                                       36 M                                                                            </t>
  </si>
  <si>
    <t xml:space="preserve">10,086 $     </t>
  </si>
  <si>
    <t>E0051160002</t>
  </si>
  <si>
    <t xml:space="preserve">   크레인부수물(드래그라인)</t>
  </si>
  <si>
    <t>1210</t>
  </si>
  <si>
    <t xml:space="preserve">106,110 $     </t>
  </si>
  <si>
    <t xml:space="preserve">200 (7.7 KW)                                                                    </t>
  </si>
  <si>
    <t>0.2 KW</t>
  </si>
  <si>
    <t>E0015060037</t>
  </si>
  <si>
    <t xml:space="preserve">27,727 천원  </t>
  </si>
  <si>
    <t xml:space="preserve">7 톤                                                                            </t>
  </si>
  <si>
    <t>E0025020035</t>
  </si>
  <si>
    <t>6450</t>
  </si>
  <si>
    <t xml:space="preserve">배 송 관                                                                           (관경/연장) 660mm/6.0m                                                          </t>
  </si>
  <si>
    <t xml:space="preserve">37,246 천원  </t>
  </si>
  <si>
    <t xml:space="preserve">모터그레이더                                                                       3.6 M (일반용)                                                                  </t>
  </si>
  <si>
    <t>840mm-1900mm</t>
  </si>
  <si>
    <t xml:space="preserve">   유압식 리퍼</t>
  </si>
  <si>
    <t>G12090013</t>
  </si>
  <si>
    <t>G61050190</t>
  </si>
  <si>
    <t>16.1 M3</t>
  </si>
  <si>
    <t>SD 50ton(187kW)</t>
  </si>
  <si>
    <t xml:space="preserve">40 TON (1.53 M3)                                                                </t>
  </si>
  <si>
    <t xml:space="preserve">SD 50ton                                                                        </t>
  </si>
  <si>
    <t xml:space="preserve">   윈치 자동더블드럼</t>
  </si>
  <si>
    <t>E0090500200</t>
  </si>
  <si>
    <t>E0074301100</t>
  </si>
  <si>
    <t xml:space="preserve">69,259 $     </t>
  </si>
  <si>
    <t>9.2 M3</t>
  </si>
  <si>
    <t xml:space="preserve">996,090 천원  </t>
  </si>
  <si>
    <t xml:space="preserve">유압회전식 굴착기(지하연속벽용)                                                    800-1200㎜                                                                      </t>
  </si>
  <si>
    <t>E0090600750</t>
  </si>
  <si>
    <t>2910</t>
  </si>
  <si>
    <t xml:space="preserve">무한궤도 크레인                                                                    220 TON                                                                         </t>
  </si>
  <si>
    <t>G21010050</t>
  </si>
  <si>
    <t>500</t>
  </si>
  <si>
    <t>E0002010200</t>
  </si>
  <si>
    <t xml:space="preserve">   매캐덤 롤러(자주식)</t>
  </si>
  <si>
    <t xml:space="preserve">821,770 천원  </t>
  </si>
  <si>
    <t xml:space="preserve">0.29 M3                                                                         </t>
  </si>
  <si>
    <t>E0079910050</t>
  </si>
  <si>
    <t>중기사용료목록</t>
  </si>
  <si>
    <t xml:space="preserve">토운선                                                                             SD 300M3                                                                        </t>
  </si>
  <si>
    <t xml:space="preserve">(관경/연장) 1000mm/4.5m                                                         </t>
  </si>
  <si>
    <t xml:space="preserve">121.91cm X 426.72cm 14.92KW                                                     </t>
  </si>
  <si>
    <t>3510</t>
  </si>
  <si>
    <t>G71030010</t>
  </si>
  <si>
    <t>E0065100150</t>
  </si>
  <si>
    <t>15.9KG (35#)</t>
  </si>
  <si>
    <t>E0078120035</t>
  </si>
  <si>
    <t>5110</t>
  </si>
  <si>
    <t xml:space="preserve">76.20 CM X 243.84CM (2.24KW)                                                    </t>
  </si>
  <si>
    <t>450 KW</t>
  </si>
  <si>
    <t xml:space="preserve">23,000 천원  </t>
  </si>
  <si>
    <t xml:space="preserve">sang=643, jung=536, kwan=425_x000D_
</t>
  </si>
  <si>
    <t xml:space="preserve">스크린(2단식)                                                                      121.91CM X 304.8CM 7.46KW                                                       </t>
  </si>
  <si>
    <t>E0001210013</t>
  </si>
  <si>
    <t>E0012090008</t>
  </si>
  <si>
    <t>G52040600</t>
  </si>
  <si>
    <t>5670</t>
  </si>
  <si>
    <t xml:space="preserve">196,479 $     </t>
  </si>
  <si>
    <t>E0021130229</t>
  </si>
  <si>
    <t>E0062020125</t>
  </si>
  <si>
    <t>2790</t>
  </si>
  <si>
    <t>E0015060012</t>
  </si>
  <si>
    <t xml:space="preserve">비항SD, 2984 kW                                                                 </t>
  </si>
  <si>
    <t>G13070002</t>
  </si>
  <si>
    <t xml:space="preserve">그래브준설선                                                                       비항SD,16.00M3(1343KW)                                                          </t>
  </si>
  <si>
    <t xml:space="preserve">아스팔트 믹싱플랜트                                                             </t>
  </si>
  <si>
    <t xml:space="preserve">융착기                                                                             350-400mm                                                                       </t>
  </si>
  <si>
    <t xml:space="preserve">3800 L                                                                          </t>
  </si>
  <si>
    <t>E0002010012</t>
  </si>
  <si>
    <t xml:space="preserve">5,122 $     </t>
  </si>
  <si>
    <t>E0079920001</t>
  </si>
  <si>
    <t xml:space="preserve">82,940 천원  </t>
  </si>
  <si>
    <t>22.38 KW</t>
  </si>
  <si>
    <t>4390</t>
  </si>
  <si>
    <t>18.65 KW</t>
  </si>
  <si>
    <t>260</t>
  </si>
  <si>
    <t>E0075050125</t>
  </si>
  <si>
    <t>3270</t>
  </si>
  <si>
    <t>.sang=3000,jung=1500, kwan=700</t>
  </si>
  <si>
    <t>E0045040052</t>
  </si>
  <si>
    <t xml:space="preserve">7.95 M                                                                          </t>
  </si>
  <si>
    <t>G21040100</t>
  </si>
  <si>
    <t>E0006100240</t>
  </si>
  <si>
    <t xml:space="preserve">135 TON                                                                         </t>
  </si>
  <si>
    <t xml:space="preserve">콘크리트 피니셔 (중앙분리대용)                                                  </t>
  </si>
  <si>
    <t xml:space="preserve">.sang=857,jung=190 ,kwan=410_x000D_
</t>
  </si>
  <si>
    <t xml:space="preserve">13TON                                                                           </t>
  </si>
  <si>
    <t>전기식플렉시블형Φ45(0.75KW)</t>
  </si>
  <si>
    <t>6 TON</t>
  </si>
  <si>
    <t xml:space="preserve">로울크럿셔                                                                         76.2 X 76.2 (223.80KW)                                                          </t>
  </si>
  <si>
    <t xml:space="preserve">36 M(80~95 M3/hr)                                                               </t>
  </si>
  <si>
    <t>50 TON</t>
  </si>
  <si>
    <t>E0041150200</t>
  </si>
  <si>
    <t>G14070007</t>
  </si>
  <si>
    <t>100mm(3.73kw X 20m)</t>
  </si>
  <si>
    <t>6330</t>
  </si>
  <si>
    <t>180 KW</t>
  </si>
  <si>
    <t xml:space="preserve">유압식 리퍼                                                                        16 TON                                                                          </t>
  </si>
  <si>
    <t xml:space="preserve">덤프트럭                                                                           15 TON                                                                          </t>
  </si>
  <si>
    <t>E0021120115</t>
  </si>
  <si>
    <t xml:space="preserve">콘크리트 펌프차                                                                    28 M(65~75 M3/hr)                                                               </t>
  </si>
  <si>
    <t>2015년도  상반기 적용 중기사용료</t>
  </si>
  <si>
    <t>MJ015001</t>
  </si>
  <si>
    <t xml:space="preserve">$     </t>
  </si>
  <si>
    <t>0.40 M3</t>
  </si>
  <si>
    <t xml:space="preserve">119,783 $     </t>
  </si>
  <si>
    <t xml:space="preserve">크레인부수물(드레그라인)                                                        </t>
  </si>
  <si>
    <t>G51120002</t>
  </si>
  <si>
    <t>2950</t>
  </si>
  <si>
    <t xml:space="preserve">예  선                                                                             1790 kW                                                                         </t>
  </si>
  <si>
    <t xml:space="preserve">일반공사 직종                                                                   </t>
  </si>
  <si>
    <t>엔진식플렉시블형Φ45(2.6KW)</t>
  </si>
  <si>
    <t xml:space="preserve">35 TON (1.33 M3)                                                                </t>
  </si>
  <si>
    <t>15kw(62.5㎥/hr)</t>
  </si>
  <si>
    <t>5.60 KW</t>
  </si>
  <si>
    <t>G78120020</t>
  </si>
  <si>
    <t>150(260KW) TON/hr</t>
  </si>
  <si>
    <t xml:space="preserve">워터젯트                                                                           96 kW                                                                           </t>
  </si>
  <si>
    <t xml:space="preserve">50mm(1.49kw X 10m)                                                              </t>
  </si>
  <si>
    <t>2200*5150*1000</t>
  </si>
  <si>
    <t>E0091000012</t>
  </si>
  <si>
    <t xml:space="preserve">1,130,520 $     </t>
  </si>
  <si>
    <t>50 KW</t>
  </si>
  <si>
    <t xml:space="preserve">1,730 $     </t>
  </si>
  <si>
    <t>E0079300001</t>
  </si>
  <si>
    <t>E0025020075</t>
  </si>
  <si>
    <t>E0015090003</t>
  </si>
  <si>
    <t>6410</t>
  </si>
  <si>
    <t>E0077400150</t>
  </si>
  <si>
    <t>QMINC2</t>
  </si>
  <si>
    <t xml:space="preserve">381,724 천원  </t>
  </si>
  <si>
    <t>600 TON</t>
  </si>
  <si>
    <t xml:space="preserve">300 Amp                                                                         </t>
  </si>
  <si>
    <t xml:space="preserve">진동 롤러 (피견인식)                                                               6 톤                                                                            </t>
  </si>
  <si>
    <t>E0012090006</t>
  </si>
  <si>
    <t>90 KW</t>
  </si>
  <si>
    <t xml:space="preserve">.sang=3000, jung=2833, kwan=700_x000D_
</t>
  </si>
  <si>
    <t>5150</t>
  </si>
  <si>
    <t>G03020287</t>
  </si>
  <si>
    <t>E0071100013</t>
  </si>
  <si>
    <t>중기사용료</t>
  </si>
  <si>
    <t>G21010010</t>
  </si>
  <si>
    <t>G25020020</t>
  </si>
  <si>
    <t>G58010045</t>
  </si>
  <si>
    <t xml:space="preserve">95 $     </t>
  </si>
  <si>
    <t xml:space="preserve">로더(타이어)                                                                       3.5 M3                                                                          </t>
  </si>
  <si>
    <t xml:space="preserve">113,600 천원  </t>
  </si>
  <si>
    <t xml:space="preserve">16,652 $     </t>
  </si>
  <si>
    <t>3550</t>
  </si>
  <si>
    <t>540</t>
  </si>
  <si>
    <t>E0051170001</t>
  </si>
  <si>
    <t xml:space="preserve">34 $     </t>
  </si>
  <si>
    <t>G52020127</t>
  </si>
  <si>
    <t xml:space="preserve">매캐덤 롤러(자주식)                                                                12 - 15 TON                                                                     </t>
  </si>
  <si>
    <t>3230</t>
  </si>
  <si>
    <t xml:space="preserve">스테이빌라이저(안정기)                                                             3.6 M (9.0 KW)                                                                  </t>
  </si>
  <si>
    <t>G90100120</t>
  </si>
  <si>
    <t>895kW</t>
  </si>
  <si>
    <t>3 톤</t>
  </si>
  <si>
    <t>E0003020025</t>
  </si>
  <si>
    <t xml:space="preserve">2.87 M3                                                                         </t>
  </si>
  <si>
    <t xml:space="preserve">가솔린엔진                                                                         3.36 KW                                                                         </t>
  </si>
  <si>
    <t xml:space="preserve">양묘선(앵커바지)                                                                   25ton, 186.5 kW                                                                 </t>
  </si>
  <si>
    <t>G03020095</t>
  </si>
  <si>
    <t>G51180005</t>
  </si>
  <si>
    <t>G65300120</t>
  </si>
  <si>
    <t>220</t>
  </si>
  <si>
    <t>(관경/연장) 250mm/5.5m</t>
  </si>
  <si>
    <t xml:space="preserve">32 M(80~95 M3/hr)                                                               </t>
  </si>
  <si>
    <t>100-130 TON</t>
  </si>
  <si>
    <t xml:space="preserve">콘크리트 펌프차                                                                    36 M(80~95 M3/hr)                                                               </t>
  </si>
  <si>
    <t xml:space="preserve">프라즈마 절단기                                                                 </t>
  </si>
  <si>
    <t xml:space="preserve">13,841 $     </t>
  </si>
  <si>
    <t>비항SD, 224 kW</t>
  </si>
  <si>
    <t xml:space="preserve">크레인부수물(쇼벨)                                                                 2.68 M3                                                                         </t>
  </si>
  <si>
    <t>5630</t>
  </si>
  <si>
    <t>G45040047</t>
  </si>
  <si>
    <t xml:space="preserve">96,577 천원  </t>
  </si>
  <si>
    <t>.sang=1125,jung=563,kwan=606</t>
  </si>
  <si>
    <t xml:space="preserve">5,292 천원  </t>
  </si>
  <si>
    <t>1290</t>
  </si>
  <si>
    <t>G21110057</t>
  </si>
  <si>
    <t>E0003010172</t>
  </si>
  <si>
    <t xml:space="preserve">콘크리트 펌프차                                                                 </t>
  </si>
  <si>
    <t xml:space="preserve">126,012 $     </t>
  </si>
  <si>
    <t>6370</t>
  </si>
  <si>
    <t xml:space="preserve">고무슬리브                                                                         840mm-1900mm                                                                    </t>
  </si>
  <si>
    <t>G51140005</t>
  </si>
  <si>
    <t>G72040055</t>
  </si>
  <si>
    <t>G41080120</t>
  </si>
  <si>
    <t>G64101200</t>
  </si>
  <si>
    <t xml:space="preserve">기중기선(비자항)                                                                   SD 150ton달기 (634.1 kW)                                                        </t>
  </si>
  <si>
    <t>(관경/연장) 900mm/4.5m</t>
  </si>
  <si>
    <t xml:space="preserve">319,163 천원  </t>
  </si>
  <si>
    <t>2.29 M3</t>
  </si>
  <si>
    <t xml:space="preserve">29,474 천원  </t>
  </si>
  <si>
    <t>G76120400</t>
  </si>
  <si>
    <t>4.4 TON</t>
  </si>
  <si>
    <t xml:space="preserve">70,666 $     </t>
  </si>
  <si>
    <t>E0006100200</t>
  </si>
  <si>
    <t xml:space="preserve">크레인부수물(쇼벨)                                                                 1.53 M3                                                                         </t>
  </si>
  <si>
    <t xml:space="preserve">33,545 $     </t>
  </si>
  <si>
    <t>MJ012002</t>
  </si>
  <si>
    <t xml:space="preserve">89.52kW                                                                         </t>
  </si>
  <si>
    <t>G22085020</t>
  </si>
  <si>
    <t>E0079500149</t>
  </si>
  <si>
    <t xml:space="preserve">크러인부수물(백호우)                                                               1.53 M3                                                                         </t>
  </si>
  <si>
    <t xml:space="preserve">321,862 $     </t>
  </si>
  <si>
    <t xml:space="preserve">145,207 천원  </t>
  </si>
  <si>
    <t xml:space="preserve">배송관 띄우개(부함)                                                                (관경/연장) 1300mm/5.0m                                                         </t>
  </si>
  <si>
    <t>152.4cm X 365.76cm 22.38KW</t>
  </si>
  <si>
    <t>3.6 M (9.0 KW)</t>
  </si>
  <si>
    <t xml:space="preserve">80,615 $     </t>
  </si>
  <si>
    <t>G12060008</t>
  </si>
  <si>
    <t>G13060060</t>
  </si>
  <si>
    <t>G21110115</t>
  </si>
  <si>
    <t>G54010017</t>
  </si>
  <si>
    <t>G75050500</t>
  </si>
  <si>
    <t xml:space="preserve">7 TON                                                                           </t>
  </si>
  <si>
    <t>직관 150MM X 2M</t>
  </si>
  <si>
    <t>E0014070018</t>
  </si>
  <si>
    <t xml:space="preserve">3,187 $     </t>
  </si>
  <si>
    <t>6740</t>
  </si>
  <si>
    <t xml:space="preserve">74.60 KW                                                                        </t>
  </si>
  <si>
    <t>G79300010</t>
  </si>
  <si>
    <t xml:space="preserve">크레인부수물(드레그라인)                                                           2.68 M3                                                                         </t>
  </si>
  <si>
    <t xml:space="preserve">대  선                                                                             SD 3000ton                                                                      </t>
  </si>
  <si>
    <t xml:space="preserve">융착기                                                                             20-75mm                                                                         </t>
  </si>
  <si>
    <t xml:space="preserve">12ton, 89.5 kW                                                                  </t>
  </si>
  <si>
    <t>E0004060054</t>
  </si>
  <si>
    <t xml:space="preserve">콘크리트 펌프                                                                   </t>
  </si>
  <si>
    <t>5200</t>
  </si>
  <si>
    <t>G02300007</t>
  </si>
  <si>
    <t xml:space="preserve">121.92CM  (55KW)                                                                </t>
  </si>
  <si>
    <t xml:space="preserve">굴삭기(타이어)                                                                     0.6 M3                                                                          </t>
  </si>
  <si>
    <t>G35300015</t>
  </si>
  <si>
    <t xml:space="preserve">3,761,552 $     </t>
  </si>
  <si>
    <t xml:space="preserve">10 톤                                                                           </t>
  </si>
  <si>
    <t xml:space="preserve">5,311 $     </t>
  </si>
  <si>
    <t>G04070161</t>
  </si>
  <si>
    <t>G76130150</t>
  </si>
  <si>
    <t xml:space="preserve">4,552 천원  </t>
  </si>
  <si>
    <t>E0033020038</t>
  </si>
  <si>
    <t xml:space="preserve">.sang=1000, jung=944, kwan=600_x000D_
</t>
  </si>
  <si>
    <t>610</t>
  </si>
  <si>
    <t>E0090100080X</t>
  </si>
  <si>
    <t>G88050060</t>
  </si>
  <si>
    <t>중기야간할증계수</t>
  </si>
  <si>
    <t xml:space="preserve">토운선                                                                             SD 500M3                                                                        </t>
  </si>
  <si>
    <t xml:space="preserve">(관경/연장) 200mm/5.5m                                                          </t>
  </si>
  <si>
    <t>G88020001</t>
  </si>
  <si>
    <t xml:space="preserve">무한궤도 크레인                                                                    10 TON (0.29 M3)                                                                </t>
  </si>
  <si>
    <t>3600</t>
  </si>
  <si>
    <t xml:space="preserve">크레인부수물(드레그라인)                                                           1.53 M3                                                                         </t>
  </si>
  <si>
    <t xml:space="preserve">양족식 진동 롤러(피견인식)                                                         3 TON                                                                           </t>
  </si>
  <si>
    <t>E0015090009</t>
  </si>
  <si>
    <t>4080</t>
  </si>
  <si>
    <t xml:space="preserve">경운기                                                                          </t>
  </si>
  <si>
    <t xml:space="preserve">544 천원  </t>
  </si>
  <si>
    <t>170</t>
  </si>
  <si>
    <t xml:space="preserve">16,360 천원  </t>
  </si>
  <si>
    <t xml:space="preserve">스크레이퍼(피견인식)                                                               16.1 M3                                                                         </t>
  </si>
  <si>
    <t>3160</t>
  </si>
  <si>
    <t>G88010050</t>
  </si>
  <si>
    <t>환율(엔화)</t>
  </si>
  <si>
    <t>1820</t>
  </si>
  <si>
    <t xml:space="preserve">61,405 천원  </t>
  </si>
  <si>
    <t xml:space="preserve">300 (7.7 KW)                                                                    </t>
  </si>
  <si>
    <t xml:space="preserve">.sang=857,jung=571, kwan=436_x000D_
</t>
  </si>
  <si>
    <t>150 M3/hr (177 KW)</t>
  </si>
  <si>
    <t>5560</t>
  </si>
  <si>
    <t xml:space="preserve">콘크리트 피니셔(포장용)                                                            186.5 KW                                                                        </t>
  </si>
  <si>
    <t>2480</t>
  </si>
  <si>
    <t xml:space="preserve">63.6 CM X 101.6CM (111.90KW)                                                    </t>
  </si>
  <si>
    <t xml:space="preserve">코어 드릴                                                                          15.24cm                                                                         </t>
  </si>
  <si>
    <t xml:space="preserve">대형 브레이카                                                                   </t>
  </si>
  <si>
    <t>6020</t>
  </si>
  <si>
    <t xml:space="preserve">106.68 CM X 426.72CM (7.46KW)                                                   </t>
  </si>
  <si>
    <t>E0023300007</t>
  </si>
  <si>
    <t xml:space="preserve">125mm(11.19kw X 20m)                                                            </t>
  </si>
  <si>
    <t xml:space="preserve">콘크리트펌프용 파이프                                                              직관 150MM X 1M                                                                 </t>
  </si>
  <si>
    <t xml:space="preserve">30 TON                                                                          </t>
  </si>
  <si>
    <t>890</t>
  </si>
  <si>
    <t xml:space="preserve">SD 100ton                                                                       </t>
  </si>
  <si>
    <t>4960</t>
  </si>
  <si>
    <t xml:space="preserve">157 천원  </t>
  </si>
  <si>
    <t>3880</t>
  </si>
  <si>
    <t xml:space="preserve">351,880 천원  </t>
  </si>
  <si>
    <t>G13070006</t>
  </si>
  <si>
    <t>30-60 L/MIN(3.7kw)</t>
  </si>
  <si>
    <t>E0006100150</t>
  </si>
  <si>
    <t>E0061070015</t>
  </si>
  <si>
    <t>1.5 M (3.7 KW)</t>
  </si>
  <si>
    <t>5 톤</t>
  </si>
  <si>
    <t>G03020172</t>
  </si>
  <si>
    <t>.sang=4500,jung=0   ,kwan=0</t>
  </si>
  <si>
    <t>E0021120057</t>
  </si>
  <si>
    <t xml:space="preserve">진동파일 해머(전동식)                                                              45 KW                                                                           </t>
  </si>
  <si>
    <t xml:space="preserve">18.65 kW                                                                        </t>
  </si>
  <si>
    <t>E0051170005</t>
  </si>
  <si>
    <t>G79300050</t>
  </si>
  <si>
    <t>M9372005</t>
  </si>
  <si>
    <t>250 KW</t>
  </si>
  <si>
    <t>G42050020</t>
  </si>
  <si>
    <t xml:space="preserve">고무슬리브                                                                         200mm-1000mm                                                                    </t>
  </si>
  <si>
    <t>.sang=1429 ,jung=1032 ,kwan=683</t>
  </si>
  <si>
    <t xml:space="preserve">6,050 천원  </t>
  </si>
  <si>
    <t>E0021150036</t>
  </si>
  <si>
    <t>G13070008</t>
  </si>
  <si>
    <t>G43040060</t>
  </si>
  <si>
    <t>G45060400</t>
  </si>
  <si>
    <t>G52034500</t>
  </si>
  <si>
    <t>6700</t>
  </si>
  <si>
    <t>G90700600</t>
  </si>
  <si>
    <t xml:space="preserve">109,531 $     </t>
  </si>
  <si>
    <t>E0076110400</t>
  </si>
  <si>
    <t xml:space="preserve">.sang=321, jung=286, kwan=360_x000D_
</t>
  </si>
  <si>
    <t>경 비</t>
  </si>
  <si>
    <t xml:space="preserve">발전기                                                                             450 KW                                                                          </t>
  </si>
  <si>
    <t xml:space="preserve">크레인부수물(크람셀)                                                               1.53 M3                                                                         </t>
  </si>
  <si>
    <t xml:space="preserve">   자동세륜기(롤 타입)</t>
  </si>
  <si>
    <t>E0012090002</t>
  </si>
  <si>
    <t xml:space="preserve">200 M3(7.7 KW)                                                                  </t>
  </si>
  <si>
    <t>L096</t>
  </si>
  <si>
    <t>HR</t>
  </si>
  <si>
    <t>G90100022</t>
  </si>
  <si>
    <t>E0079300005</t>
  </si>
  <si>
    <t>E0090900080</t>
  </si>
  <si>
    <t>3640</t>
  </si>
  <si>
    <t xml:space="preserve">354.35kW                                                                        </t>
  </si>
  <si>
    <t xml:space="preserve">윈치 수동싱글드럼                                                               </t>
  </si>
  <si>
    <t>G21010300</t>
  </si>
  <si>
    <t>650</t>
  </si>
  <si>
    <t>2.24 KW</t>
  </si>
  <si>
    <t xml:space="preserve">아그리게이트빈                                                                     34.41M3 22.38KW                                                                 </t>
  </si>
  <si>
    <t xml:space="preserve">0.7-0.8                                                                         </t>
  </si>
  <si>
    <t>E0091000016</t>
  </si>
  <si>
    <t>G14060025</t>
  </si>
  <si>
    <t>E0088050090</t>
  </si>
  <si>
    <t xml:space="preserve">50㎜-2.6m                                                                       </t>
  </si>
  <si>
    <t>SD 2000ton</t>
  </si>
  <si>
    <t>E0003010095</t>
  </si>
  <si>
    <t>220 TON</t>
  </si>
  <si>
    <t>220-235 M/M 8.0M3/MIN</t>
  </si>
  <si>
    <t>63.5 CM X 101.6CM (111.90KW)</t>
  </si>
  <si>
    <t xml:space="preserve">대  선                                                                             SD 200ton                                                                       </t>
  </si>
  <si>
    <t>E0065100200</t>
  </si>
  <si>
    <t>5240</t>
  </si>
  <si>
    <t>E0001010032</t>
  </si>
  <si>
    <t xml:space="preserve">159,366 $     </t>
  </si>
  <si>
    <t>SD 300M3</t>
  </si>
  <si>
    <t>E0003010287</t>
  </si>
  <si>
    <t xml:space="preserve">(관경/연장) 700mm/4.5m                                                          </t>
  </si>
  <si>
    <t xml:space="preserve">스크레이퍼(피견인식)                                                            </t>
  </si>
  <si>
    <t xml:space="preserve">SD 150ton                                                                       </t>
  </si>
  <si>
    <t>E0004060206</t>
  </si>
  <si>
    <t xml:space="preserve">불도저(무한궤도)                                                                   19 TON                                                                          </t>
  </si>
  <si>
    <t xml:space="preserve">   수중모터 펌프</t>
  </si>
  <si>
    <t xml:space="preserve">타이어 롤러 (피견인식)                                                             17 톤                                                                           </t>
  </si>
  <si>
    <t>14.92 KW</t>
  </si>
  <si>
    <t>5520</t>
  </si>
  <si>
    <t>G31080120</t>
  </si>
  <si>
    <t>G45040043</t>
  </si>
  <si>
    <t>G51140001</t>
  </si>
  <si>
    <t xml:space="preserve">디이젤엔진                                                                         3.73 KW                                                                         </t>
  </si>
  <si>
    <t>.sang=1500,jung=833,kwan=625</t>
  </si>
  <si>
    <t>30 TON</t>
  </si>
  <si>
    <t>3120</t>
  </si>
  <si>
    <t>1860</t>
  </si>
  <si>
    <t xml:space="preserve">점보드릴                                                                           3붐                                                                             </t>
  </si>
  <si>
    <t>E0066300013</t>
  </si>
  <si>
    <t xml:space="preserve">모터그레이더                                                                       3.6 M (사리도)                                                                  </t>
  </si>
  <si>
    <t>6980</t>
  </si>
  <si>
    <t xml:space="preserve">   파이프추진기(공압식)</t>
  </si>
  <si>
    <t xml:space="preserve">타이어 롤러 (피견인식)                                                             2 톤                                                                            </t>
  </si>
  <si>
    <t>130</t>
  </si>
  <si>
    <t xml:space="preserve">스크레이퍼(피견인식)                                                               5.4 M3                                                                          </t>
  </si>
  <si>
    <t>QLINCC</t>
  </si>
  <si>
    <t>G21040250</t>
  </si>
  <si>
    <t>E0041150150</t>
  </si>
  <si>
    <t>.sang=1000,jung=777   ,kwan=661</t>
  </si>
  <si>
    <t xml:space="preserve">42,970 $     </t>
  </si>
  <si>
    <t>E0026020015</t>
  </si>
  <si>
    <t xml:space="preserve">(관경/연장) 840mm/6.0m                                                          </t>
  </si>
  <si>
    <t>60MM X 1000M (37.30KW)</t>
  </si>
  <si>
    <t>G51180001</t>
  </si>
  <si>
    <t>G90500680</t>
  </si>
  <si>
    <t xml:space="preserve">죠크럿셔                                                                           25.4 CM X 60.96CM (29.84KW)                                                     </t>
  </si>
  <si>
    <t>2650*5160*1000</t>
  </si>
  <si>
    <t>1180</t>
  </si>
  <si>
    <t>6060</t>
  </si>
  <si>
    <t xml:space="preserve">183 $     </t>
  </si>
  <si>
    <t>4920</t>
  </si>
  <si>
    <t>G21110038</t>
  </si>
  <si>
    <t>G45040028</t>
  </si>
  <si>
    <t>1620</t>
  </si>
  <si>
    <t>G90500120</t>
  </si>
  <si>
    <t>7 톤</t>
  </si>
  <si>
    <t xml:space="preserve">28,770 $     </t>
  </si>
  <si>
    <t>6.0M3 (L)</t>
  </si>
  <si>
    <t xml:space="preserve">오실레이터,로테이터                                                             </t>
  </si>
  <si>
    <t>재료비단가소숫점</t>
  </si>
  <si>
    <t xml:space="preserve">대  선                                                                             SD 1000ton                                                                      </t>
  </si>
  <si>
    <t>E0079300020</t>
  </si>
  <si>
    <t xml:space="preserve">에어호스                                                                           (2.54cm) X 3B X 30M                                                             </t>
  </si>
  <si>
    <t xml:space="preserve">크러셔(이동식)                                                                     50(93KW) TON/hr                                                                 </t>
  </si>
  <si>
    <t xml:space="preserve">300 TON 1050 M/M                                                                </t>
  </si>
  <si>
    <t>1.5 TON</t>
  </si>
  <si>
    <t xml:space="preserve">31,603 $     </t>
  </si>
  <si>
    <t xml:space="preserve">   디이젤엔진</t>
  </si>
  <si>
    <t>690</t>
  </si>
  <si>
    <t xml:space="preserve">모르타르펌프                                                                       37 kw                                                                           </t>
  </si>
  <si>
    <t xml:space="preserve">44.8 kW                                                                         </t>
  </si>
  <si>
    <t>4760</t>
  </si>
  <si>
    <t xml:space="preserve">크레인부수물(드레그라인)                                                           1.15 M3                                                                         </t>
  </si>
  <si>
    <t>E0051160008</t>
  </si>
  <si>
    <t>G71040010</t>
  </si>
  <si>
    <t>E0011060012</t>
  </si>
  <si>
    <t>60</t>
  </si>
  <si>
    <t>E0065170150</t>
  </si>
  <si>
    <t>3680</t>
  </si>
  <si>
    <t>G02010120</t>
  </si>
  <si>
    <t>G79300075</t>
  </si>
  <si>
    <t xml:space="preserve">1,585,324 $     </t>
  </si>
  <si>
    <t xml:space="preserve">943,298 $     </t>
  </si>
  <si>
    <t xml:space="preserve">디이젤엔진                                                                      </t>
  </si>
  <si>
    <t>5280</t>
  </si>
  <si>
    <t>노무비</t>
  </si>
  <si>
    <t>환율(장비가격10만불이상)</t>
  </si>
  <si>
    <t xml:space="preserve">탠덤롤러(자주식)                                                                   10-14 TON                                                                       </t>
  </si>
  <si>
    <t>E0088050050</t>
  </si>
  <si>
    <t xml:space="preserve">구)고급선원                                                                     </t>
  </si>
  <si>
    <t xml:space="preserve">   콘크리트 펌프차</t>
  </si>
  <si>
    <t xml:space="preserve">비항SD, 2984 KW                                                                 </t>
  </si>
  <si>
    <t>(관경/연장) 1600mm/5.0m</t>
  </si>
  <si>
    <t>2360</t>
  </si>
  <si>
    <t>20-26 M3/HR (30 kw)</t>
  </si>
  <si>
    <t>E0076130600</t>
  </si>
  <si>
    <t>G88040086</t>
  </si>
  <si>
    <t>M9360003</t>
  </si>
  <si>
    <t xml:space="preserve">코어드릴                                                                        </t>
  </si>
  <si>
    <t xml:space="preserve">배 송 관                                                                           (관경/연장) 685mm/6.0m                                                          </t>
  </si>
  <si>
    <t>2400</t>
  </si>
  <si>
    <t>소   계</t>
  </si>
  <si>
    <t xml:space="preserve">.sang=1125 ,jung=1000 ,kwan=629_x000D_
</t>
  </si>
  <si>
    <t>E0051130010</t>
  </si>
  <si>
    <t xml:space="preserve">모르터믹서                                                                      </t>
  </si>
  <si>
    <t>50㎜-2.6m</t>
  </si>
  <si>
    <t>E0021120191</t>
  </si>
  <si>
    <t xml:space="preserve">      </t>
  </si>
  <si>
    <t>6940</t>
  </si>
  <si>
    <t>E0021140229</t>
  </si>
  <si>
    <t xml:space="preserve">스크린(3단식)                                                                      91.44cm X 243.84cm 7.46KW                                                       </t>
  </si>
  <si>
    <t xml:space="preserve">89,083 $     </t>
  </si>
  <si>
    <t>4000</t>
  </si>
  <si>
    <t xml:space="preserve">트럭탑재형 크레인                                                               </t>
  </si>
  <si>
    <t xml:space="preserve">윈치 자동더블드럼                                                                  3 TON (22.38kW)                                                                 </t>
  </si>
  <si>
    <t>G21110076</t>
  </si>
  <si>
    <t>E0003010153</t>
  </si>
  <si>
    <t xml:space="preserve">152.4cm X 487.68cm 29.84KW                                                      </t>
  </si>
  <si>
    <t xml:space="preserve">크레인부수물(백호우)                                                               1.91 M3                                                                         </t>
  </si>
  <si>
    <t xml:space="preserve">덤프트럭 자동덮개시설                                                              15톤용                                                                          </t>
  </si>
  <si>
    <t xml:space="preserve">.sang=900, jung=750,kwan=595_x000D_
</t>
  </si>
  <si>
    <t xml:space="preserve">리버스서큘레이션드릴                                                            </t>
  </si>
  <si>
    <t>G02310004</t>
  </si>
  <si>
    <t>E0075050250</t>
  </si>
  <si>
    <t>G88030002</t>
  </si>
  <si>
    <t>G88040063</t>
  </si>
  <si>
    <t xml:space="preserve">스크린(3단식)                                                                      121.91cm X 304.8cm 11.19KW                                                      </t>
  </si>
  <si>
    <t xml:space="preserve">125 KW                                                                          </t>
  </si>
  <si>
    <t xml:space="preserve">68,221 $     </t>
  </si>
  <si>
    <t>E0090100060X</t>
  </si>
  <si>
    <t>1 TON</t>
  </si>
  <si>
    <t>E0051050050</t>
  </si>
  <si>
    <t xml:space="preserve">   하수관 천공기</t>
  </si>
  <si>
    <t>810</t>
  </si>
  <si>
    <t>E0052100025</t>
  </si>
  <si>
    <t xml:space="preserve">크레인부수물(쇼벨)                                                                 0.29 M3                                                                         </t>
  </si>
  <si>
    <t>2ton, 22.4 kW</t>
  </si>
  <si>
    <t>3800</t>
  </si>
  <si>
    <t xml:space="preserve">구)보통선원                                                                     </t>
  </si>
  <si>
    <t>1140</t>
  </si>
  <si>
    <t>E0021040220</t>
  </si>
  <si>
    <t xml:space="preserve">크로울러드릴(탑승유압식)                                                        </t>
  </si>
  <si>
    <t>20 KW</t>
  </si>
  <si>
    <t>E0006020105</t>
  </si>
  <si>
    <t xml:space="preserve">크레인부수물(크람셀)                                                               1.15 M3                                                                         </t>
  </si>
  <si>
    <t xml:space="preserve">안정액믹서(밴토나이트믹서)                                                      </t>
  </si>
  <si>
    <t>E0042050010</t>
  </si>
  <si>
    <t xml:space="preserve">1,141 $     </t>
  </si>
  <si>
    <t>G67010147</t>
  </si>
  <si>
    <t>G77500025</t>
  </si>
  <si>
    <t>1660</t>
  </si>
  <si>
    <t xml:space="preserve">   트럭 트랙터 및 평판트레일러</t>
  </si>
  <si>
    <t>비항SD, 2984 kW</t>
  </si>
  <si>
    <t>56900017040</t>
  </si>
  <si>
    <t>0.4 M3</t>
  </si>
  <si>
    <t xml:space="preserve">아스팔트 믹싱플랜트                                                                60 TON (120 KW)                                                                 </t>
  </si>
  <si>
    <t>0.30 M3</t>
  </si>
  <si>
    <t>6780</t>
  </si>
  <si>
    <t>E0090100012X</t>
  </si>
  <si>
    <t xml:space="preserve">   리버스서큘레이션드릴</t>
  </si>
  <si>
    <t xml:space="preserve">.sang=1125,jung=750,kwan=606_x000D_
</t>
  </si>
  <si>
    <t xml:space="preserve">불도저(타이어)                                                                  </t>
  </si>
  <si>
    <t>10 TON</t>
  </si>
  <si>
    <t>2320</t>
  </si>
  <si>
    <t>G06020150</t>
  </si>
  <si>
    <t>E0047110020</t>
  </si>
  <si>
    <t xml:space="preserve">매캐덤 롤러(자주식)                                                             </t>
  </si>
  <si>
    <t>800-1200㎜</t>
  </si>
  <si>
    <t xml:space="preserve">보오링기계                                                                         66.7MM X 850M (29.84KW)                                                         </t>
  </si>
  <si>
    <t>G42050045</t>
  </si>
  <si>
    <t>G74311300</t>
  </si>
  <si>
    <t>E0045050015</t>
  </si>
  <si>
    <t>E0052040200</t>
  </si>
  <si>
    <t>20</t>
  </si>
  <si>
    <t>91.44CM X 243.84CM 5.60KW</t>
  </si>
  <si>
    <t>4720</t>
  </si>
  <si>
    <t>E0014060015</t>
  </si>
  <si>
    <t xml:space="preserve">착암기(래그햄머)                                                                </t>
  </si>
  <si>
    <t xml:space="preserve">건설용 리프트(인화물용)                                                         </t>
  </si>
  <si>
    <t>320-400 MM</t>
  </si>
  <si>
    <t xml:space="preserve">7.46 KW                                                                         </t>
  </si>
  <si>
    <t xml:space="preserve">콘크리트 조면 마무리기                                                          </t>
  </si>
  <si>
    <t>200 TON</t>
  </si>
  <si>
    <t xml:space="preserve">콘크리트펌프용 파이프                                                              곡관 150MM X 45D                                                                </t>
  </si>
  <si>
    <t>6900</t>
  </si>
  <si>
    <t>E0078110045</t>
  </si>
  <si>
    <t>4040</t>
  </si>
  <si>
    <t>E0051160006</t>
  </si>
  <si>
    <t>G36010202</t>
  </si>
  <si>
    <t>G79350180</t>
  </si>
  <si>
    <t xml:space="preserve">노면파쇄기                                                                         2 M                                                                             </t>
  </si>
  <si>
    <t xml:space="preserve">(관경/연장) 350mm/6.0m                                                          </t>
  </si>
  <si>
    <t>2440</t>
  </si>
  <si>
    <t xml:space="preserve">용접기 (교류)                                                                      300 AMP                                                                         </t>
  </si>
  <si>
    <t>G88060300</t>
  </si>
  <si>
    <t xml:space="preserve">7.4M3/MIN                                                                       </t>
  </si>
  <si>
    <t xml:space="preserve">콘크럿셔                                                                           125.94CM  (70KW)                                                                </t>
  </si>
  <si>
    <t xml:space="preserve">기중기선(비자항)                                                                   SD 15ton달기 (56.0 kW)                                                          </t>
  </si>
  <si>
    <t>0</t>
  </si>
  <si>
    <t>3840</t>
  </si>
  <si>
    <t xml:space="preserve">SD 80ton(336kW)                                                                 </t>
  </si>
  <si>
    <t>G26020025</t>
  </si>
  <si>
    <t>G74301500</t>
  </si>
  <si>
    <t>1100</t>
  </si>
  <si>
    <t>E0001010019</t>
  </si>
  <si>
    <t>E0088040610</t>
  </si>
  <si>
    <t>850</t>
  </si>
  <si>
    <t xml:space="preserve">41 M (80~95 M3/hr)                                                              </t>
  </si>
  <si>
    <t xml:space="preserve">1790 kW                                                                         </t>
  </si>
  <si>
    <t>G21120029</t>
  </si>
  <si>
    <t>G51130005</t>
  </si>
  <si>
    <t>G65180200</t>
  </si>
  <si>
    <t xml:space="preserve">파일천공전용장비                                                                   60 TON                                                                          </t>
  </si>
  <si>
    <t>재료비금액소숫점</t>
  </si>
  <si>
    <t xml:space="preserve">(관경/연장) 1100mm/4.5m                                                         </t>
  </si>
  <si>
    <t>50MM X 300M (11.19KW)</t>
  </si>
  <si>
    <t>21 M(65~75 M3/hr)</t>
  </si>
  <si>
    <t xml:space="preserve">   크러인부수물(백호우)</t>
  </si>
  <si>
    <t xml:space="preserve">25,317 $     </t>
  </si>
  <si>
    <t xml:space="preserve">   용접기 (교류)</t>
  </si>
  <si>
    <t xml:space="preserve">트럭 트렉터 및 평판트레일러                                                        40 TON                                                                          </t>
  </si>
  <si>
    <t xml:space="preserve">   진동 롤러 (핸드가이드식)</t>
  </si>
  <si>
    <t xml:space="preserve">200TON                                                                          </t>
  </si>
  <si>
    <t>E0003020350</t>
  </si>
  <si>
    <t xml:space="preserve">대  선                                                                             SD 1400ton                                                                      </t>
  </si>
  <si>
    <t>L090</t>
  </si>
  <si>
    <t>재료비할증계수(야간)</t>
  </si>
  <si>
    <t>G27020060</t>
  </si>
  <si>
    <t>비항SD, 5968 kW</t>
  </si>
  <si>
    <t xml:space="preserve">1 0 M3용                                                                        </t>
  </si>
  <si>
    <t xml:space="preserve">11.94 kW                                                                        </t>
  </si>
  <si>
    <t xml:space="preserve">콘크리트 펌프차                                                                    32 M(80~95 M3/hr)                                                               </t>
  </si>
  <si>
    <t xml:space="preserve">100TON                                                                          </t>
  </si>
  <si>
    <t xml:space="preserve">콘크리트 피니셔(포장용)                                                         </t>
  </si>
  <si>
    <t>G90700060</t>
  </si>
  <si>
    <t>E0078110120</t>
  </si>
  <si>
    <t xml:space="preserve">그라우팅믹서                                                                    </t>
  </si>
  <si>
    <t>1,000 (KG)</t>
  </si>
  <si>
    <t xml:space="preserve">   자동화 믹서플랜트</t>
  </si>
  <si>
    <t>E0079300003</t>
  </si>
  <si>
    <t>4820</t>
  </si>
  <si>
    <t xml:space="preserve">110,034 $     </t>
  </si>
  <si>
    <t>6160</t>
  </si>
  <si>
    <t>3ton, 37.3 kW</t>
  </si>
  <si>
    <t>E0091000010</t>
  </si>
  <si>
    <t>1080</t>
  </si>
  <si>
    <t>SD 700ton</t>
  </si>
  <si>
    <t>MJ015003</t>
  </si>
  <si>
    <t>5420</t>
  </si>
  <si>
    <t>3.2 TON</t>
  </si>
  <si>
    <t xml:space="preserve">16,317 $     </t>
  </si>
  <si>
    <t>G21110153</t>
  </si>
  <si>
    <t xml:space="preserve">160.4 KW                                                                        </t>
  </si>
  <si>
    <t xml:space="preserve">175 천원  </t>
  </si>
  <si>
    <t>E0012090004</t>
  </si>
  <si>
    <t xml:space="preserve">크레인(타이어)                                                                     40 TON                                                                          </t>
  </si>
  <si>
    <t xml:space="preserve">65,446 $     </t>
  </si>
  <si>
    <t xml:space="preserve">5,039 $     </t>
  </si>
  <si>
    <t>E0051170003</t>
  </si>
  <si>
    <t>6880</t>
  </si>
  <si>
    <t>1960</t>
  </si>
  <si>
    <t>0.2 M3용</t>
  </si>
  <si>
    <t xml:space="preserve">629,094 $     </t>
  </si>
  <si>
    <t>E0003010076</t>
  </si>
  <si>
    <t>3020</t>
  </si>
  <si>
    <t>QLINCE</t>
  </si>
  <si>
    <t>G88050120</t>
  </si>
  <si>
    <t xml:space="preserve">발전기                                                                             50 KW                                                                           </t>
  </si>
  <si>
    <t>중 기 명</t>
  </si>
  <si>
    <t xml:space="preserve">크레인부수물(백호우)                                                               2.68 M3                                                                         </t>
  </si>
  <si>
    <t xml:space="preserve">크러인부수물(백호우)                                                            </t>
  </si>
  <si>
    <t xml:space="preserve">.sang=1286, jung=786, kwan=614_x000D_
</t>
  </si>
  <si>
    <t>E0014070010</t>
  </si>
  <si>
    <t>750</t>
  </si>
  <si>
    <t xml:space="preserve">.sang=750, jung=250, kwan=430_x000D_
_x000D_
</t>
  </si>
  <si>
    <t>E0006020060</t>
  </si>
  <si>
    <t xml:space="preserve">25.0KG (55#)                                                                    </t>
  </si>
  <si>
    <t>E0090100200X</t>
  </si>
  <si>
    <t xml:space="preserve">상수도관 천공기                                                                    수동식                                                                          </t>
  </si>
  <si>
    <t>89.52kW</t>
  </si>
  <si>
    <t xml:space="preserve">3.6 M (9.0KW)                                                                   </t>
  </si>
  <si>
    <t>3740</t>
  </si>
  <si>
    <t>2붐</t>
  </si>
  <si>
    <t xml:space="preserve">25ton, 186.5 kW                                                                 </t>
  </si>
  <si>
    <t xml:space="preserve">용접기 (교류)                                                                   </t>
  </si>
  <si>
    <t>1,500mm</t>
  </si>
  <si>
    <t>56900017088</t>
  </si>
  <si>
    <t>G51180007</t>
  </si>
  <si>
    <t xml:space="preserve">굴삭기(타이어)                                                                     0.18 M3                                                                         </t>
  </si>
  <si>
    <t xml:space="preserve">콘크리트 피니셔                                                                 </t>
  </si>
  <si>
    <t>160TON</t>
  </si>
  <si>
    <t>E0065100300</t>
  </si>
  <si>
    <t xml:space="preserve">배 송 관                                                                           (관경/연장) 250mm/5.5m                                                          </t>
  </si>
  <si>
    <t>5340</t>
  </si>
  <si>
    <t>환율(IMF특별인출권)</t>
  </si>
  <si>
    <t xml:space="preserve">모 터                                                                              11.19 KW                                                                        </t>
  </si>
  <si>
    <t xml:space="preserve">0.29 0.38 M3                                                                    </t>
  </si>
  <si>
    <t>7.5 TON</t>
  </si>
  <si>
    <t xml:space="preserve">711,500 천원  </t>
  </si>
  <si>
    <t>6600</t>
  </si>
  <si>
    <t xml:space="preserve">2.29 M3                                                                         </t>
  </si>
  <si>
    <t xml:space="preserve">진동롤러(자주식)                                                                   2.5 TON                                                                         </t>
  </si>
  <si>
    <t>G51140007</t>
  </si>
  <si>
    <t xml:space="preserve">진동 롤러 (피견인식)                                                            </t>
  </si>
  <si>
    <t xml:space="preserve">300mm-1000mm                                                                    </t>
  </si>
  <si>
    <t>G03020500</t>
  </si>
  <si>
    <t xml:space="preserve">10Km/hr                                                                         </t>
  </si>
  <si>
    <t>G01210004</t>
  </si>
  <si>
    <t>G88040040</t>
  </si>
  <si>
    <t xml:space="preserve">351,620 천원  </t>
  </si>
  <si>
    <t xml:space="preserve">19 TON                                                                          </t>
  </si>
  <si>
    <t>E0090500050</t>
  </si>
  <si>
    <t xml:space="preserve">.sang=1125,jung=625,kwan=606_x000D_
</t>
  </si>
  <si>
    <t xml:space="preserve">배관파이프                                                                         50㎜-2.6m                                                                       </t>
  </si>
  <si>
    <t xml:space="preserve">SD 60M3                                                                         </t>
  </si>
  <si>
    <t xml:space="preserve">크레인부수물(드래그라인)                                                           0.57 M3                                                                         </t>
  </si>
  <si>
    <t xml:space="preserve">진동 롤러 (피견인식)                                                               2 톤                                                                            </t>
  </si>
  <si>
    <t>E0076110500</t>
  </si>
  <si>
    <t>E0033020030</t>
  </si>
  <si>
    <t xml:space="preserve">   스테이빌라이저(안정기)</t>
  </si>
  <si>
    <t xml:space="preserve">24,128 $     </t>
  </si>
  <si>
    <t>400 TON</t>
  </si>
  <si>
    <t xml:space="preserve">   디이젤 기관차</t>
  </si>
  <si>
    <t xml:space="preserve">354.35KW                                                                        </t>
  </si>
  <si>
    <t xml:space="preserve">아스팔트 디스트리뷰우터                                                            3800 L                                                                          </t>
  </si>
  <si>
    <t>3980</t>
  </si>
  <si>
    <t xml:space="preserve">대  선                                                                          </t>
  </si>
  <si>
    <t xml:space="preserve">40,987 천원  </t>
  </si>
  <si>
    <t xml:space="preserve">400 AMP                                                                         </t>
  </si>
  <si>
    <t xml:space="preserve">51,994 천원  </t>
  </si>
  <si>
    <t>990</t>
  </si>
  <si>
    <t xml:space="preserve">15,141 $     </t>
  </si>
  <si>
    <t>630mm-1400mm</t>
  </si>
  <si>
    <t xml:space="preserve">149.20kW                                                                        </t>
  </si>
  <si>
    <t>4860</t>
  </si>
  <si>
    <t>6120</t>
  </si>
  <si>
    <t xml:space="preserve">696 천원  </t>
  </si>
  <si>
    <t>G27020020</t>
  </si>
  <si>
    <t>G68010010</t>
  </si>
  <si>
    <t>G72020010</t>
  </si>
  <si>
    <t xml:space="preserve">준설선 운전사                                                                   </t>
  </si>
  <si>
    <t xml:space="preserve">(5.08cm) X 3B X 20M                                                             </t>
  </si>
  <si>
    <t xml:space="preserve">비항SD, 746 kW                                                                  </t>
  </si>
  <si>
    <t>비항SD, 746 kW</t>
  </si>
  <si>
    <t xml:space="preserve">1,498 $     </t>
  </si>
  <si>
    <t>1920</t>
  </si>
  <si>
    <t xml:space="preserve">1,443 $     </t>
  </si>
  <si>
    <t xml:space="preserve">코어 드릴                                                                          40.64cm                                                                         </t>
  </si>
  <si>
    <t xml:space="preserve">전회전식천공기                                                                     3,000mm                                                                         </t>
  </si>
  <si>
    <t xml:space="preserve">양묘선(앵커바지)                                                                   10ton, 74.6 kW                                                                  </t>
  </si>
  <si>
    <t>G01030016</t>
  </si>
  <si>
    <t>3060</t>
  </si>
  <si>
    <t xml:space="preserve">플레이트 콤팩터                                                                 </t>
  </si>
  <si>
    <t>G31080060</t>
  </si>
  <si>
    <t>56900017086</t>
  </si>
  <si>
    <t>G64080050</t>
  </si>
  <si>
    <t>4180</t>
  </si>
  <si>
    <t>G03020134</t>
  </si>
  <si>
    <t xml:space="preserve">71,891 천원  </t>
  </si>
  <si>
    <t xml:space="preserve">배송관 띄우개(부함)                                                                (관경/연장) 600mm/4.5m                                                          </t>
  </si>
  <si>
    <t xml:space="preserve">18.65 KW                                                                        </t>
  </si>
  <si>
    <t xml:space="preserve">80 mm                                                                           </t>
  </si>
  <si>
    <t xml:space="preserve">파이프추진기(공압식)                                                               450-510 M/M 35M3/MIN                                                            </t>
  </si>
  <si>
    <t xml:space="preserve">3.55 TON                                                                        </t>
  </si>
  <si>
    <t>2580</t>
  </si>
  <si>
    <t xml:space="preserve">공기압축기(이동식)                                                              </t>
  </si>
  <si>
    <t>5460</t>
  </si>
  <si>
    <t xml:space="preserve">3,276 천원  </t>
  </si>
  <si>
    <t xml:space="preserve">150 M3(7.0 KW)                                                                  </t>
  </si>
  <si>
    <t xml:space="preserve">20,338 $     </t>
  </si>
  <si>
    <t>56.7KW</t>
  </si>
  <si>
    <t xml:space="preserve">.sang=1125,jung=1000,kwan=606_x000D_
</t>
  </si>
  <si>
    <t>4.85Kw</t>
  </si>
  <si>
    <t xml:space="preserve">162 KW                                                                          </t>
  </si>
  <si>
    <t xml:space="preserve">3 톤                                                                            </t>
  </si>
  <si>
    <t>G88050160</t>
  </si>
  <si>
    <t>5300</t>
  </si>
  <si>
    <t xml:space="preserve">.sang=4000, jung=1111, kwan=933_x000D_
</t>
  </si>
  <si>
    <t>36.0KG (80#)</t>
  </si>
  <si>
    <t>3700</t>
  </si>
  <si>
    <t>E0057010020</t>
  </si>
  <si>
    <t xml:space="preserve">에이프런 피이더                                                                    91.44 CM X 243.84CM (3.73KW)                                                    </t>
  </si>
  <si>
    <t>중기전역변수</t>
  </si>
  <si>
    <t>0.29 M3</t>
  </si>
  <si>
    <t>(관경/연장) 1100mm/4.5m</t>
  </si>
  <si>
    <t>106.68 CM X 304.86CM (7.46KW)</t>
  </si>
  <si>
    <t>E0088060510</t>
  </si>
  <si>
    <t xml:space="preserve">24M                                                                             </t>
  </si>
  <si>
    <t xml:space="preserve">진동파일 해머(유압식)                                                           </t>
  </si>
  <si>
    <t>710</t>
  </si>
  <si>
    <t xml:space="preserve">.sang=4500,jung=0   ,kwan=0_x000D_
</t>
  </si>
  <si>
    <t xml:space="preserve">4(노즐류)                                                                       </t>
  </si>
  <si>
    <t xml:space="preserve">100 Amp                                                                         </t>
  </si>
  <si>
    <t xml:space="preserve">압쇄기(펄버라이저)                                                              </t>
  </si>
  <si>
    <t>13 톤</t>
  </si>
  <si>
    <t>E0076130900</t>
  </si>
  <si>
    <t>E0090500010</t>
  </si>
  <si>
    <t xml:space="preserve">SD 120ton (559.5 kW)                                                            </t>
  </si>
  <si>
    <t>G72060020</t>
  </si>
  <si>
    <t>0.8M3용</t>
  </si>
  <si>
    <t xml:space="preserve">모 터                                                                              55.95 KW                                                                        </t>
  </si>
  <si>
    <t>G52050210</t>
  </si>
  <si>
    <t>E0034500642</t>
  </si>
  <si>
    <t>.sang=1500,jung=750,kwan=625</t>
  </si>
  <si>
    <t>40.64 CM X 15.24M (3.73KW)</t>
  </si>
  <si>
    <t xml:space="preserve">   로더(타이어)</t>
  </si>
  <si>
    <t xml:space="preserve">164,482 $     </t>
  </si>
  <si>
    <t xml:space="preserve">   압쇄기(펄버라이저)</t>
  </si>
  <si>
    <t xml:space="preserve">스크린(2단식)                                                                      121.91CM X 243.84CM 7.46KW                                                      </t>
  </si>
  <si>
    <t xml:space="preserve">크레인(타이어)                                                                     80 TON                                                                          </t>
  </si>
  <si>
    <t>200(326KW) TON/hr</t>
  </si>
  <si>
    <t>6640</t>
  </si>
  <si>
    <t>비항SD,25.00M3(1491KW)</t>
  </si>
  <si>
    <t>QH2</t>
  </si>
  <si>
    <t xml:space="preserve">배 송 관                                                                           (관경/연장) 510mm/6.0m                                                          </t>
  </si>
  <si>
    <t>950</t>
  </si>
  <si>
    <t>E0088040710</t>
  </si>
  <si>
    <t>1000</t>
  </si>
  <si>
    <t xml:space="preserve">22,406 천원  </t>
  </si>
  <si>
    <t>3940</t>
  </si>
  <si>
    <t>G65180300</t>
  </si>
  <si>
    <t xml:space="preserve">수중모터 펌프                                                                      80 mm                                                                           </t>
  </si>
  <si>
    <t>E0021120268</t>
  </si>
  <si>
    <t>A0</t>
  </si>
  <si>
    <t>E0090200035X</t>
  </si>
  <si>
    <t xml:space="preserve">360,360 천원  </t>
  </si>
  <si>
    <t xml:space="preserve">120 KW                                                                          </t>
  </si>
  <si>
    <t xml:space="preserve">215,029 천원  </t>
  </si>
  <si>
    <t>.sang=1500,jung=417, kwan=533</t>
  </si>
  <si>
    <t xml:space="preserve">75,002 $     </t>
  </si>
  <si>
    <t>4140</t>
  </si>
  <si>
    <t xml:space="preserve">배송관 띄우개(부함)                                                             </t>
  </si>
  <si>
    <t xml:space="preserve">대형 브레이카용 치즐                                                            </t>
  </si>
  <si>
    <t xml:space="preserve">619,867 $     </t>
  </si>
  <si>
    <t>6800</t>
  </si>
  <si>
    <t xml:space="preserve">.sang=2250, jung=1375, kwan=663_x000D_
</t>
  </si>
  <si>
    <t xml:space="preserve">   탠덤롤러(자주식)</t>
  </si>
  <si>
    <t xml:space="preserve">7,700 $     </t>
  </si>
  <si>
    <t xml:space="preserve">130,937 천원  </t>
  </si>
  <si>
    <t>G35300036</t>
  </si>
  <si>
    <t>G88050043</t>
  </si>
  <si>
    <t>G88060200</t>
  </si>
  <si>
    <t xml:space="preserve">탠덤롤러(진동자주식)                                                               2 TON                                                                           </t>
  </si>
  <si>
    <t>0.75 KW</t>
  </si>
  <si>
    <t xml:space="preserve">111.90kW                                                                        </t>
  </si>
  <si>
    <t xml:space="preserve">   로더 (타이어)</t>
  </si>
  <si>
    <t xml:space="preserve">크레인부수물(드레그라인)                                                           1.91 M3                                                                         </t>
  </si>
  <si>
    <t>E0064080020</t>
  </si>
  <si>
    <t>2540</t>
  </si>
  <si>
    <t xml:space="preserve">6,347 $     </t>
  </si>
  <si>
    <t>34.41M3 22.38KW</t>
  </si>
  <si>
    <t>G88060560</t>
  </si>
  <si>
    <t xml:space="preserve">0.76 M3                                                                         </t>
  </si>
  <si>
    <t>G76140300</t>
  </si>
  <si>
    <t>G51130003</t>
  </si>
  <si>
    <t xml:space="preserve">947 천원  </t>
  </si>
  <si>
    <t xml:space="preserve">41,472 $     </t>
  </si>
  <si>
    <t xml:space="preserve">32,382 $     </t>
  </si>
  <si>
    <t>2220</t>
  </si>
  <si>
    <t xml:space="preserve">100mm(3.73kw X 20m)                                                             </t>
  </si>
  <si>
    <t>G02010060</t>
  </si>
  <si>
    <t>E0088050110</t>
  </si>
  <si>
    <t>G14060008</t>
  </si>
  <si>
    <t>G21010280</t>
  </si>
  <si>
    <t>E0003010115</t>
  </si>
  <si>
    <t xml:space="preserve">18,920 $     </t>
  </si>
  <si>
    <t>G90200180</t>
  </si>
  <si>
    <t xml:space="preserve">리버스서큘레이션드릴                                                               3,000mm                                                                         </t>
  </si>
  <si>
    <t>G78120009</t>
  </si>
  <si>
    <t xml:space="preserve">91.44 CM X 365.76CM (3.73KW)                                                    </t>
  </si>
  <si>
    <t>4620</t>
  </si>
  <si>
    <t>G88040025</t>
  </si>
  <si>
    <t>E0072050475</t>
  </si>
  <si>
    <t>E0090900100</t>
  </si>
  <si>
    <t>56900017008</t>
  </si>
  <si>
    <t>E0052040300</t>
  </si>
  <si>
    <t xml:space="preserve">파이프추진기(오거부착유압식)                                                       240 TON 600-1200 M/M                                                            </t>
  </si>
  <si>
    <t>11.19kW</t>
  </si>
  <si>
    <t>QLINC3</t>
  </si>
  <si>
    <t xml:space="preserve">유압식 압입 인발기                                                              </t>
  </si>
  <si>
    <t xml:space="preserve">안정기 (스테이빌라이저)                                                         </t>
  </si>
  <si>
    <t xml:space="preserve">8 - 10 TON                                                                      </t>
  </si>
  <si>
    <t>노임</t>
  </si>
  <si>
    <t>G76130075</t>
  </si>
  <si>
    <t xml:space="preserve">덤프트럭 자동덮개시설                                                           </t>
  </si>
  <si>
    <t>80 mm</t>
  </si>
  <si>
    <t>SD 500ton</t>
  </si>
  <si>
    <t xml:space="preserve">.sang=1286, jung=1071, kwan=614_x000D_
</t>
  </si>
  <si>
    <t xml:space="preserve">630mm-1400mm                                                                    </t>
  </si>
  <si>
    <t>G36010204</t>
  </si>
  <si>
    <t>G52100036</t>
  </si>
  <si>
    <t>6680</t>
  </si>
  <si>
    <t xml:space="preserve">탠덤롤러(진동자주식)                                                               6 TON                                                                           </t>
  </si>
  <si>
    <t xml:space="preserve">26,397 천원  </t>
  </si>
  <si>
    <t xml:space="preserve">152,200 $     </t>
  </si>
  <si>
    <t xml:space="preserve">양 수 기                                                                        </t>
  </si>
  <si>
    <t>1760</t>
  </si>
  <si>
    <t xml:space="preserve">크레인부수물(백호우)                                                               1.15 M3                                                                         </t>
  </si>
  <si>
    <t>E0078120200</t>
  </si>
  <si>
    <t>G90500060</t>
  </si>
  <si>
    <t>200TON</t>
  </si>
  <si>
    <t>E0075050350</t>
  </si>
  <si>
    <t>150 mm</t>
  </si>
  <si>
    <t xml:space="preserve">(관경/연장) 710mm/6.0m                                                          </t>
  </si>
  <si>
    <t>QH32</t>
  </si>
  <si>
    <t xml:space="preserve">45 TON                                                                          </t>
  </si>
  <si>
    <t xml:space="preserve">74.6 kW                                                                         </t>
  </si>
  <si>
    <t xml:space="preserve">파이프추진기(오거부착유압식)                                                       127 TON 600-800 M/M                                                             </t>
  </si>
  <si>
    <t>노임할증계수(일반구간:야간)</t>
  </si>
  <si>
    <t xml:space="preserve">드릴웨곤                                                                           7.4M3/MIN 100M/M                                                                </t>
  </si>
  <si>
    <t xml:space="preserve">스크린(2단식)                                                                      152.4CM X 426.72CM 18.85KW                                                      </t>
  </si>
  <si>
    <t xml:space="preserve">펌프준설선                                                                         비항SD, 746 kW                                                                  </t>
  </si>
  <si>
    <t>E0015070013</t>
  </si>
  <si>
    <t xml:space="preserve">88,667 천원  </t>
  </si>
  <si>
    <t xml:space="preserve">225,642 $     </t>
  </si>
  <si>
    <t>11 톤</t>
  </si>
  <si>
    <t>1040</t>
  </si>
  <si>
    <t>QDECPMA</t>
  </si>
  <si>
    <t>3900</t>
  </si>
  <si>
    <t xml:space="preserve">콘크리트 믹서                                                                      0.40 M3                                                                         </t>
  </si>
  <si>
    <t xml:space="preserve">크레인부수물(크람셀)                                                               1.91 M3                                                                         </t>
  </si>
  <si>
    <t>910</t>
  </si>
  <si>
    <t xml:space="preserve">40 KW                                                                           </t>
  </si>
  <si>
    <t>300 (7.7 KW)</t>
  </si>
  <si>
    <t>E0064080085</t>
  </si>
  <si>
    <t xml:space="preserve">   윈치 수동싱글드럼</t>
  </si>
  <si>
    <t>E0051050150</t>
  </si>
  <si>
    <t xml:space="preserve">12 톤 X 50 M                                                                    </t>
  </si>
  <si>
    <t>시간당노임산출계수(일반구간)</t>
  </si>
  <si>
    <t>2500</t>
  </si>
  <si>
    <t xml:space="preserve">24톤용                                                                          </t>
  </si>
  <si>
    <t xml:space="preserve">0.17 M3                                                                         </t>
  </si>
  <si>
    <t>SD 1100ton</t>
  </si>
  <si>
    <t xml:space="preserve">배송관 띄우개(부함)                                                                (관경/연장) 1200mm/4.5m                                                         </t>
  </si>
  <si>
    <t xml:space="preserve">177,545 천원  </t>
  </si>
  <si>
    <t xml:space="preserve">죠크럿셔                                                                           76.2 CM X 106.68CM (141.74KW)                                                   </t>
  </si>
  <si>
    <t>G78120007</t>
  </si>
  <si>
    <t xml:space="preserve">.sang=1286, jung=714, kwan=860_x000D_
</t>
  </si>
  <si>
    <t xml:space="preserve">   건설용 리프트(인화물용)</t>
  </si>
  <si>
    <t>4.10kW</t>
  </si>
  <si>
    <t xml:space="preserve">자동세륜기(롤 타입)                                                                2200*5150*1000                                                                  </t>
  </si>
  <si>
    <t xml:space="preserve">비항SD, 8952 KW                                                                 </t>
  </si>
  <si>
    <t>4100</t>
  </si>
  <si>
    <t>E0022085016</t>
  </si>
  <si>
    <t xml:space="preserve"> .sang=643,jung=643  , kwan=425</t>
  </si>
  <si>
    <t xml:space="preserve">95,056 $     </t>
  </si>
  <si>
    <t>E0036110142</t>
  </si>
  <si>
    <t>6840</t>
  </si>
  <si>
    <t xml:space="preserve">121.91CM X 426.72CM 11.19KW                                                     </t>
  </si>
  <si>
    <t xml:space="preserve">.sang=5625, jung=0   ,kwan=0_x000D_
</t>
  </si>
  <si>
    <t>3780</t>
  </si>
  <si>
    <t xml:space="preserve">82,681 $     </t>
  </si>
  <si>
    <t xml:space="preserve">464 천원  </t>
  </si>
  <si>
    <t>.sang=5000</t>
  </si>
  <si>
    <t>790</t>
  </si>
  <si>
    <t xml:space="preserve">40.64 cm                                                                        </t>
  </si>
  <si>
    <t>G02010020</t>
  </si>
  <si>
    <t>G03020057</t>
  </si>
  <si>
    <t>G57010010</t>
  </si>
  <si>
    <t>4660</t>
  </si>
  <si>
    <t>2260</t>
  </si>
  <si>
    <t xml:space="preserve">2,250 천원  </t>
  </si>
  <si>
    <t xml:space="preserve">SD 120ton                                                                       </t>
  </si>
  <si>
    <t xml:space="preserve">코어 드릴                                                                       </t>
  </si>
  <si>
    <t>단 위</t>
  </si>
  <si>
    <t>E0088050150</t>
  </si>
  <si>
    <t xml:space="preserve">224,957 천원  </t>
  </si>
  <si>
    <t>E0013050007</t>
  </si>
  <si>
    <t>(관경/연장) 560mm/6.0m</t>
  </si>
  <si>
    <t>(관경/연장) 600mm/4.5m</t>
  </si>
  <si>
    <t>5380</t>
  </si>
  <si>
    <t>25 KW</t>
  </si>
  <si>
    <t xml:space="preserve">2.68 M3                                                                         </t>
  </si>
  <si>
    <t xml:space="preserve">4 TON                                                                           </t>
  </si>
  <si>
    <t>21.0M3/MIN</t>
  </si>
  <si>
    <t>1720</t>
  </si>
  <si>
    <t xml:space="preserve">12,309 $     </t>
  </si>
  <si>
    <t xml:space="preserve">대  선                                                                             SD 150ton                                                                       </t>
  </si>
  <si>
    <t>G01020015</t>
  </si>
  <si>
    <t>E0090100006X</t>
  </si>
  <si>
    <t>E0056300027</t>
  </si>
  <si>
    <t xml:space="preserve">3.0 - 3.8 M                                                                     </t>
  </si>
  <si>
    <t>8.95 KW</t>
  </si>
  <si>
    <t xml:space="preserve">안정액믹서(벤토나이트믹서)                                                         1.5KW                                                                           </t>
  </si>
  <si>
    <t>G51110091</t>
  </si>
  <si>
    <t>G63300022</t>
  </si>
  <si>
    <t xml:space="preserve">   주철관 절단기</t>
  </si>
  <si>
    <t xml:space="preserve">24,478 $     </t>
  </si>
  <si>
    <t xml:space="preserve">123,864 천원  </t>
  </si>
  <si>
    <t>E0006020045</t>
  </si>
  <si>
    <t xml:space="preserve">자동세륜기                                                                      </t>
  </si>
  <si>
    <t>.sang=1286, jung=786, kwan=614</t>
  </si>
  <si>
    <t xml:space="preserve">48,017 $     </t>
  </si>
  <si>
    <t>25.4 CM X 60.96CM (29.84KW)</t>
  </si>
  <si>
    <t xml:space="preserve">78 천원  </t>
  </si>
  <si>
    <t xml:space="preserve">.sang=900 ,jung=550 ,kwan=595_x000D_
</t>
  </si>
  <si>
    <t xml:space="preserve">3.5 M3/Min                                                                      </t>
  </si>
  <si>
    <t xml:space="preserve">굴삭기(무한궤도)                                                                   0.8 M3                                                                          </t>
  </si>
  <si>
    <t xml:space="preserve">스크린(2단식)                                                                      121.91CM X 426.72CM 11.19KW                                                     </t>
  </si>
  <si>
    <t xml:space="preserve">42MM X 400M (11.19KW)                                                           </t>
  </si>
  <si>
    <t>76.2 CM X 106.68CM (141.74KW)</t>
  </si>
  <si>
    <t xml:space="preserve">로울크럿셔                                                                      </t>
  </si>
  <si>
    <t>G65300045</t>
  </si>
  <si>
    <t>G71100025</t>
  </si>
  <si>
    <t xml:space="preserve">수중모터 펌프                                                                   </t>
  </si>
  <si>
    <t xml:space="preserve">부착용 집게                                                                        0.7-0.8 KW                                                                      </t>
  </si>
  <si>
    <t>17.0 M3/Min</t>
  </si>
  <si>
    <t xml:space="preserve">38,257 천원  </t>
  </si>
  <si>
    <t>E0088040400</t>
  </si>
  <si>
    <t>E0051050200</t>
  </si>
  <si>
    <t>150 TON</t>
  </si>
  <si>
    <t xml:space="preserve">디이젤 파일햄머                                                                    2.2 TON                                                                         </t>
  </si>
  <si>
    <t>1310</t>
  </si>
  <si>
    <t>E0021040070</t>
  </si>
  <si>
    <t>E0088060840</t>
  </si>
  <si>
    <t xml:space="preserve">4,288 $     </t>
  </si>
  <si>
    <t>E0072100485</t>
  </si>
  <si>
    <t xml:space="preserve">발전기                                                                             500 KW                                                                          </t>
  </si>
  <si>
    <t xml:space="preserve">습지 굴삭기 (유압식백호우)                                                         0.7 M3                                                                          </t>
  </si>
  <si>
    <t xml:space="preserve">24 M                                                                            </t>
  </si>
  <si>
    <t xml:space="preserve">18 톤                                                                           </t>
  </si>
  <si>
    <t>100 TON (200 KW)</t>
  </si>
  <si>
    <t xml:space="preserve">76 천원  </t>
  </si>
  <si>
    <t>G76200002</t>
  </si>
  <si>
    <t xml:space="preserve">스크레이퍼(자주식)                                                                 20.6 M3                                                                         </t>
  </si>
  <si>
    <t xml:space="preserve">모르타르펌프                                                                    </t>
  </si>
  <si>
    <t xml:space="preserve">11,940 $     </t>
  </si>
  <si>
    <t xml:space="preserve">15.24cm                                                                         </t>
  </si>
  <si>
    <t xml:space="preserve">스테이빌라이저(안정기)                                                             1.5 M (3.7 KW)                                                                  </t>
  </si>
  <si>
    <t>100000000001</t>
  </si>
  <si>
    <t>17 톤</t>
  </si>
  <si>
    <t>G21040025</t>
  </si>
  <si>
    <t xml:space="preserve">   경운기</t>
  </si>
  <si>
    <t>2650</t>
  </si>
  <si>
    <t xml:space="preserve">고무슬리브                                                                         350mm-1000mm                                                                    </t>
  </si>
  <si>
    <t>4250</t>
  </si>
  <si>
    <t>3000 L</t>
  </si>
  <si>
    <t>G0079541119</t>
  </si>
  <si>
    <t xml:space="preserve">500 AMP                                                                         </t>
  </si>
  <si>
    <t>E0051150055</t>
  </si>
  <si>
    <t>20.6 M3</t>
  </si>
  <si>
    <t xml:space="preserve">.sang=1286,jung=857,kwan=614_x000D_
</t>
  </si>
  <si>
    <t xml:space="preserve">자동화 믹서플랜트                                                               </t>
  </si>
  <si>
    <t xml:space="preserve">유압식 진동 콤팩터(굴삭기부착용)                                                   0.7 M3용                                                                        </t>
  </si>
  <si>
    <t>3.5 TON</t>
  </si>
  <si>
    <t xml:space="preserve">자동세륜기(롤 타입)                                                                2650*5160*1000                                                                  </t>
  </si>
  <si>
    <t xml:space="preserve">47 M(80~95 M3/hr)                                                               </t>
  </si>
  <si>
    <t xml:space="preserve">376,916 천원  </t>
  </si>
  <si>
    <t>G34300300</t>
  </si>
  <si>
    <t xml:space="preserve">   습지 굴삭기 (유압식백호우)</t>
  </si>
  <si>
    <t>E0051160004</t>
  </si>
  <si>
    <t>4530</t>
  </si>
  <si>
    <t xml:space="preserve">사일로(SILO)                                                                       150 (7.0 KW)                                                                    </t>
  </si>
  <si>
    <t>E0065170300</t>
  </si>
  <si>
    <t xml:space="preserve">아그리게이트빈                                                                     7.65M3 7.46KW                                                                   </t>
  </si>
  <si>
    <t xml:space="preserve">579,281 천원  </t>
  </si>
  <si>
    <t>2130</t>
  </si>
  <si>
    <t xml:space="preserve">1.49 kw                                                                         </t>
  </si>
  <si>
    <t xml:space="preserve">예  선                                                                             SD 10ton(119kW)                                                                 </t>
  </si>
  <si>
    <t xml:space="preserve">15,314 $     </t>
  </si>
  <si>
    <t>2</t>
  </si>
  <si>
    <t xml:space="preserve">무한궤도 크레인                                                                    50 TON (1.91 M3)                                                                </t>
  </si>
  <si>
    <t xml:space="preserve">3.55TON                                                                         </t>
  </si>
  <si>
    <t>E0090100033X</t>
  </si>
  <si>
    <t xml:space="preserve">하수관 천공기                                                                   </t>
  </si>
  <si>
    <t>6590</t>
  </si>
  <si>
    <t xml:space="preserve">아그리게이트빈                                                                     26.76M3 18.65KW                                                                 </t>
  </si>
  <si>
    <t>.sang=750 ,jung=208, kwan=313</t>
  </si>
  <si>
    <t xml:space="preserve">14,775 $     </t>
  </si>
  <si>
    <t xml:space="preserve">양족식 롤러(자주식)                                                             </t>
  </si>
  <si>
    <t>1470</t>
  </si>
  <si>
    <t>G68020060</t>
  </si>
  <si>
    <t>G21110268</t>
  </si>
  <si>
    <t>G51130007</t>
  </si>
  <si>
    <t>7.95 M</t>
  </si>
  <si>
    <t xml:space="preserve">아스팔트 믹싱플랜트                                                                120 TON (240 KW)                                                                </t>
  </si>
  <si>
    <t>E0052050170</t>
  </si>
  <si>
    <t xml:space="preserve">25.5 M3/Min                                                                     </t>
  </si>
  <si>
    <t>7070</t>
  </si>
  <si>
    <t>E0090200072X</t>
  </si>
  <si>
    <t xml:space="preserve">315,000 천원  </t>
  </si>
  <si>
    <t>5930</t>
  </si>
  <si>
    <t xml:space="preserve">발전기                                                                             100 KW                                                                          </t>
  </si>
  <si>
    <t xml:space="preserve">27,767 $     </t>
  </si>
  <si>
    <t xml:space="preserve">177,972 $     </t>
  </si>
  <si>
    <t xml:space="preserve">297,525 천원  </t>
  </si>
  <si>
    <t>56900017002</t>
  </si>
  <si>
    <t>E0021040030</t>
  </si>
  <si>
    <t>1350</t>
  </si>
  <si>
    <t>E0022085012</t>
  </si>
  <si>
    <t xml:space="preserve">479 KW                                                                          </t>
  </si>
  <si>
    <t xml:space="preserve">0.75 KW                                                                         </t>
  </si>
  <si>
    <t xml:space="preserve">43 M(80~95 M3/hr)                                                               </t>
  </si>
  <si>
    <t xml:space="preserve">화물차운전사                                                                    </t>
  </si>
  <si>
    <t xml:space="preserve">비항SD, 1492 kW                                                                 </t>
  </si>
  <si>
    <t>G21040080</t>
  </si>
  <si>
    <t>G51130009</t>
  </si>
  <si>
    <t xml:space="preserve">8톤 ×50M                                                                       </t>
  </si>
  <si>
    <t xml:space="preserve">크레인(타이어)                                                                     220TON                                                                          </t>
  </si>
  <si>
    <t>E0090700300</t>
  </si>
  <si>
    <t>노임할증계수(일반구간:주야간)</t>
  </si>
  <si>
    <t xml:space="preserve">보링 기계                                                                       </t>
  </si>
  <si>
    <t xml:space="preserve">양족식 롤러 (피견인식)                                                             14 톤                                                                           </t>
  </si>
  <si>
    <t>E0021050018</t>
  </si>
  <si>
    <t xml:space="preserve">103,617 천원  </t>
  </si>
  <si>
    <t xml:space="preserve">91.44CM X 304.8CM 5.60KW                                                        </t>
  </si>
  <si>
    <t xml:space="preserve">100-130 TON                                                                     </t>
  </si>
  <si>
    <t xml:space="preserve">부착용 집게                                                                        0.2 KW                                                                          </t>
  </si>
  <si>
    <t>E0011060010</t>
  </si>
  <si>
    <t xml:space="preserve">2,142 천원  </t>
  </si>
  <si>
    <t>4210</t>
  </si>
  <si>
    <t>SD 10ton(119kW)</t>
  </si>
  <si>
    <t xml:space="preserve">1,320 $     </t>
  </si>
  <si>
    <t xml:space="preserve">라인 마커                                                                          10Km/hr                                                                         </t>
  </si>
  <si>
    <t>E0090600850</t>
  </si>
  <si>
    <t>E0003010057</t>
  </si>
  <si>
    <t>2610</t>
  </si>
  <si>
    <t xml:space="preserve">불도저(무한궤도)                                                                   12 TON                                                                          </t>
  </si>
  <si>
    <t>G21050003</t>
  </si>
  <si>
    <t>2170</t>
  </si>
  <si>
    <t xml:space="preserve">200mm-1000mm                                                                    </t>
  </si>
  <si>
    <t xml:space="preserve">2,500 천원  </t>
  </si>
  <si>
    <t xml:space="preserve">9.2 M3                                                                          </t>
  </si>
  <si>
    <t xml:space="preserve">진공흡입 준설차                                                                    25톤                                                                            </t>
  </si>
  <si>
    <t xml:space="preserve">164,228 $     </t>
  </si>
  <si>
    <t>G88060630</t>
  </si>
  <si>
    <t xml:space="preserve">0.38 M3                                                                         </t>
  </si>
  <si>
    <t>G88040084</t>
  </si>
  <si>
    <t>G77300125</t>
  </si>
  <si>
    <t>5090</t>
  </si>
  <si>
    <t xml:space="preserve">매캐덤 롤러(자주식)                                                                10-12 TON                                                                       </t>
  </si>
  <si>
    <t>3490</t>
  </si>
  <si>
    <t>E0078120018</t>
  </si>
  <si>
    <t>SD 300ton</t>
  </si>
  <si>
    <t xml:space="preserve">펌프준설선                                                                         비항SD, 8952 kW                                                                 </t>
  </si>
  <si>
    <t xml:space="preserve">60 TON (120 KW)                                                                 </t>
  </si>
  <si>
    <t>480</t>
  </si>
  <si>
    <t xml:space="preserve">3,361,789 $     </t>
  </si>
  <si>
    <t>4570</t>
  </si>
  <si>
    <t xml:space="preserve">죠크럿셔                                                                           45.72CM X 60.90CM (55.95KW)                                                     </t>
  </si>
  <si>
    <t>2890</t>
  </si>
  <si>
    <t>G16300080</t>
  </si>
  <si>
    <t xml:space="preserve">2.24 KW                                                                         </t>
  </si>
  <si>
    <t>합    계</t>
  </si>
  <si>
    <t xml:space="preserve">0.57 0.76 M3                                                                    </t>
  </si>
  <si>
    <t>7030</t>
  </si>
  <si>
    <t>E0090500380</t>
  </si>
  <si>
    <t xml:space="preserve">41,279 천원  </t>
  </si>
  <si>
    <t>E0046110350</t>
  </si>
  <si>
    <t>76.2 X 76.2 (223.80KW)</t>
  </si>
  <si>
    <t>5970</t>
  </si>
  <si>
    <t>G65320220</t>
  </si>
  <si>
    <t>G88010037</t>
  </si>
  <si>
    <t>G88040061</t>
  </si>
  <si>
    <t>E0058050003</t>
  </si>
  <si>
    <t xml:space="preserve">크레인부수물(백호우)                                                               0.29 M3                                                                         </t>
  </si>
  <si>
    <t xml:space="preserve">스크레이퍼(자주식)                                                                 11.5 M3                                                                         </t>
  </si>
  <si>
    <t xml:space="preserve">1,114 $     </t>
  </si>
  <si>
    <t xml:space="preserve">   스크레이퍼(자주식)</t>
  </si>
  <si>
    <t xml:space="preserve">190L X 2 (2KW)                                                                  </t>
  </si>
  <si>
    <t xml:space="preserve">진동파일 해머(전동식)                                                              90 KW                                                                           </t>
  </si>
  <si>
    <t>1430</t>
  </si>
  <si>
    <t xml:space="preserve">412,501 $     </t>
  </si>
  <si>
    <t>E0078120150</t>
  </si>
  <si>
    <t>.sang=643,jung=500,kwan=425</t>
  </si>
  <si>
    <t>E0064090002</t>
  </si>
  <si>
    <t xml:space="preserve">395,383 $     </t>
  </si>
  <si>
    <t xml:space="preserve">크레인부수물(쇼벨)                                                                 1.91 M3                                                                         </t>
  </si>
  <si>
    <t xml:space="preserve">384,617 $     </t>
  </si>
  <si>
    <t xml:space="preserve">21,026 $     </t>
  </si>
  <si>
    <t xml:space="preserve">101.6 X 66.04 (149.20KW)                                                        </t>
  </si>
  <si>
    <t>.sang=450, jung=375, kwan=298</t>
  </si>
  <si>
    <t xml:space="preserve">40.64 CM X 15.24M (3.73 KW)                                                     </t>
  </si>
  <si>
    <t>E0041080090</t>
  </si>
  <si>
    <t>6270</t>
  </si>
  <si>
    <t>G90903000</t>
  </si>
  <si>
    <t>1390</t>
  </si>
  <si>
    <t xml:space="preserve">중기 잡품 산정공식(자동)                                                        </t>
  </si>
  <si>
    <t xml:space="preserve">130 TON                                                                         </t>
  </si>
  <si>
    <t>G21040040</t>
  </si>
  <si>
    <t>E0051170007</t>
  </si>
  <si>
    <t xml:space="preserve">61,739 $     </t>
  </si>
  <si>
    <t xml:space="preserve">240 TON 600-1200 M/M                                                            </t>
  </si>
  <si>
    <t xml:space="preserve">무한궤도 크레인                                                                 </t>
  </si>
  <si>
    <t>E0002300010</t>
  </si>
  <si>
    <t xml:space="preserve">164 천원  </t>
  </si>
  <si>
    <t xml:space="preserve">229,871 $     </t>
  </si>
  <si>
    <t>E0051150030</t>
  </si>
  <si>
    <t>E0074312300</t>
  </si>
  <si>
    <t>E0065300090</t>
  </si>
  <si>
    <t>E0091000014</t>
  </si>
  <si>
    <t xml:space="preserve">오거                                                                               149.20kW                                                                        </t>
  </si>
  <si>
    <t>320</t>
  </si>
  <si>
    <t xml:space="preserve">10 TON                                                                          </t>
  </si>
  <si>
    <t xml:space="preserve">사일로(SILO)                                                                       200 (7.7 KW)                                                                    </t>
  </si>
  <si>
    <t xml:space="preserve">오거                                                                               89.52kW                                                                         </t>
  </si>
  <si>
    <t xml:space="preserve">.sang=643, jung=629, kwan=425_x000D_
</t>
  </si>
  <si>
    <t xml:space="preserve">19,192 천원  </t>
  </si>
  <si>
    <t>E0079300007</t>
  </si>
  <si>
    <t xml:space="preserve">883,759 천원  </t>
  </si>
  <si>
    <t xml:space="preserve">1,000 (KG)                                                                      </t>
  </si>
  <si>
    <t xml:space="preserve">그래브준설선                                                                    </t>
  </si>
  <si>
    <t xml:space="preserve">760mm-1700mm                                                                    </t>
  </si>
  <si>
    <t>G51120004</t>
  </si>
  <si>
    <t>G90100020</t>
  </si>
  <si>
    <t>3330</t>
  </si>
  <si>
    <t xml:space="preserve">50 KW                                                                           </t>
  </si>
  <si>
    <t>E0021040015</t>
  </si>
  <si>
    <t xml:space="preserve">대  선                                                                             SD 50ton                                                                        </t>
  </si>
  <si>
    <t>5730</t>
  </si>
  <si>
    <t xml:space="preserve">188 천원  </t>
  </si>
  <si>
    <t>SD 150ton달기 (634.1 kW)</t>
  </si>
  <si>
    <t xml:space="preserve">40 TON (80 KW)                                                                  </t>
  </si>
  <si>
    <t>MJ012004</t>
  </si>
  <si>
    <t>E0090800020</t>
  </si>
  <si>
    <t xml:space="preserve">52,451 $     </t>
  </si>
  <si>
    <t xml:space="preserve">무한궤도 크레인                                                                    150 TON                                                                         </t>
  </si>
  <si>
    <t>E0013070011</t>
  </si>
  <si>
    <t xml:space="preserve">비항SD,16.00M3(1343KW)                                                          </t>
  </si>
  <si>
    <t xml:space="preserve">5 TON                                                                           </t>
  </si>
  <si>
    <t>5050</t>
  </si>
  <si>
    <t>G45040041</t>
  </si>
  <si>
    <t>G51140003</t>
  </si>
  <si>
    <t>G76130300</t>
  </si>
  <si>
    <t xml:space="preserve">2,400 $     </t>
  </si>
  <si>
    <t>440</t>
  </si>
  <si>
    <t>E0021120153</t>
  </si>
  <si>
    <t xml:space="preserve">트럭탑제형 크레인                                                                  10 TON                                                                          </t>
  </si>
  <si>
    <t>E0074302500</t>
  </si>
  <si>
    <t>3450</t>
  </si>
  <si>
    <t>50(93KW) TON/hr</t>
  </si>
  <si>
    <t xml:space="preserve">양묘선(앵커바지)                                                                   4ton, 44.8 kW                                                                   </t>
  </si>
  <si>
    <t xml:space="preserve">대형브레이카용 치즐                                                                0.4 M3용                                                                        </t>
  </si>
  <si>
    <t>QLINCA</t>
  </si>
  <si>
    <t>숫자</t>
  </si>
  <si>
    <t>SD 1500ton</t>
  </si>
  <si>
    <t xml:space="preserve">우레탄폼 분사용기구                                                             </t>
  </si>
  <si>
    <t>G51180003</t>
  </si>
  <si>
    <t xml:space="preserve">(관경/연장) 630mm/6.0m                                                          </t>
  </si>
  <si>
    <t xml:space="preserve">중    유                                                                        </t>
  </si>
  <si>
    <t xml:space="preserve">L     </t>
  </si>
  <si>
    <t>2850</t>
  </si>
  <si>
    <t xml:space="preserve">0.57 M3                                                                         </t>
  </si>
  <si>
    <t>2015년 삭제</t>
  </si>
  <si>
    <t>G77300100</t>
  </si>
  <si>
    <t>6510</t>
  </si>
  <si>
    <t xml:space="preserve">디이젤 파일햄머                                                                    4.0 TON                                                                         </t>
  </si>
  <si>
    <t xml:space="preserve">트랜쳐                                                                             3.55 TON                                                                        </t>
  </si>
  <si>
    <t>15.24cm</t>
  </si>
  <si>
    <t xml:space="preserve">윈치 자동싱글드럼                                                                  1 TON (11.19kW)                                                                 </t>
  </si>
  <si>
    <t>E0014070014</t>
  </si>
  <si>
    <t>G39020300</t>
  </si>
  <si>
    <t>G41080060</t>
  </si>
  <si>
    <t>E0041150300</t>
  </si>
  <si>
    <t xml:space="preserve">24,174,625 $     </t>
  </si>
  <si>
    <t>G54010015</t>
  </si>
  <si>
    <t xml:space="preserve">   공기압축기(이동식)</t>
  </si>
  <si>
    <t xml:space="preserve">42,309 $     </t>
  </si>
  <si>
    <t xml:space="preserve">150 M3/hr (177 KW)                                                              </t>
  </si>
  <si>
    <t xml:space="preserve">트랙터(타이어)                                                                     1.5 TON                                                                         </t>
  </si>
  <si>
    <t>5700 L</t>
  </si>
  <si>
    <t xml:space="preserve">2,988,257 $     </t>
  </si>
  <si>
    <t>1ton, 7.5 kW</t>
  </si>
  <si>
    <t xml:space="preserve">콘크리트 펌프                                                                      20-26 M3/HR (30 kw)                                                             </t>
  </si>
  <si>
    <t xml:space="preserve">펌프준설선                                                                         비항SD, 1492 kW                                                                 </t>
  </si>
  <si>
    <t>6230</t>
  </si>
  <si>
    <t xml:space="preserve">로울크럿셔                                                                         139.7 X 76.2 (242.45KW)                                                         </t>
  </si>
  <si>
    <t xml:space="preserve">155,000 천원  </t>
  </si>
  <si>
    <t>SD 100ton</t>
  </si>
  <si>
    <t xml:space="preserve">SD 600M3                                                                        </t>
  </si>
  <si>
    <t>.sang=744 ,jung=207 ,kwan=537</t>
  </si>
  <si>
    <t xml:space="preserve">60.96 X 40.64 (55.95KW)                                                         </t>
  </si>
  <si>
    <t>G65300060</t>
  </si>
  <si>
    <t xml:space="preserve">264,311 $     </t>
  </si>
  <si>
    <t xml:space="preserve">93.25KW                                                                         </t>
  </si>
  <si>
    <t>SD 120ton(597kW)</t>
  </si>
  <si>
    <t>2690</t>
  </si>
  <si>
    <t xml:space="preserve">16 톤 X 50 M                                                                    </t>
  </si>
  <si>
    <t xml:space="preserve">0.18 M3                                                                         </t>
  </si>
  <si>
    <t>5770</t>
  </si>
  <si>
    <t>G90900500</t>
  </si>
  <si>
    <t xml:space="preserve">1.5KW                                                                           </t>
  </si>
  <si>
    <t>G90100060</t>
  </si>
  <si>
    <t xml:space="preserve">67,250 $     </t>
  </si>
  <si>
    <t xml:space="preserve">37 kw                                                                           </t>
  </si>
  <si>
    <t xml:space="preserve">20톤용                                                                          </t>
  </si>
  <si>
    <t>3370</t>
  </si>
  <si>
    <t xml:space="preserve">   이수분리기</t>
  </si>
  <si>
    <t>4290</t>
  </si>
  <si>
    <t>47 M(80~95 M3/hr)</t>
  </si>
  <si>
    <t>E0075050025</t>
  </si>
  <si>
    <t>360</t>
  </si>
  <si>
    <t xml:space="preserve">   무한궤도 크레인</t>
  </si>
  <si>
    <t>E0051150095</t>
  </si>
  <si>
    <t>G02110100</t>
  </si>
  <si>
    <t>3410</t>
  </si>
  <si>
    <t>G14070001</t>
  </si>
  <si>
    <t>E0003010134</t>
  </si>
  <si>
    <t xml:space="preserve">대형 브레이카                                                                      0.7 M3용                                                                        </t>
  </si>
  <si>
    <t xml:space="preserve">비항SD, 8952 kW                                                                 </t>
  </si>
  <si>
    <t xml:space="preserve">821 $     </t>
  </si>
  <si>
    <t xml:space="preserve">285,326 $     </t>
  </si>
  <si>
    <t>2.46 KW</t>
  </si>
  <si>
    <t xml:space="preserve">원    </t>
  </si>
  <si>
    <t>G21010150</t>
  </si>
  <si>
    <t>400</t>
  </si>
  <si>
    <t>E0032010003</t>
  </si>
  <si>
    <t xml:space="preserve">리프트트럭(지게차)                                                                 2.0 TON                                                                         </t>
  </si>
  <si>
    <t xml:space="preserve">13,751 천원  </t>
  </si>
  <si>
    <t>0.45 M3</t>
  </si>
  <si>
    <t>5010</t>
  </si>
  <si>
    <t xml:space="preserve">7.4M3/MIN 100M/M                                                                </t>
  </si>
  <si>
    <t xml:space="preserve">109,599 $     </t>
  </si>
  <si>
    <t xml:space="preserve">270-330 M/M 12.0M3/MIN                                                          </t>
  </si>
  <si>
    <t>6550</t>
  </si>
  <si>
    <t xml:space="preserve">콘크리트 펌프차                                                                    41 M(80~95 M3/hr)                                                               </t>
  </si>
  <si>
    <t>E0023300005</t>
  </si>
  <si>
    <t>G13070004</t>
  </si>
  <si>
    <t>G90400100</t>
  </si>
  <si>
    <t>2810</t>
  </si>
  <si>
    <t>1790 kW</t>
  </si>
  <si>
    <t xml:space="preserve">아스팔트 스프레이어                                                                400 L                                                                           </t>
  </si>
  <si>
    <t xml:space="preserve">   디이젤 파일햄머</t>
  </si>
  <si>
    <t>E0051110040</t>
  </si>
  <si>
    <t>450-510 M/M 35M3/MIN</t>
  </si>
  <si>
    <t>E0090500300</t>
  </si>
  <si>
    <t xml:space="preserve">1,260 천원  </t>
  </si>
  <si>
    <t xml:space="preserve">   크레인부수물(드레그라인)</t>
  </si>
  <si>
    <t xml:space="preserve">105,432 천원  </t>
  </si>
  <si>
    <t/>
  </si>
  <si>
    <t>태현개발주식회사. http://taehyeon.co.kr</t>
    <phoneticPr fontId="2" type="noConversion"/>
  </si>
  <si>
    <t>태현개발주식회사. http://taehyeon.co.kr</t>
    <phoneticPr fontId="2" type="noConversion"/>
  </si>
</sst>
</file>

<file path=xl/styles.xml><?xml version="1.0" encoding="utf-8"?>
<styleSheet xmlns="http://schemas.openxmlformats.org/spreadsheetml/2006/main">
  <numFmts count="4">
    <numFmt numFmtId="179" formatCode="General;\-General\,&quot;&quot;;@"/>
    <numFmt numFmtId="182" formatCode="#,###.00;\-#,###.00;&quot;&quot;;@"/>
    <numFmt numFmtId="183" formatCode="#,###.0;\-#,###.0;&quot;&quot;;@"/>
    <numFmt numFmtId="184" formatCode="#,###;\-#,###;&quot;&quot;;@"/>
  </numFmts>
  <fonts count="4">
    <font>
      <sz val="9"/>
      <color indexed="8"/>
      <name val="굴림체"/>
      <family val="3"/>
      <charset val="129"/>
    </font>
    <font>
      <sz val="8"/>
      <color indexed="8"/>
      <name val="Arial"/>
      <family val="2"/>
    </font>
    <font>
      <sz val="8"/>
      <name val="굴림체"/>
      <family val="3"/>
      <charset val="129"/>
    </font>
    <font>
      <sz val="9"/>
      <color indexed="8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79" fontId="3" fillId="0" borderId="1" xfId="0" applyNumberFormat="1" applyFont="1" applyBorder="1" applyAlignment="1">
      <alignment horizontal="center" vertical="center"/>
    </xf>
    <xf numFmtId="179" fontId="3" fillId="0" borderId="1" xfId="0" applyNumberFormat="1" applyFont="1" applyBorder="1" applyAlignment="1">
      <alignment horizontal="center" vertical="center" wrapText="1"/>
    </xf>
    <xf numFmtId="179" fontId="3" fillId="0" borderId="1" xfId="0" applyNumberFormat="1" applyFont="1" applyBorder="1" applyAlignment="1">
      <alignment horizontal="center" vertical="center"/>
    </xf>
    <xf numFmtId="179" fontId="3" fillId="0" borderId="1" xfId="0" applyNumberFormat="1" applyFont="1" applyBorder="1" applyAlignment="1">
      <alignment horizontal="center" vertical="center" wrapText="1"/>
    </xf>
    <xf numFmtId="179" fontId="3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179" fontId="3" fillId="0" borderId="1" xfId="0" applyNumberFormat="1" applyFont="1" applyBorder="1" applyAlignment="1">
      <alignment vertical="center"/>
    </xf>
    <xf numFmtId="184" fontId="3" fillId="0" borderId="1" xfId="0" applyNumberFormat="1" applyFont="1" applyBorder="1" applyAlignment="1">
      <alignment vertical="center"/>
    </xf>
    <xf numFmtId="179" fontId="3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182" fontId="3" fillId="0" borderId="1" xfId="0" applyNumberFormat="1" applyFont="1" applyBorder="1" applyAlignment="1">
      <alignment vertical="center"/>
    </xf>
    <xf numFmtId="183" fontId="3" fillId="0" borderId="1" xfId="0" applyNumberFormat="1" applyFont="1" applyBorder="1" applyAlignment="1">
      <alignment vertical="center"/>
    </xf>
    <xf numFmtId="179" fontId="3" fillId="0" borderId="3" xfId="0" applyNumberFormat="1" applyFont="1" applyBorder="1" applyAlignment="1">
      <alignment vertical="center"/>
    </xf>
    <xf numFmtId="184" fontId="3" fillId="0" borderId="0" xfId="0" applyNumberFormat="1" applyFont="1" applyAlignment="1">
      <alignment vertical="center"/>
    </xf>
    <xf numFmtId="183" fontId="3" fillId="0" borderId="0" xfId="0" applyNumberFormat="1" applyFont="1" applyAlignment="1">
      <alignment vertical="center"/>
    </xf>
    <xf numFmtId="182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724"/>
  <sheetViews>
    <sheetView tabSelected="1" view="pageBreakPreview" zoomScale="115" zoomScaleSheetLayoutView="115" workbookViewId="0">
      <selection activeCell="F17" sqref="F17"/>
    </sheetView>
  </sheetViews>
  <sheetFormatPr defaultRowHeight="15" customHeight="1"/>
  <cols>
    <col min="1" max="1" width="25" style="6" customWidth="1"/>
    <col min="2" max="2" width="20" style="6" customWidth="1"/>
    <col min="3" max="3" width="8" style="6" customWidth="1"/>
    <col min="4" max="4" width="4" style="6" customWidth="1"/>
    <col min="5" max="10" width="13" style="6" customWidth="1"/>
    <col min="11" max="12" width="14" style="6" customWidth="1"/>
    <col min="13" max="13" width="10" style="6" customWidth="1"/>
    <col min="14" max="59" width="0" style="6" hidden="1" customWidth="1"/>
    <col min="60" max="16384" width="9.33203125" style="6"/>
  </cols>
  <sheetData>
    <row r="1" spans="1:28" ht="15" customHeight="1">
      <c r="A1" s="6" t="s">
        <v>699</v>
      </c>
    </row>
    <row r="2" spans="1:28" ht="15" customHeight="1">
      <c r="K2" s="18" t="s">
        <v>5632</v>
      </c>
      <c r="L2" s="18"/>
      <c r="M2" s="18"/>
    </row>
    <row r="3" spans="1:28" ht="15" customHeight="1">
      <c r="A3" s="1" t="s">
        <v>947</v>
      </c>
      <c r="B3" s="1" t="s">
        <v>2517</v>
      </c>
      <c r="C3" s="1" t="s">
        <v>3249</v>
      </c>
      <c r="D3" s="1" t="s">
        <v>2074</v>
      </c>
      <c r="E3" s="1" t="s">
        <v>3802</v>
      </c>
      <c r="F3" s="1" t="s">
        <v>5631</v>
      </c>
      <c r="G3" s="1" t="s">
        <v>2270</v>
      </c>
      <c r="H3" s="1" t="s">
        <v>5631</v>
      </c>
      <c r="I3" s="1" t="s">
        <v>405</v>
      </c>
      <c r="J3" s="1" t="s">
        <v>5631</v>
      </c>
      <c r="K3" s="1" t="s">
        <v>5445</v>
      </c>
      <c r="L3" s="1" t="s">
        <v>5631</v>
      </c>
      <c r="M3" s="2" t="s">
        <v>1458</v>
      </c>
    </row>
    <row r="4" spans="1:28" ht="15" customHeight="1">
      <c r="A4" s="1" t="s">
        <v>5631</v>
      </c>
      <c r="B4" s="1" t="s">
        <v>5631</v>
      </c>
      <c r="C4" s="1" t="s">
        <v>5631</v>
      </c>
      <c r="D4" s="1" t="s">
        <v>5631</v>
      </c>
      <c r="E4" s="3" t="s">
        <v>1321</v>
      </c>
      <c r="F4" s="3" t="s">
        <v>780</v>
      </c>
      <c r="G4" s="3" t="s">
        <v>1321</v>
      </c>
      <c r="H4" s="3" t="s">
        <v>780</v>
      </c>
      <c r="I4" s="3" t="s">
        <v>1321</v>
      </c>
      <c r="J4" s="3" t="s">
        <v>780</v>
      </c>
      <c r="K4" s="3" t="s">
        <v>1321</v>
      </c>
      <c r="L4" s="3" t="s">
        <v>780</v>
      </c>
      <c r="M4" s="2" t="s">
        <v>5631</v>
      </c>
      <c r="S4" s="3" t="s">
        <v>1829</v>
      </c>
      <c r="T4" s="3" t="s">
        <v>4102</v>
      </c>
      <c r="U4" s="3" t="s">
        <v>1920</v>
      </c>
      <c r="V4" s="3" t="s">
        <v>805</v>
      </c>
      <c r="W4" s="3" t="s">
        <v>369</v>
      </c>
      <c r="X4" s="3" t="s">
        <v>1738</v>
      </c>
      <c r="Y4" s="3" t="s">
        <v>3790</v>
      </c>
    </row>
    <row r="5" spans="1:28" ht="15" customHeight="1">
      <c r="A5" s="7" t="s">
        <v>4461</v>
      </c>
      <c r="B5" s="7"/>
      <c r="C5" s="7">
        <v>1</v>
      </c>
      <c r="D5" s="7" t="s">
        <v>5631</v>
      </c>
      <c r="F5" s="8">
        <f>TRUNC(SUM(Z5:Z28),0)</f>
        <v>33411763</v>
      </c>
      <c r="H5" s="8">
        <f>TRUNC(SUM(AA5:AA28),0)</f>
        <v>14418068</v>
      </c>
      <c r="J5" s="8">
        <f>TRUNC(SUM(AB5:AB28),0)</f>
        <v>33404183</v>
      </c>
      <c r="L5" s="8">
        <f t="shared" ref="L5:L68" si="0">F5+H5+J5</f>
        <v>81234014</v>
      </c>
      <c r="M5" s="9" t="s">
        <v>5631</v>
      </c>
      <c r="N5" s="6" t="s">
        <v>5631</v>
      </c>
      <c r="O5" s="6" t="s">
        <v>5125</v>
      </c>
      <c r="Z5" s="8">
        <f>F6+F7+F8+F9+F10+F11+F12+F13+F14+F15+F16+F17+F18+F19+F20+F21+F22+F23+F24+F25+F26+F27+F28+F29+F30+F31+F32+F33+F34+F35+F36+F37+F38+F39+F40+F41+F42+F43</f>
        <v>655981</v>
      </c>
      <c r="AA5" s="8">
        <f>H6+H7+H8+H9+H10+H11+H12+H13+H14+H15+H16+H17+H18+H19+H20+H21+H22+H23+H24+H25+H26+H27+H28+H29+H30+H31+H32+H33+H34+H35+H36+H37+H38+H39+H40+H41+H42+H43</f>
        <v>643950</v>
      </c>
      <c r="AB5" s="8">
        <f>J6+J7+J8+J9+J10+J11+J12+J13+J14+J15+J16+J17+J18+J19+J20+J21+J22+J23+J24+J25+J26+J27+J28+J29+J30+J31+J32+J33+J34+J35+J36+J37+J38+J39+J40+J41+J42+J43</f>
        <v>610342</v>
      </c>
    </row>
    <row r="6" spans="1:28" ht="15" customHeight="1">
      <c r="A6" s="7" t="s">
        <v>3247</v>
      </c>
      <c r="B6" s="7" t="s">
        <v>2708</v>
      </c>
      <c r="C6" s="7">
        <v>1</v>
      </c>
      <c r="D6" s="7" t="s">
        <v>4684</v>
      </c>
      <c r="E6" s="8">
        <f>중기사용료목록!E4</f>
        <v>12768</v>
      </c>
      <c r="F6" s="8">
        <f t="shared" ref="F6:F69" si="1">TRUNC(E6*C6,0)</f>
        <v>12768</v>
      </c>
      <c r="G6" s="8">
        <f>중기사용료목록!F4</f>
        <v>25758</v>
      </c>
      <c r="H6" s="8">
        <f t="shared" ref="H6:H69" si="2">TRUNC(G6*C6,0)</f>
        <v>25758</v>
      </c>
      <c r="I6" s="8">
        <f>중기사용료목록!G4</f>
        <v>9958</v>
      </c>
      <c r="J6" s="8">
        <f t="shared" ref="J6:J69" si="3">TRUNC(I6*C6,0)</f>
        <v>9958</v>
      </c>
      <c r="K6" s="8">
        <f t="shared" ref="K6:K69" si="4">E6+G6+I6</f>
        <v>48484</v>
      </c>
      <c r="L6" s="8">
        <f t="shared" si="0"/>
        <v>48484</v>
      </c>
      <c r="M6" s="9" t="s">
        <v>5631</v>
      </c>
      <c r="N6" s="6" t="s">
        <v>5631</v>
      </c>
      <c r="P6" s="6" t="s">
        <v>724</v>
      </c>
      <c r="Q6" s="6" t="s">
        <v>5631</v>
      </c>
      <c r="R6" s="6" t="s">
        <v>3323</v>
      </c>
      <c r="Z6" s="8">
        <f>F44+F45+F46+F47+F48+F49+F50+F51+F52+F53+F54+F55+F56+F57+F58+F59+F60+F61+F62+F63+F64+F65+F66+F67+F68+F69+F70+F71+F72+F73+F74+F75+F76+F77+F78+F79+F80</f>
        <v>741897</v>
      </c>
      <c r="AA6" s="8">
        <f>H44+H45+H46+H47+H48+H49+H50+H51+H52+H53+H54+H55+H56+H57+H58+H59+H60+H61+H62+H63+H64+H65+H66+H67+H68+H69+H70+H71+H72+H73+H74+H75+H76+H77+H78+H79+H80</f>
        <v>738767</v>
      </c>
      <c r="AB6" s="8">
        <f>J44+J45+J46+J47+J48+J49+J50+J51+J52+J53+J54+J55+J56+J57+J58+J59+J60+J61+J62+J63+J64+J65+J66+J67+J68+J69+J70+J71+J72+J73+J74+J75+J76+J77+J78+J79+J80</f>
        <v>833851</v>
      </c>
    </row>
    <row r="7" spans="1:28" ht="15" customHeight="1">
      <c r="A7" s="7" t="s">
        <v>3247</v>
      </c>
      <c r="B7" s="7" t="s">
        <v>4864</v>
      </c>
      <c r="C7" s="7">
        <v>1</v>
      </c>
      <c r="D7" s="7" t="s">
        <v>4684</v>
      </c>
      <c r="E7" s="8">
        <f>중기사용료목록!E5</f>
        <v>17733</v>
      </c>
      <c r="F7" s="8">
        <f t="shared" si="1"/>
        <v>17733</v>
      </c>
      <c r="G7" s="8">
        <f>중기사용료목록!F5</f>
        <v>25758</v>
      </c>
      <c r="H7" s="8">
        <f t="shared" si="2"/>
        <v>25758</v>
      </c>
      <c r="I7" s="8">
        <f>중기사용료목록!G5</f>
        <v>21235</v>
      </c>
      <c r="J7" s="8">
        <f t="shared" si="3"/>
        <v>21235</v>
      </c>
      <c r="K7" s="8">
        <f t="shared" si="4"/>
        <v>64726</v>
      </c>
      <c r="L7" s="8">
        <f t="shared" si="0"/>
        <v>64726</v>
      </c>
      <c r="M7" s="9" t="s">
        <v>5631</v>
      </c>
      <c r="N7" s="6" t="s">
        <v>5631</v>
      </c>
      <c r="P7" s="6" t="s">
        <v>4875</v>
      </c>
      <c r="Q7" s="6" t="s">
        <v>5631</v>
      </c>
      <c r="R7" s="6" t="s">
        <v>2718</v>
      </c>
      <c r="Z7" s="8">
        <f>F81+F82+F83+F84+F85+F86+F87+F88+F89+F90+F91+F92+F93+F94+F95+F96+F97+F98+F99+F100+F101+F102+F103+F104+F105+F106+F107+F108+F109+F110+F111+F112+F113+F114</f>
        <v>354559</v>
      </c>
      <c r="AA7" s="8">
        <f>H81+H82+H83+H84+H85+H86+H87+H88+H89+H90+H91+H92+H93+H94+H95+H96+H97+H98+H99+H100+H101+H102+H103+H104+H105+H106+H107+H108+H109+H110+H111+H112+H113+H114</f>
        <v>566676</v>
      </c>
      <c r="AB7" s="8">
        <f>J81+J82+J83+J84+J85+J86+J87+J88+J89+J90+J91+J92+J93+J94+J95+J96+J97+J98+J99+J100+J101+J102+J103+J104+J105+J106+J107+J108+J109+J110+J111+J112+J113+J114</f>
        <v>360590</v>
      </c>
    </row>
    <row r="8" spans="1:28" ht="15" customHeight="1">
      <c r="A8" s="7" t="s">
        <v>3247</v>
      </c>
      <c r="B8" s="7" t="s">
        <v>4117</v>
      </c>
      <c r="C8" s="7">
        <v>1</v>
      </c>
      <c r="D8" s="7" t="s">
        <v>4684</v>
      </c>
      <c r="E8" s="8">
        <f>중기사용료목록!E6</f>
        <v>20712</v>
      </c>
      <c r="F8" s="8">
        <f t="shared" si="1"/>
        <v>20712</v>
      </c>
      <c r="G8" s="8">
        <f>중기사용료목록!F6</f>
        <v>25758</v>
      </c>
      <c r="H8" s="8">
        <f t="shared" si="2"/>
        <v>25758</v>
      </c>
      <c r="I8" s="8">
        <f>중기사용료목록!G6</f>
        <v>25050</v>
      </c>
      <c r="J8" s="8">
        <f t="shared" si="3"/>
        <v>25050</v>
      </c>
      <c r="K8" s="8">
        <f t="shared" si="4"/>
        <v>71520</v>
      </c>
      <c r="L8" s="8">
        <f t="shared" si="0"/>
        <v>71520</v>
      </c>
      <c r="M8" s="9" t="s">
        <v>5631</v>
      </c>
      <c r="N8" s="6" t="s">
        <v>5631</v>
      </c>
      <c r="P8" s="6" t="s">
        <v>3386</v>
      </c>
      <c r="Q8" s="6" t="s">
        <v>5631</v>
      </c>
      <c r="R8" s="6" t="s">
        <v>1925</v>
      </c>
      <c r="Z8" s="8">
        <f>F115+F116+F117+F118+F119+F120+F121+F122+F123+F124+F125+F126+F127+F128+F129+F130+F131+F132+F133+F134+F135+F136+F137+F138+F139+F140+F141+F142+F143+F144</f>
        <v>344769</v>
      </c>
      <c r="AA8" s="8">
        <f>H115+H116+H117+H118+H119+H120+H121+H122+H123+H124+H125+H126+H127+H128+H129+H130+H131+H132+H133+H134+H135+H136+H137+H138+H139+H140+H141+H142+H143+H144</f>
        <v>283338</v>
      </c>
      <c r="AB8" s="8">
        <f>J115+J116+J117+J118+J119+J120+J121+J122+J123+J124+J125+J126+J127+J128+J129+J130+J131+J132+J133+J134+J135+J136+J137+J138+J139+J140+J141+J142+J143+J144</f>
        <v>518485</v>
      </c>
    </row>
    <row r="9" spans="1:28" ht="15" customHeight="1">
      <c r="A9" s="7" t="s">
        <v>3247</v>
      </c>
      <c r="B9" s="7" t="s">
        <v>3728</v>
      </c>
      <c r="C9" s="7">
        <v>1</v>
      </c>
      <c r="D9" s="7" t="s">
        <v>4684</v>
      </c>
      <c r="E9" s="8">
        <f>중기사용료목록!E7</f>
        <v>35467</v>
      </c>
      <c r="F9" s="8">
        <f t="shared" si="1"/>
        <v>35467</v>
      </c>
      <c r="G9" s="8">
        <f>중기사용료목록!F7</f>
        <v>25758</v>
      </c>
      <c r="H9" s="8">
        <f t="shared" si="2"/>
        <v>25758</v>
      </c>
      <c r="I9" s="8">
        <f>중기사용료목록!G7</f>
        <v>25599</v>
      </c>
      <c r="J9" s="8">
        <f t="shared" si="3"/>
        <v>25599</v>
      </c>
      <c r="K9" s="8">
        <f t="shared" si="4"/>
        <v>86824</v>
      </c>
      <c r="L9" s="8">
        <f t="shared" si="0"/>
        <v>86824</v>
      </c>
      <c r="M9" s="9" t="s">
        <v>5631</v>
      </c>
      <c r="N9" s="6" t="s">
        <v>5631</v>
      </c>
      <c r="P9" s="6" t="s">
        <v>2015</v>
      </c>
      <c r="Q9" s="6" t="s">
        <v>5631</v>
      </c>
      <c r="R9" s="6" t="s">
        <v>4906</v>
      </c>
      <c r="Z9" s="8">
        <f>F145+F146+F147+F148+F149+F150+F151+F152+F153+F154+F155+F156+F157+F158+F159+F160+F161+F162+F163+F164+F165+F166+F167+F168+F169+F170+F171+F172+F173+F174</f>
        <v>493690</v>
      </c>
      <c r="AA9" s="8">
        <f>H145+H146+H147+H148+H149+H150+H151+H152+H153+H154+H155+H156+H157+H158+H159+H160+H161+H162+H163+H164+H165+H166+H167+H168+H169+H170+H171+H172+H173+H174</f>
        <v>629258</v>
      </c>
      <c r="AB9" s="8">
        <f>J145+J146+J147+J148+J149+J150+J151+J152+J153+J154+J155+J156+J157+J158+J159+J160+J161+J162+J163+J164+J165+J166+J167+J168+J169+J170+J171+J172+J173+J174</f>
        <v>2156839</v>
      </c>
    </row>
    <row r="10" spans="1:28" ht="15" customHeight="1">
      <c r="A10" s="7" t="s">
        <v>3247</v>
      </c>
      <c r="B10" s="7" t="s">
        <v>3963</v>
      </c>
      <c r="C10" s="7">
        <v>1</v>
      </c>
      <c r="D10" s="7" t="s">
        <v>4684</v>
      </c>
      <c r="E10" s="8">
        <f>중기사용료목록!E8</f>
        <v>59017</v>
      </c>
      <c r="F10" s="8">
        <f t="shared" si="1"/>
        <v>59017</v>
      </c>
      <c r="G10" s="8">
        <f>중기사용료목록!F8</f>
        <v>25758</v>
      </c>
      <c r="H10" s="8">
        <f t="shared" si="2"/>
        <v>25758</v>
      </c>
      <c r="I10" s="8">
        <f>중기사용료목록!G8</f>
        <v>33999</v>
      </c>
      <c r="J10" s="8">
        <f t="shared" si="3"/>
        <v>33999</v>
      </c>
      <c r="K10" s="8">
        <f t="shared" si="4"/>
        <v>118774</v>
      </c>
      <c r="L10" s="8">
        <f t="shared" si="0"/>
        <v>118774</v>
      </c>
      <c r="M10" s="9" t="s">
        <v>5631</v>
      </c>
      <c r="N10" s="6" t="s">
        <v>5631</v>
      </c>
      <c r="P10" s="6" t="s">
        <v>608</v>
      </c>
      <c r="Q10" s="6" t="s">
        <v>5631</v>
      </c>
      <c r="R10" s="6" t="s">
        <v>4708</v>
      </c>
      <c r="Z10" s="8">
        <f>F175+F176+F177+F178+F179+F180+F181+F182+F183+F184+F185+F186+F187+F188+F189+F190+F191+F192+F193+F194+F195+F196+F197+F198+F199+F200+F201+F202+F203+F204</f>
        <v>393876</v>
      </c>
      <c r="AA10" s="8">
        <f>H175+H176+H177+H178+H179+H180+H181+H182+H183+H184+H185+H186+H187+H188+H189+H190+H191+H192+H193+H194+H195+H196+H197+H198+H199+H200+H201+H202+H203+H204</f>
        <v>402270</v>
      </c>
      <c r="AB10" s="8">
        <f>J175+J176+J177+J178+J179+J180+J181+J182+J183+J184+J185+J186+J187+J188+J189+J190+J191+J192+J193+J194+J195+J196+J197+J198+J199+J200+J201+J202+J203+J204</f>
        <v>2203968</v>
      </c>
    </row>
    <row r="11" spans="1:28" ht="15" customHeight="1">
      <c r="A11" s="7" t="s">
        <v>1251</v>
      </c>
      <c r="B11" s="7" t="s">
        <v>3765</v>
      </c>
      <c r="C11" s="7">
        <v>1</v>
      </c>
      <c r="D11" s="7" t="s">
        <v>4684</v>
      </c>
      <c r="E11" s="8">
        <f>중기사용료목록!E9</f>
        <v>35222</v>
      </c>
      <c r="F11" s="8">
        <f t="shared" si="1"/>
        <v>35222</v>
      </c>
      <c r="G11" s="8">
        <f>중기사용료목록!F9</f>
        <v>25758</v>
      </c>
      <c r="H11" s="8">
        <f t="shared" si="2"/>
        <v>25758</v>
      </c>
      <c r="I11" s="8">
        <f>중기사용료목록!G9</f>
        <v>20222</v>
      </c>
      <c r="J11" s="8">
        <f t="shared" si="3"/>
        <v>20222</v>
      </c>
      <c r="K11" s="8">
        <f t="shared" si="4"/>
        <v>81202</v>
      </c>
      <c r="L11" s="8">
        <f t="shared" si="0"/>
        <v>81202</v>
      </c>
      <c r="M11" s="9" t="s">
        <v>5631</v>
      </c>
      <c r="N11" s="6" t="s">
        <v>5631</v>
      </c>
      <c r="P11" s="6" t="s">
        <v>4778</v>
      </c>
      <c r="Q11" s="6" t="s">
        <v>5631</v>
      </c>
      <c r="R11" s="6" t="s">
        <v>850</v>
      </c>
      <c r="Z11" s="8">
        <f>F205+F206+F207+F208+F209+F210+F211+F212+F213+F214+F215+F216+F217+F218+F219+F220+F221+F222+F223+F224+F225+F226+F227+F228+F229+F230+F231+F232+F233+F234</f>
        <v>3791</v>
      </c>
      <c r="AA11" s="8">
        <f>H205+H206+H207+H208+H209+H210+H211+H212+H213+H214+H215+H216+H217+H218+H219+H220+H221+H222+H223+H224+H225+H226+H227+H228+H229+H230+H231+H232+H233+H234</f>
        <v>103032</v>
      </c>
      <c r="AB11" s="8">
        <f>J205+J206+J207+J208+J209+J210+J211+J212+J213+J214+J215+J216+J217+J218+J219+J220+J221+J222+J223+J224+J225+J226+J227+J228+J229+J230+J231+J232+J233+J234</f>
        <v>277258</v>
      </c>
    </row>
    <row r="12" spans="1:28" ht="15" customHeight="1">
      <c r="A12" s="7" t="s">
        <v>1251</v>
      </c>
      <c r="B12" s="7" t="s">
        <v>3861</v>
      </c>
      <c r="C12" s="7">
        <v>1</v>
      </c>
      <c r="D12" s="7" t="s">
        <v>4684</v>
      </c>
      <c r="E12" s="8">
        <f>중기사용료목록!E10</f>
        <v>66042</v>
      </c>
      <c r="F12" s="8">
        <f t="shared" si="1"/>
        <v>66042</v>
      </c>
      <c r="G12" s="8">
        <f>중기사용료목록!F10</f>
        <v>25758</v>
      </c>
      <c r="H12" s="8">
        <f t="shared" si="2"/>
        <v>25758</v>
      </c>
      <c r="I12" s="8">
        <f>중기사용료목록!G10</f>
        <v>37367</v>
      </c>
      <c r="J12" s="8">
        <f t="shared" si="3"/>
        <v>37367</v>
      </c>
      <c r="K12" s="8">
        <f t="shared" si="4"/>
        <v>129167</v>
      </c>
      <c r="L12" s="8">
        <f t="shared" si="0"/>
        <v>129167</v>
      </c>
      <c r="M12" s="9" t="s">
        <v>5631</v>
      </c>
      <c r="N12" s="6" t="s">
        <v>5631</v>
      </c>
      <c r="P12" s="6" t="s">
        <v>3313</v>
      </c>
      <c r="Q12" s="6" t="s">
        <v>5631</v>
      </c>
      <c r="R12" s="6" t="s">
        <v>1995</v>
      </c>
      <c r="Z12" s="8">
        <f>F235+F236+F237+F238+F239+F240+F241+F242+F243+F244+F245+F246+F247+F248+F249+F250+F251+F252+F253+F254+F255+F256+F257+F258+F259+F260+F261+F262+F263+F264</f>
        <v>3049108</v>
      </c>
      <c r="AA12" s="8">
        <f>H235+H236+H237+H238+H239+H240+H241+H242+H243+H244+H245+H246+H247+H248+H249+H250+H251+H252+H253+H254+H255+H256+H257+H258+H259+H260+H261+H262+H263+H264</f>
        <v>1042169</v>
      </c>
      <c r="AB12" s="8">
        <f>J235+J236+J237+J238+J239+J240+J241+J242+J243+J244+J245+J246+J247+J248+J249+J250+J251+J252+J253+J254+J255+J256+J257+J258+J259+J260+J261+J262+J263+J264</f>
        <v>1989250</v>
      </c>
    </row>
    <row r="13" spans="1:28" ht="15" customHeight="1">
      <c r="A13" s="7" t="s">
        <v>1251</v>
      </c>
      <c r="B13" s="7" t="s">
        <v>162</v>
      </c>
      <c r="C13" s="7">
        <v>1</v>
      </c>
      <c r="D13" s="7" t="s">
        <v>4684</v>
      </c>
      <c r="E13" s="8">
        <f>중기사용료목록!E11</f>
        <v>77782</v>
      </c>
      <c r="F13" s="8">
        <f t="shared" si="1"/>
        <v>77782</v>
      </c>
      <c r="G13" s="8">
        <f>중기사용료목록!F11</f>
        <v>25758</v>
      </c>
      <c r="H13" s="8">
        <f t="shared" si="2"/>
        <v>25758</v>
      </c>
      <c r="I13" s="8">
        <f>중기사용료목록!G11</f>
        <v>47369</v>
      </c>
      <c r="J13" s="8">
        <f t="shared" si="3"/>
        <v>47369</v>
      </c>
      <c r="K13" s="8">
        <f t="shared" si="4"/>
        <v>150909</v>
      </c>
      <c r="L13" s="8">
        <f t="shared" si="0"/>
        <v>150909</v>
      </c>
      <c r="M13" s="9" t="s">
        <v>5631</v>
      </c>
      <c r="N13" s="6" t="s">
        <v>5631</v>
      </c>
      <c r="P13" s="6" t="s">
        <v>1918</v>
      </c>
      <c r="Q13" s="6" t="s">
        <v>5631</v>
      </c>
      <c r="R13" s="6" t="s">
        <v>3220</v>
      </c>
      <c r="Z13" s="8">
        <f>F265+F266+F267+F268+F269+F270+F271+F272+F273+F274+F275+F276+F277+F278+F279+F280+F281+F282+F283+F284+F285+F286+F287+F288+F289+F290+F291+F292+F293+F294</f>
        <v>348431</v>
      </c>
      <c r="AA13" s="8">
        <f>H265+H266+H267+H268+H269+H270+H271+H272+H273+H274+H275+H276+H277+H278+H279+H280+H281+H282+H283+H284+H285+H286+H287+H288+H289+H290+H291+H292+H293+H294</f>
        <v>613357</v>
      </c>
      <c r="AB13" s="8">
        <f>J265+J266+J267+J268+J269+J270+J271+J272+J273+J274+J275+J276+J277+J278+J279+J280+J281+J282+J283+J284+J285+J286+J287+J288+J289+J290+J291+J292+J293+J294</f>
        <v>1037116</v>
      </c>
    </row>
    <row r="14" spans="1:28" ht="15" customHeight="1">
      <c r="A14" s="7" t="s">
        <v>4374</v>
      </c>
      <c r="B14" s="7" t="s">
        <v>2765</v>
      </c>
      <c r="C14" s="7">
        <v>1</v>
      </c>
      <c r="D14" s="7" t="s">
        <v>4684</v>
      </c>
      <c r="E14" s="8">
        <f>중기사용료목록!E12</f>
        <v>0</v>
      </c>
      <c r="F14" s="8">
        <f t="shared" si="1"/>
        <v>0</v>
      </c>
      <c r="G14" s="8">
        <f>중기사용료목록!F12</f>
        <v>0</v>
      </c>
      <c r="H14" s="8">
        <f t="shared" si="2"/>
        <v>0</v>
      </c>
      <c r="I14" s="8">
        <f>중기사용료목록!G12</f>
        <v>850</v>
      </c>
      <c r="J14" s="8">
        <f t="shared" si="3"/>
        <v>850</v>
      </c>
      <c r="K14" s="8">
        <f t="shared" si="4"/>
        <v>850</v>
      </c>
      <c r="L14" s="8">
        <f t="shared" si="0"/>
        <v>850</v>
      </c>
      <c r="M14" s="9" t="s">
        <v>5631</v>
      </c>
      <c r="N14" s="6" t="s">
        <v>5631</v>
      </c>
      <c r="P14" s="6" t="s">
        <v>515</v>
      </c>
      <c r="Q14" s="6" t="s">
        <v>5631</v>
      </c>
      <c r="R14" s="6" t="s">
        <v>1041</v>
      </c>
      <c r="Z14" s="8">
        <f>F295+F296+F297+F298+F299+F300+F301+F302+F303+F304+F305+F306+F307+F308+F309+F310+F311+F312+F313+F314+F315+F316+F317+F318+F319+F320+F321+F322+F323+F324</f>
        <v>326916</v>
      </c>
      <c r="AA14" s="8">
        <f>H295+H296+H297+H298+H299+H300+H301+H302+H303+H304+H305+H306+H307+H308+H309+H310+H311+H312+H313+H314+H315+H316+H317+H318+H319+H320+H321+H322+H323+H324</f>
        <v>327508</v>
      </c>
      <c r="AB14" s="8">
        <f>J295+J296+J297+J298+J299+J300+J301+J302+J303+J304+J305+J306+J307+J308+J309+J310+J311+J312+J313+J314+J315+J316+J317+J318+J319+J320+J321+J322+J323+J324</f>
        <v>1069107</v>
      </c>
    </row>
    <row r="15" spans="1:28" ht="15" customHeight="1">
      <c r="A15" s="7" t="s">
        <v>4374</v>
      </c>
      <c r="B15" s="7" t="s">
        <v>3728</v>
      </c>
      <c r="C15" s="7">
        <v>1</v>
      </c>
      <c r="D15" s="7" t="s">
        <v>4684</v>
      </c>
      <c r="E15" s="8">
        <f>중기사용료목록!E13</f>
        <v>0</v>
      </c>
      <c r="F15" s="8">
        <f t="shared" si="1"/>
        <v>0</v>
      </c>
      <c r="G15" s="8">
        <f>중기사용료목록!F13</f>
        <v>0</v>
      </c>
      <c r="H15" s="8">
        <f t="shared" si="2"/>
        <v>0</v>
      </c>
      <c r="I15" s="8">
        <f>중기사용료목록!G13</f>
        <v>1075</v>
      </c>
      <c r="J15" s="8">
        <f t="shared" si="3"/>
        <v>1075</v>
      </c>
      <c r="K15" s="8">
        <f t="shared" si="4"/>
        <v>1075</v>
      </c>
      <c r="L15" s="8">
        <f t="shared" si="0"/>
        <v>1075</v>
      </c>
      <c r="M15" s="9" t="s">
        <v>5631</v>
      </c>
      <c r="N15" s="6" t="s">
        <v>5631</v>
      </c>
      <c r="P15" s="6" t="s">
        <v>498</v>
      </c>
      <c r="Q15" s="6" t="s">
        <v>5631</v>
      </c>
      <c r="R15" s="6" t="s">
        <v>4156</v>
      </c>
      <c r="Z15" s="8">
        <f>F325+F326+F327+F328+F329+F330+F331+F332+F333+F334+F335+F336+F337+F338+F339+F340+F341+F342+F343+F344+F345+F346+F347+F348+F349+F350+F351+F352+F353+F354</f>
        <v>0</v>
      </c>
      <c r="AA15" s="8">
        <f>H325+H326+H327+H328+H329+H330+H331+H332+H333+H334+H335+H336+H337+H338+H339+H340+H341+H342+H343+H344+H345+H346+H347+H348+H349+H350+H351+H352+H353+H354</f>
        <v>0</v>
      </c>
      <c r="AB15" s="8">
        <f>J325+J326+J327+J328+J329+J330+J331+J332+J333+J334+J335+J336+J337+J338+J339+J340+J341+J342+J343+J344+J345+J346+J347+J348+J349+J350+J351+J352+J353+J354</f>
        <v>408971</v>
      </c>
    </row>
    <row r="16" spans="1:28" ht="15" customHeight="1">
      <c r="A16" s="7" t="s">
        <v>4374</v>
      </c>
      <c r="B16" s="7" t="s">
        <v>3511</v>
      </c>
      <c r="C16" s="7">
        <v>1</v>
      </c>
      <c r="D16" s="7" t="s">
        <v>4684</v>
      </c>
      <c r="E16" s="8">
        <f>중기사용료목록!E14</f>
        <v>0</v>
      </c>
      <c r="F16" s="8">
        <f t="shared" si="1"/>
        <v>0</v>
      </c>
      <c r="G16" s="8">
        <f>중기사용료목록!F14</f>
        <v>0</v>
      </c>
      <c r="H16" s="8">
        <f t="shared" si="2"/>
        <v>0</v>
      </c>
      <c r="I16" s="8">
        <f>중기사용료목록!G14</f>
        <v>1191</v>
      </c>
      <c r="J16" s="8">
        <f t="shared" si="3"/>
        <v>1191</v>
      </c>
      <c r="K16" s="8">
        <f t="shared" si="4"/>
        <v>1191</v>
      </c>
      <c r="L16" s="8">
        <f t="shared" si="0"/>
        <v>1191</v>
      </c>
      <c r="M16" s="9" t="s">
        <v>5631</v>
      </c>
      <c r="N16" s="6" t="s">
        <v>5631</v>
      </c>
      <c r="P16" s="6" t="s">
        <v>1863</v>
      </c>
      <c r="Q16" s="6" t="s">
        <v>5631</v>
      </c>
      <c r="R16" s="6" t="s">
        <v>2172</v>
      </c>
      <c r="Z16" s="8">
        <f>F355+F356+F357+F358+F359+F360+F361+F362+F363+F364+F365+F366+F367+F368+F369+F370+F371+F372+F373+F374+F375+F376+F377+F378+F379+F380+F381+F382+F383+F384</f>
        <v>8795</v>
      </c>
      <c r="AA16" s="8">
        <f>H355+H356+H357+H358+H359+H360+H361+H362+H363+H364+H365+H366+H367+H368+H369+H370+H371+H372+H373+H374+H375+H376+H377+H378+H379+H380+H381+H382+H383+H384</f>
        <v>51516</v>
      </c>
      <c r="AB16" s="8">
        <f>J355+J356+J357+J358+J359+J360+J361+J362+J363+J364+J365+J366+J367+J368+J369+J370+J371+J372+J373+J374+J375+J376+J377+J378+J379+J380+J381+J382+J383+J384</f>
        <v>708404</v>
      </c>
    </row>
    <row r="17" spans="1:28" ht="15" customHeight="1">
      <c r="A17" s="7" t="s">
        <v>4374</v>
      </c>
      <c r="B17" s="7" t="s">
        <v>2190</v>
      </c>
      <c r="C17" s="7">
        <v>1</v>
      </c>
      <c r="D17" s="7" t="s">
        <v>4684</v>
      </c>
      <c r="E17" s="8">
        <f>중기사용료목록!E15</f>
        <v>0</v>
      </c>
      <c r="F17" s="8">
        <f t="shared" si="1"/>
        <v>0</v>
      </c>
      <c r="G17" s="8">
        <f>중기사용료목록!F15</f>
        <v>0</v>
      </c>
      <c r="H17" s="8">
        <f t="shared" si="2"/>
        <v>0</v>
      </c>
      <c r="I17" s="8">
        <f>중기사용료목록!G15</f>
        <v>1387</v>
      </c>
      <c r="J17" s="8">
        <f t="shared" si="3"/>
        <v>1387</v>
      </c>
      <c r="K17" s="8">
        <f t="shared" si="4"/>
        <v>1387</v>
      </c>
      <c r="L17" s="8">
        <f t="shared" si="0"/>
        <v>1387</v>
      </c>
      <c r="M17" s="9" t="s">
        <v>5631</v>
      </c>
      <c r="N17" s="6" t="s">
        <v>5631</v>
      </c>
      <c r="P17" s="6" t="s">
        <v>3296</v>
      </c>
      <c r="Q17" s="6" t="s">
        <v>5631</v>
      </c>
      <c r="R17" s="6" t="s">
        <v>2706</v>
      </c>
      <c r="Z17" s="8">
        <f>F385+F386+F387+F388+F389+F390+F391+F392+F393+F394+F395+F396+F397+F398+F399+F400+F401+F402+F403+F404+F405+F406+F407+F408+F409+F410+F411+F412+F413+F414</f>
        <v>313769</v>
      </c>
      <c r="AA17" s="8">
        <f>H385+H386+H387+H388+H389+H390+H391+H392+H393+H394+H395+H396+H397+H398+H399+H400+H401+H402+H403+H404+H405+H406+H407+H408+H409+H410+H411+H412+H413+H414</f>
        <v>334854</v>
      </c>
      <c r="AB17" s="8">
        <f>J385+J386+J387+J388+J389+J390+J391+J392+J393+J394+J395+J396+J397+J398+J399+J400+J401+J402+J403+J404+J405+J406+J407+J408+J409+J410+J411+J412+J413+J414</f>
        <v>711371</v>
      </c>
    </row>
    <row r="18" spans="1:28" ht="15" customHeight="1">
      <c r="A18" s="7" t="s">
        <v>4374</v>
      </c>
      <c r="B18" s="7" t="s">
        <v>3963</v>
      </c>
      <c r="C18" s="7">
        <v>1</v>
      </c>
      <c r="D18" s="7" t="s">
        <v>4684</v>
      </c>
      <c r="E18" s="8">
        <f>중기사용료목록!E16</f>
        <v>0</v>
      </c>
      <c r="F18" s="8">
        <f t="shared" si="1"/>
        <v>0</v>
      </c>
      <c r="G18" s="8">
        <f>중기사용료목록!F16</f>
        <v>0</v>
      </c>
      <c r="H18" s="8">
        <f t="shared" si="2"/>
        <v>0</v>
      </c>
      <c r="I18" s="8">
        <f>중기사용료목록!G16</f>
        <v>1685</v>
      </c>
      <c r="J18" s="8">
        <f t="shared" si="3"/>
        <v>1685</v>
      </c>
      <c r="K18" s="8">
        <f t="shared" si="4"/>
        <v>1685</v>
      </c>
      <c r="L18" s="8">
        <f t="shared" si="0"/>
        <v>1685</v>
      </c>
      <c r="M18" s="9" t="s">
        <v>5631</v>
      </c>
      <c r="N18" s="6" t="s">
        <v>5631</v>
      </c>
      <c r="P18" s="6" t="s">
        <v>4735</v>
      </c>
      <c r="Q18" s="6" t="s">
        <v>5631</v>
      </c>
      <c r="R18" s="6" t="s">
        <v>3944</v>
      </c>
      <c r="Z18" s="8">
        <f>F415+F416+F417+F418+F419+F420+F421+F422+F423+F424+F425+F426+F427+F428+F429+F430+F431+F432+F433+F434+F435+F436+F437+F438+F439+F440+F441+F442+F443+F444</f>
        <v>101635</v>
      </c>
      <c r="AA18" s="8">
        <f>H415+H416+H417+H418+H419+H420+H421+H422+H423+H424+H425+H426+H427+H428+H429+H430+H431+H432+H433+H434+H435+H436+H437+H438+H439+H440+H441+H442+H443+H444</f>
        <v>128790</v>
      </c>
      <c r="AB18" s="8">
        <f>J415+J416+J417+J418+J419+J420+J421+J422+J423+J424+J425+J426+J427+J428+J429+J430+J431+J432+J433+J434+J435+J436+J437+J438+J439+J440+J441+J442+J443+J444</f>
        <v>765422</v>
      </c>
    </row>
    <row r="19" spans="1:28" ht="15" customHeight="1">
      <c r="A19" s="7" t="s">
        <v>308</v>
      </c>
      <c r="B19" s="7" t="s">
        <v>3694</v>
      </c>
      <c r="C19" s="7">
        <v>1</v>
      </c>
      <c r="D19" s="7" t="s">
        <v>4684</v>
      </c>
      <c r="E19" s="8">
        <f>중기사용료목록!E17</f>
        <v>8123</v>
      </c>
      <c r="F19" s="8">
        <f t="shared" si="1"/>
        <v>8123</v>
      </c>
      <c r="G19" s="8">
        <f>중기사용료목록!F17</f>
        <v>25758</v>
      </c>
      <c r="H19" s="8">
        <f t="shared" si="2"/>
        <v>25758</v>
      </c>
      <c r="I19" s="8">
        <f>중기사용료목록!G17</f>
        <v>5311</v>
      </c>
      <c r="J19" s="8">
        <f t="shared" si="3"/>
        <v>5311</v>
      </c>
      <c r="K19" s="8">
        <f t="shared" si="4"/>
        <v>39192</v>
      </c>
      <c r="L19" s="8">
        <f t="shared" si="0"/>
        <v>39192</v>
      </c>
      <c r="M19" s="9" t="s">
        <v>5631</v>
      </c>
      <c r="N19" s="6" t="s">
        <v>5631</v>
      </c>
      <c r="P19" s="6" t="s">
        <v>401</v>
      </c>
      <c r="Q19" s="6" t="s">
        <v>5631</v>
      </c>
      <c r="R19" s="6" t="s">
        <v>931</v>
      </c>
      <c r="Z19" s="8">
        <f>F445+F446+F447+F448+F449+F450+F451+F452+F453+F454+F455+F456+F457+F458+F459+F460+F461+F462+F463+F464+F465+F466+F467+F468+F469+F470+F471+F472+F473+F474</f>
        <v>444171</v>
      </c>
      <c r="AA19" s="8">
        <f>H445+H446+H447+H448+H449+H450+H451+H452+H453+H454+H455+H456+H457+H458+H459+H460+H461+H462+H463+H464+H465+H466+H467+H468+H469+H470+H471+H472+H473+H474</f>
        <v>128790</v>
      </c>
      <c r="AB19" s="8">
        <f>J445+J446+J447+J448+J449+J450+J451+J452+J453+J454+J455+J456+J457+J458+J459+J460+J461+J462+J463+J464+J465+J466+J467+J468+J469+J470+J471+J472+J473+J474</f>
        <v>3604645</v>
      </c>
    </row>
    <row r="20" spans="1:28" ht="15" customHeight="1">
      <c r="A20" s="7" t="s">
        <v>308</v>
      </c>
      <c r="B20" s="7" t="s">
        <v>321</v>
      </c>
      <c r="C20" s="7">
        <v>1</v>
      </c>
      <c r="D20" s="7" t="s">
        <v>4684</v>
      </c>
      <c r="E20" s="8">
        <f>중기사용료목록!E18</f>
        <v>21962</v>
      </c>
      <c r="F20" s="8">
        <f t="shared" si="1"/>
        <v>21962</v>
      </c>
      <c r="G20" s="8">
        <f>중기사용료목록!F18</f>
        <v>25758</v>
      </c>
      <c r="H20" s="8">
        <f t="shared" si="2"/>
        <v>25758</v>
      </c>
      <c r="I20" s="8">
        <f>중기사용료목록!G18</f>
        <v>20559</v>
      </c>
      <c r="J20" s="8">
        <f t="shared" si="3"/>
        <v>20559</v>
      </c>
      <c r="K20" s="8">
        <f t="shared" si="4"/>
        <v>68279</v>
      </c>
      <c r="L20" s="8">
        <f t="shared" si="0"/>
        <v>68279</v>
      </c>
      <c r="M20" s="9" t="s">
        <v>5631</v>
      </c>
      <c r="N20" s="6" t="s">
        <v>5631</v>
      </c>
      <c r="P20" s="6" t="s">
        <v>1781</v>
      </c>
      <c r="Q20" s="6" t="s">
        <v>5631</v>
      </c>
      <c r="R20" s="6" t="s">
        <v>4413</v>
      </c>
      <c r="Z20" s="8">
        <f>F475+F476+F477+F478+F479+F480+F481+F482+F483+F484+F485+F486+F487+F488+F489+F490+F491+F492+F493+F494+F495+F496+F497+F498+F499+F500+F501+F502+F503+F504</f>
        <v>629830</v>
      </c>
      <c r="AA20" s="8">
        <f>H475+H476+H477+H478+H479+H480+H481+H482+H483+H484+H485+H486+H487+H488+H489+H490+H491+H492+H493+H494+H495+H496+H497+H498+H499+H500+H501+H502+H503+H504</f>
        <v>394924</v>
      </c>
      <c r="AB20" s="8">
        <f>J475+J476+J477+J478+J479+J480+J481+J482+J483+J484+J485+J486+J487+J488+J489+J490+J491+J492+J493+J494+J495+J496+J497+J498+J499+J500+J501+J502+J503+J504</f>
        <v>1181219</v>
      </c>
    </row>
    <row r="21" spans="1:28" ht="15" customHeight="1">
      <c r="A21" s="7" t="s">
        <v>3149</v>
      </c>
      <c r="B21" s="7" t="s">
        <v>1260</v>
      </c>
      <c r="C21" s="7">
        <v>1</v>
      </c>
      <c r="D21" s="7" t="s">
        <v>4684</v>
      </c>
      <c r="E21" s="8">
        <f>중기사용료목록!E19</f>
        <v>4735</v>
      </c>
      <c r="F21" s="8">
        <f t="shared" si="1"/>
        <v>4735</v>
      </c>
      <c r="G21" s="8">
        <f>중기사용료목록!F19</f>
        <v>25758</v>
      </c>
      <c r="H21" s="8">
        <f t="shared" si="2"/>
        <v>25758</v>
      </c>
      <c r="I21" s="8">
        <f>중기사용료목록!G19</f>
        <v>7231</v>
      </c>
      <c r="J21" s="8">
        <f t="shared" si="3"/>
        <v>7231</v>
      </c>
      <c r="K21" s="8">
        <f t="shared" si="4"/>
        <v>37724</v>
      </c>
      <c r="L21" s="8">
        <f t="shared" si="0"/>
        <v>37724</v>
      </c>
      <c r="M21" s="9" t="s">
        <v>5631</v>
      </c>
      <c r="N21" s="6" t="s">
        <v>5631</v>
      </c>
      <c r="P21" s="6" t="s">
        <v>3202</v>
      </c>
      <c r="Q21" s="6" t="s">
        <v>5631</v>
      </c>
      <c r="R21" s="6" t="s">
        <v>4428</v>
      </c>
      <c r="Z21" s="8">
        <f>F505+F506+F507+F508+F509+F510+F511+F512+F513+F514+F515+F516+F517+F518+F519+F520+F521+F522+F523+F524+F525+F526+F527+F528+F529+F530+F531+F532+F533+F534</f>
        <v>679547</v>
      </c>
      <c r="AA21" s="8">
        <f>H505+H506+H507+H508+H509+H510+H511+H512+H513+H514+H515+H516+H517+H518+H519+H520+H521+H522+H523+H524+H525+H526+H527+H528+H529+H530+H531+H532+H533+H534</f>
        <v>202532</v>
      </c>
      <c r="AB21" s="8">
        <f>J505+J506+J507+J508+J509+J510+J511+J512+J513+J514+J515+J516+J517+J518+J519+J520+J521+J522+J523+J524+J525+J526+J527+J528+J529+J530+J531+J532+J533+J534</f>
        <v>145147</v>
      </c>
    </row>
    <row r="22" spans="1:28" ht="15" customHeight="1">
      <c r="A22" s="7" t="s">
        <v>3149</v>
      </c>
      <c r="B22" s="7" t="s">
        <v>23</v>
      </c>
      <c r="C22" s="7">
        <v>1</v>
      </c>
      <c r="D22" s="7" t="s">
        <v>4684</v>
      </c>
      <c r="E22" s="8">
        <f>중기사용료목록!E20</f>
        <v>7399</v>
      </c>
      <c r="F22" s="8">
        <f t="shared" si="1"/>
        <v>7399</v>
      </c>
      <c r="G22" s="8">
        <f>중기사용료목록!F20</f>
        <v>25758</v>
      </c>
      <c r="H22" s="8">
        <f t="shared" si="2"/>
        <v>25758</v>
      </c>
      <c r="I22" s="8">
        <f>중기사용료목록!G20</f>
        <v>11251</v>
      </c>
      <c r="J22" s="8">
        <f t="shared" si="3"/>
        <v>11251</v>
      </c>
      <c r="K22" s="8">
        <f t="shared" si="4"/>
        <v>44408</v>
      </c>
      <c r="L22" s="8">
        <f t="shared" si="0"/>
        <v>44408</v>
      </c>
      <c r="M22" s="9" t="s">
        <v>5631</v>
      </c>
      <c r="N22" s="6" t="s">
        <v>5631</v>
      </c>
      <c r="P22" s="6" t="s">
        <v>4619</v>
      </c>
      <c r="Q22" s="6" t="s">
        <v>5631</v>
      </c>
      <c r="R22" s="6" t="s">
        <v>875</v>
      </c>
      <c r="Z22" s="8">
        <f>F535+F536+F537+F538+F539+F540+F541+F542+F543+F544+F545+F546+F547+F548+F549+F550+F551+F552+F553+F554+F555+F556+F557+F558+F559+F560+F561+F562+F563+F564</f>
        <v>107967</v>
      </c>
      <c r="AA22" s="8">
        <f>H535+H536+H537+H538+H539+H540+H541+H542+H543+H544+H545+H546+H547+H548+H549+H550+H551+H552+H553+H554+H555+H556+H557+H558+H559+H560+H561+H562+H563+H564</f>
        <v>0</v>
      </c>
      <c r="AB22" s="8">
        <f>J535+J536+J537+J538+J539+J540+J541+J542+J543+J544+J545+J546+J547+J548+J549+J550+J551+J552+J553+J554+J555+J556+J557+J558+J559+J560+J561+J562+J563+J564</f>
        <v>66623</v>
      </c>
    </row>
    <row r="23" spans="1:28" ht="15" customHeight="1">
      <c r="A23" s="7" t="s">
        <v>3149</v>
      </c>
      <c r="B23" s="7" t="s">
        <v>4856</v>
      </c>
      <c r="C23" s="7">
        <v>1</v>
      </c>
      <c r="D23" s="7" t="s">
        <v>4684</v>
      </c>
      <c r="E23" s="8">
        <f>중기사용료목록!E21</f>
        <v>14771</v>
      </c>
      <c r="F23" s="8">
        <f t="shared" si="1"/>
        <v>14771</v>
      </c>
      <c r="G23" s="8">
        <f>중기사용료목록!F21</f>
        <v>25758</v>
      </c>
      <c r="H23" s="8">
        <f t="shared" si="2"/>
        <v>25758</v>
      </c>
      <c r="I23" s="8">
        <f>중기사용료목록!G21</f>
        <v>12514</v>
      </c>
      <c r="J23" s="8">
        <f t="shared" si="3"/>
        <v>12514</v>
      </c>
      <c r="K23" s="8">
        <f t="shared" si="4"/>
        <v>53043</v>
      </c>
      <c r="L23" s="8">
        <f t="shared" si="0"/>
        <v>53043</v>
      </c>
      <c r="M23" s="9" t="s">
        <v>5631</v>
      </c>
      <c r="N23" s="6" t="s">
        <v>5631</v>
      </c>
      <c r="P23" s="6" t="s">
        <v>679</v>
      </c>
      <c r="Q23" s="6" t="s">
        <v>5631</v>
      </c>
      <c r="R23" s="6" t="s">
        <v>3508</v>
      </c>
      <c r="Z23" s="8">
        <f>F565+F566+F567+F568+F569+F570+F571+F572+F573+F574+F575+F576+F577+F578+F579+F580+F581+F582+F583+F584+F585+F586+F587+F588+F589+F590+F591+F592+F593+F594</f>
        <v>5662</v>
      </c>
      <c r="AA23" s="8">
        <f>H565+H566+H567+H568+H569+H570+H571+H572+H573+H574+H575+H576+H577+H578+H579+H580+H581+H582+H583+H584+H585+H586+H587+H588+H589+H590+H591+H592+H593+H594</f>
        <v>25758</v>
      </c>
      <c r="AB23" s="8">
        <f>J565+J566+J567+J568+J569+J570+J571+J572+J573+J574+J575+J576+J577+J578+J579+J580+J581+J582+J583+J584+J585+J586+J587+J588+J589+J590+J591+J592+J593+J594</f>
        <v>83667</v>
      </c>
    </row>
    <row r="24" spans="1:28" ht="15" customHeight="1">
      <c r="A24" s="7" t="s">
        <v>3149</v>
      </c>
      <c r="B24" s="7" t="s">
        <v>1923</v>
      </c>
      <c r="C24" s="7">
        <v>1</v>
      </c>
      <c r="D24" s="7" t="s">
        <v>4684</v>
      </c>
      <c r="E24" s="8">
        <f>중기사용료목록!E22</f>
        <v>15219</v>
      </c>
      <c r="F24" s="8">
        <f t="shared" si="1"/>
        <v>15219</v>
      </c>
      <c r="G24" s="8">
        <f>중기사용료목록!F22</f>
        <v>25758</v>
      </c>
      <c r="H24" s="8">
        <f t="shared" si="2"/>
        <v>25758</v>
      </c>
      <c r="I24" s="8">
        <f>중기사용료목록!G22</f>
        <v>18070</v>
      </c>
      <c r="J24" s="8">
        <f t="shared" si="3"/>
        <v>18070</v>
      </c>
      <c r="K24" s="8">
        <f t="shared" si="4"/>
        <v>59047</v>
      </c>
      <c r="L24" s="8">
        <f t="shared" si="0"/>
        <v>59047</v>
      </c>
      <c r="M24" s="9" t="s">
        <v>5631</v>
      </c>
      <c r="N24" s="6" t="s">
        <v>5631</v>
      </c>
      <c r="P24" s="6" t="s">
        <v>2036</v>
      </c>
      <c r="Q24" s="6" t="s">
        <v>5631</v>
      </c>
      <c r="R24" s="6" t="s">
        <v>792</v>
      </c>
      <c r="Z24" s="8">
        <f>F595+F596+F597+F598+F599+F600+F601+F602+F603+F604+F605+F606+F607+F608+F609+F610+F611+F612+F613+F614+F615+F616+F617+F618+F619+F620+F621+F622+F623+F624</f>
        <v>0</v>
      </c>
      <c r="AA24" s="8">
        <f>H595+H596+H597+H598+H599+H600+H601+H602+H603+H604+H605+H606+H607+H608+H609+H610+H611+H612+H613+H614+H615+H616+H617+H618+H619+H620+H621+H622+H623+H624</f>
        <v>0</v>
      </c>
      <c r="AB24" s="8">
        <f>J595+J596+J597+J598+J599+J600+J601+J602+J603+J604+J605+J606+J607+J608+J609+J610+J611+J612+J613+J614+J615+J616+J617+J618+J619+J620+J621+J622+J623+J624</f>
        <v>2699</v>
      </c>
    </row>
    <row r="25" spans="1:28" ht="15" customHeight="1">
      <c r="A25" s="7" t="s">
        <v>3149</v>
      </c>
      <c r="B25" s="7" t="s">
        <v>1136</v>
      </c>
      <c r="C25" s="7">
        <v>1</v>
      </c>
      <c r="D25" s="7" t="s">
        <v>4684</v>
      </c>
      <c r="E25" s="8">
        <f>중기사용료목록!E23</f>
        <v>17307</v>
      </c>
      <c r="F25" s="8">
        <f t="shared" si="1"/>
        <v>17307</v>
      </c>
      <c r="G25" s="8">
        <f>중기사용료목록!F23</f>
        <v>25758</v>
      </c>
      <c r="H25" s="8">
        <f t="shared" si="2"/>
        <v>25758</v>
      </c>
      <c r="I25" s="8">
        <f>중기사용료목록!G23</f>
        <v>19708</v>
      </c>
      <c r="J25" s="8">
        <f t="shared" si="3"/>
        <v>19708</v>
      </c>
      <c r="K25" s="8">
        <f t="shared" si="4"/>
        <v>62773</v>
      </c>
      <c r="L25" s="8">
        <f t="shared" si="0"/>
        <v>62773</v>
      </c>
      <c r="M25" s="9" t="s">
        <v>5631</v>
      </c>
      <c r="N25" s="6" t="s">
        <v>5631</v>
      </c>
      <c r="P25" s="6" t="s">
        <v>1686</v>
      </c>
      <c r="Q25" s="6" t="s">
        <v>5631</v>
      </c>
      <c r="R25" s="6" t="s">
        <v>2126</v>
      </c>
      <c r="Z25" s="8">
        <f>F625+F626+F627+F628+F629+F630+F631+F632+F633+F634+F635+F636+F637+F638+F639+F640+F641+F642+F643+F644+F645+F646+F647+F648+F649+F650+F651+F652+F653+F654</f>
        <v>6873786</v>
      </c>
      <c r="AA25" s="8">
        <f>H625+H626+H627+H628+H629+H630+H631+H632+H633+H634+H635+H636+H637+H638+H639+H640+H641+H642+H643+H644+H645+H646+H647+H648+H649+H650+H651+H652+H653+H654</f>
        <v>2292477</v>
      </c>
      <c r="AB25" s="8">
        <f>J625+J626+J627+J628+J629+J630+J631+J632+J633+J634+J635+J636+J637+J638+J639+J640+J641+J642+J643+J644+J645+J646+J647+J648+J649+J650+J651+J652+J653+J654</f>
        <v>4012436</v>
      </c>
    </row>
    <row r="26" spans="1:28" ht="15" customHeight="1">
      <c r="A26" s="7" t="s">
        <v>3149</v>
      </c>
      <c r="B26" s="7" t="s">
        <v>2201</v>
      </c>
      <c r="C26" s="7">
        <v>1</v>
      </c>
      <c r="D26" s="7" t="s">
        <v>4684</v>
      </c>
      <c r="E26" s="8">
        <f>중기사용료목록!E24</f>
        <v>22828</v>
      </c>
      <c r="F26" s="8">
        <f t="shared" si="1"/>
        <v>22828</v>
      </c>
      <c r="G26" s="8">
        <f>중기사용료목록!F24</f>
        <v>25758</v>
      </c>
      <c r="H26" s="8">
        <f t="shared" si="2"/>
        <v>25758</v>
      </c>
      <c r="I26" s="8">
        <f>중기사용료목록!G24</f>
        <v>21117</v>
      </c>
      <c r="J26" s="8">
        <f t="shared" si="3"/>
        <v>21117</v>
      </c>
      <c r="K26" s="8">
        <f t="shared" si="4"/>
        <v>69703</v>
      </c>
      <c r="L26" s="8">
        <f t="shared" si="0"/>
        <v>69703</v>
      </c>
      <c r="M26" s="9" t="s">
        <v>5631</v>
      </c>
      <c r="N26" s="6" t="s">
        <v>5631</v>
      </c>
      <c r="P26" s="6" t="s">
        <v>315</v>
      </c>
      <c r="Q26" s="6" t="s">
        <v>5631</v>
      </c>
      <c r="R26" s="6" t="s">
        <v>3804</v>
      </c>
      <c r="Z26" s="8">
        <f>F655+F656+F657+F658+F659+F660+F661+F662+F663+F664+F665+F666+F667+F668+F669+F670+F671+F672+F673+F674+F675+F676+F677+F678+F679+F680+F681+F682+F683+F684</f>
        <v>14323590</v>
      </c>
      <c r="AA26" s="8">
        <f>H655+H656+H657+H658+H659+H660+H661+H662+H663+H664+H665+H666+H667+H668+H669+H670+H671+H672+H673+H674+H675+H676+H677+H678+H679+H680+H681+H682+H683+H684</f>
        <v>3446836</v>
      </c>
      <c r="AB26" s="8">
        <f>J655+J656+J657+J658+J659+J660+J661+J662+J663+J664+J665+J666+J667+J668+J669+J670+J671+J672+J673+J674+J675+J676+J677+J678+J679+J680+J681+J682+J683+J684</f>
        <v>9143474</v>
      </c>
    </row>
    <row r="27" spans="1:28" ht="15" customHeight="1">
      <c r="A27" s="7" t="s">
        <v>3149</v>
      </c>
      <c r="B27" s="7" t="s">
        <v>1066</v>
      </c>
      <c r="C27" s="7">
        <v>1</v>
      </c>
      <c r="D27" s="7" t="s">
        <v>4684</v>
      </c>
      <c r="E27" s="8">
        <f>중기사용료목록!E25</f>
        <v>29095</v>
      </c>
      <c r="F27" s="8">
        <f t="shared" si="1"/>
        <v>29095</v>
      </c>
      <c r="G27" s="8">
        <f>중기사용료목록!F25</f>
        <v>25758</v>
      </c>
      <c r="H27" s="8">
        <f t="shared" si="2"/>
        <v>25758</v>
      </c>
      <c r="I27" s="8">
        <f>중기사용료목록!G25</f>
        <v>23559</v>
      </c>
      <c r="J27" s="8">
        <f t="shared" si="3"/>
        <v>23559</v>
      </c>
      <c r="K27" s="8">
        <f t="shared" si="4"/>
        <v>78412</v>
      </c>
      <c r="L27" s="8">
        <f t="shared" si="0"/>
        <v>78412</v>
      </c>
      <c r="M27" s="9" t="s">
        <v>5631</v>
      </c>
      <c r="N27" s="6" t="s">
        <v>5631</v>
      </c>
      <c r="P27" s="6" t="s">
        <v>4526</v>
      </c>
      <c r="Q27" s="6" t="s">
        <v>5631</v>
      </c>
      <c r="R27" s="6" t="s">
        <v>3147</v>
      </c>
      <c r="Z27" s="8">
        <f>F685+F686+F687+F688+F689+F690+F691+F692+F693+F694+F695+F696+F697+F698+F699+F700+F701+F702+F703+F704+F705+F706+F707+F708+F709+F710+F711+F712+F713+F714</f>
        <v>919871</v>
      </c>
      <c r="AA27" s="8">
        <f>H685+H686+H687+H688+H689+H690+H691+H692+H693+H694+H695+H696+H697+H698+H699+H700+H701+H702+H703+H704+H705+H706+H707+H708+H709+H710+H711+H712+H713+H714</f>
        <v>1491807</v>
      </c>
      <c r="AB27" s="8">
        <f>J685+J686+J687+J688+J689+J690+J691+J692+J693+J694+J695+J696+J697+J698+J699+J700+J701+J702+J703+J704+J705+J706+J707+J708+J709+J710+J711+J712+J713+J714</f>
        <v>921418</v>
      </c>
    </row>
    <row r="28" spans="1:28" ht="15" customHeight="1">
      <c r="A28" s="7" t="s">
        <v>3149</v>
      </c>
      <c r="B28" s="7" t="s">
        <v>3544</v>
      </c>
      <c r="C28" s="7">
        <v>1</v>
      </c>
      <c r="D28" s="7" t="s">
        <v>4684</v>
      </c>
      <c r="E28" s="8">
        <f>중기사용료목록!E26</f>
        <v>30139</v>
      </c>
      <c r="F28" s="8">
        <f t="shared" si="1"/>
        <v>30139</v>
      </c>
      <c r="G28" s="8">
        <f>중기사용료목록!F26</f>
        <v>25758</v>
      </c>
      <c r="H28" s="8">
        <f t="shared" si="2"/>
        <v>25758</v>
      </c>
      <c r="I28" s="8">
        <f>중기사용료목록!G26</f>
        <v>26935</v>
      </c>
      <c r="J28" s="8">
        <f t="shared" si="3"/>
        <v>26935</v>
      </c>
      <c r="K28" s="8">
        <f t="shared" si="4"/>
        <v>82832</v>
      </c>
      <c r="L28" s="8">
        <f t="shared" si="0"/>
        <v>82832</v>
      </c>
      <c r="M28" s="9" t="s">
        <v>5631</v>
      </c>
      <c r="N28" s="6" t="s">
        <v>5631</v>
      </c>
      <c r="P28" s="6" t="s">
        <v>3123</v>
      </c>
      <c r="Q28" s="6" t="s">
        <v>5631</v>
      </c>
      <c r="R28" s="6" t="s">
        <v>434</v>
      </c>
      <c r="Z28" s="8">
        <f>F715+F716+F717+F718+F719+F720+F721+F722+F723</f>
        <v>2290122</v>
      </c>
      <c r="AA28" s="8">
        <f>H715+H716+H717+H718+H719+H720+H721+H722+H723</f>
        <v>569459</v>
      </c>
      <c r="AB28" s="8">
        <f>J715+J716+J717+J718+J719+J720+J721+J722+J723</f>
        <v>591881</v>
      </c>
    </row>
    <row r="29" spans="1:28" ht="15" customHeight="1">
      <c r="A29" s="7" t="s">
        <v>3149</v>
      </c>
      <c r="B29" s="7" t="s">
        <v>2827</v>
      </c>
      <c r="C29" s="7">
        <v>1</v>
      </c>
      <c r="D29" s="7" t="s">
        <v>4684</v>
      </c>
      <c r="E29" s="8">
        <f>중기사용료목록!E27</f>
        <v>48939</v>
      </c>
      <c r="F29" s="8">
        <f t="shared" si="1"/>
        <v>48939</v>
      </c>
      <c r="G29" s="8">
        <f>중기사용료목록!F27</f>
        <v>25758</v>
      </c>
      <c r="H29" s="8">
        <f t="shared" si="2"/>
        <v>25758</v>
      </c>
      <c r="I29" s="8">
        <f>중기사용료목록!G27</f>
        <v>48552</v>
      </c>
      <c r="J29" s="8">
        <f t="shared" si="3"/>
        <v>48552</v>
      </c>
      <c r="K29" s="8">
        <f t="shared" si="4"/>
        <v>123249</v>
      </c>
      <c r="L29" s="8">
        <f t="shared" si="0"/>
        <v>123249</v>
      </c>
      <c r="M29" s="9" t="s">
        <v>5631</v>
      </c>
      <c r="N29" s="6" t="s">
        <v>5631</v>
      </c>
      <c r="P29" s="6" t="s">
        <v>1613</v>
      </c>
      <c r="Q29" s="6" t="s">
        <v>5631</v>
      </c>
      <c r="R29" s="6" t="s">
        <v>4393</v>
      </c>
    </row>
    <row r="30" spans="1:28" ht="15" customHeight="1">
      <c r="A30" s="7" t="s">
        <v>22</v>
      </c>
      <c r="B30" s="7" t="s">
        <v>1849</v>
      </c>
      <c r="C30" s="7">
        <v>1</v>
      </c>
      <c r="D30" s="7" t="s">
        <v>4684</v>
      </c>
      <c r="E30" s="8">
        <f>중기사용료목록!E28</f>
        <v>8492</v>
      </c>
      <c r="F30" s="8">
        <f t="shared" si="1"/>
        <v>8492</v>
      </c>
      <c r="G30" s="8">
        <f>중기사용료목록!F28</f>
        <v>25758</v>
      </c>
      <c r="H30" s="8">
        <f t="shared" si="2"/>
        <v>25758</v>
      </c>
      <c r="I30" s="8">
        <f>중기사용료목록!G28</f>
        <v>12947</v>
      </c>
      <c r="J30" s="8">
        <f t="shared" si="3"/>
        <v>12947</v>
      </c>
      <c r="K30" s="8">
        <f t="shared" si="4"/>
        <v>47197</v>
      </c>
      <c r="L30" s="8">
        <f t="shared" si="0"/>
        <v>47197</v>
      </c>
      <c r="M30" s="9" t="s">
        <v>5631</v>
      </c>
      <c r="N30" s="6" t="s">
        <v>5631</v>
      </c>
      <c r="P30" s="6" t="s">
        <v>230</v>
      </c>
      <c r="Q30" s="6" t="s">
        <v>5631</v>
      </c>
      <c r="R30" s="6" t="s">
        <v>2495</v>
      </c>
    </row>
    <row r="31" spans="1:28" ht="15" customHeight="1">
      <c r="A31" s="7" t="s">
        <v>22</v>
      </c>
      <c r="B31" s="7" t="s">
        <v>1923</v>
      </c>
      <c r="C31" s="7">
        <v>1</v>
      </c>
      <c r="D31" s="7" t="s">
        <v>4684</v>
      </c>
      <c r="E31" s="8">
        <f>중기사용료목록!E29</f>
        <v>17591</v>
      </c>
      <c r="F31" s="8">
        <f t="shared" si="1"/>
        <v>17591</v>
      </c>
      <c r="G31" s="8">
        <f>중기사용료목록!F29</f>
        <v>25758</v>
      </c>
      <c r="H31" s="8">
        <f t="shared" si="2"/>
        <v>25758</v>
      </c>
      <c r="I31" s="8">
        <f>중기사용료목록!G29</f>
        <v>21622</v>
      </c>
      <c r="J31" s="8">
        <f t="shared" si="3"/>
        <v>21622</v>
      </c>
      <c r="K31" s="8">
        <f t="shared" si="4"/>
        <v>64971</v>
      </c>
      <c r="L31" s="8">
        <f t="shared" si="0"/>
        <v>64971</v>
      </c>
      <c r="M31" s="9" t="s">
        <v>5631</v>
      </c>
      <c r="N31" s="6" t="s">
        <v>5631</v>
      </c>
      <c r="P31" s="6" t="s">
        <v>4435</v>
      </c>
      <c r="Q31" s="6" t="s">
        <v>5631</v>
      </c>
      <c r="R31" s="6" t="s">
        <v>2906</v>
      </c>
    </row>
    <row r="32" spans="1:28" ht="15" customHeight="1">
      <c r="A32" s="7" t="s">
        <v>22</v>
      </c>
      <c r="B32" s="7" t="s">
        <v>2201</v>
      </c>
      <c r="C32" s="7">
        <v>1</v>
      </c>
      <c r="D32" s="7" t="s">
        <v>4684</v>
      </c>
      <c r="E32" s="8">
        <f>중기사용료목록!E30</f>
        <v>24719</v>
      </c>
      <c r="F32" s="8">
        <f t="shared" si="1"/>
        <v>24719</v>
      </c>
      <c r="G32" s="8">
        <f>중기사용료목록!F30</f>
        <v>25758</v>
      </c>
      <c r="H32" s="8">
        <f t="shared" si="2"/>
        <v>25758</v>
      </c>
      <c r="I32" s="8">
        <f>중기사용료목록!G30</f>
        <v>25531</v>
      </c>
      <c r="J32" s="8">
        <f t="shared" si="3"/>
        <v>25531</v>
      </c>
      <c r="K32" s="8">
        <f t="shared" si="4"/>
        <v>76008</v>
      </c>
      <c r="L32" s="8">
        <f t="shared" si="0"/>
        <v>76008</v>
      </c>
      <c r="M32" s="9" t="s">
        <v>5631</v>
      </c>
      <c r="N32" s="6" t="s">
        <v>5631</v>
      </c>
      <c r="P32" s="6" t="s">
        <v>3052</v>
      </c>
      <c r="Q32" s="6" t="s">
        <v>5631</v>
      </c>
      <c r="R32" s="6" t="s">
        <v>251</v>
      </c>
    </row>
    <row r="33" spans="1:18" ht="15" customHeight="1">
      <c r="A33" s="7" t="s">
        <v>22</v>
      </c>
      <c r="B33" s="7" t="s">
        <v>1066</v>
      </c>
      <c r="C33" s="7">
        <v>1</v>
      </c>
      <c r="D33" s="7" t="s">
        <v>4684</v>
      </c>
      <c r="E33" s="8">
        <f>중기사용료목록!E31</f>
        <v>31088</v>
      </c>
      <c r="F33" s="8">
        <f t="shared" si="1"/>
        <v>31088</v>
      </c>
      <c r="G33" s="8">
        <f>중기사용료목록!F31</f>
        <v>25758</v>
      </c>
      <c r="H33" s="8">
        <f t="shared" si="2"/>
        <v>25758</v>
      </c>
      <c r="I33" s="8">
        <f>중기사용료목록!G31</f>
        <v>26935</v>
      </c>
      <c r="J33" s="8">
        <f t="shared" si="3"/>
        <v>26935</v>
      </c>
      <c r="K33" s="8">
        <f t="shared" si="4"/>
        <v>83781</v>
      </c>
      <c r="L33" s="8">
        <f t="shared" si="0"/>
        <v>83781</v>
      </c>
      <c r="M33" s="9" t="s">
        <v>5631</v>
      </c>
      <c r="N33" s="6" t="s">
        <v>5631</v>
      </c>
      <c r="P33" s="6" t="s">
        <v>1524</v>
      </c>
      <c r="Q33" s="6" t="s">
        <v>5631</v>
      </c>
      <c r="R33" s="6" t="s">
        <v>1220</v>
      </c>
    </row>
    <row r="34" spans="1:18" ht="15" customHeight="1">
      <c r="A34" s="7" t="s">
        <v>5351</v>
      </c>
      <c r="B34" s="7" t="s">
        <v>4856</v>
      </c>
      <c r="C34" s="7">
        <v>1</v>
      </c>
      <c r="D34" s="7" t="s">
        <v>4684</v>
      </c>
      <c r="E34" s="8">
        <f>중기사용료목록!E32</f>
        <v>13361</v>
      </c>
      <c r="F34" s="8">
        <f t="shared" si="1"/>
        <v>13361</v>
      </c>
      <c r="G34" s="8">
        <f>중기사용료목록!F32</f>
        <v>25758</v>
      </c>
      <c r="H34" s="8">
        <f t="shared" si="2"/>
        <v>25758</v>
      </c>
      <c r="I34" s="8">
        <f>중기사용료목록!G32</f>
        <v>15031</v>
      </c>
      <c r="J34" s="8">
        <f t="shared" si="3"/>
        <v>15031</v>
      </c>
      <c r="K34" s="8">
        <f t="shared" si="4"/>
        <v>54150</v>
      </c>
      <c r="L34" s="8">
        <f t="shared" si="0"/>
        <v>54150</v>
      </c>
      <c r="M34" s="9" t="s">
        <v>5631</v>
      </c>
      <c r="N34" s="6" t="s">
        <v>5631</v>
      </c>
      <c r="P34" s="6" t="s">
        <v>131</v>
      </c>
      <c r="Q34" s="6" t="s">
        <v>5631</v>
      </c>
      <c r="R34" s="6" t="s">
        <v>3631</v>
      </c>
    </row>
    <row r="35" spans="1:18" ht="15" customHeight="1">
      <c r="A35" s="7" t="s">
        <v>5351</v>
      </c>
      <c r="B35" s="7" t="s">
        <v>1136</v>
      </c>
      <c r="C35" s="7">
        <v>1</v>
      </c>
      <c r="D35" s="7" t="s">
        <v>4684</v>
      </c>
      <c r="E35" s="8">
        <f>중기사용료목록!E33</f>
        <v>15470</v>
      </c>
      <c r="F35" s="8">
        <f t="shared" si="1"/>
        <v>15470</v>
      </c>
      <c r="G35" s="8">
        <f>중기사용료목록!F33</f>
        <v>25758</v>
      </c>
      <c r="H35" s="8">
        <f t="shared" si="2"/>
        <v>25758</v>
      </c>
      <c r="I35" s="8">
        <f>중기사용료목록!G33</f>
        <v>19682</v>
      </c>
      <c r="J35" s="8">
        <f t="shared" si="3"/>
        <v>19682</v>
      </c>
      <c r="K35" s="8">
        <f t="shared" si="4"/>
        <v>60910</v>
      </c>
      <c r="L35" s="8">
        <f t="shared" si="0"/>
        <v>60910</v>
      </c>
      <c r="M35" s="9" t="s">
        <v>5631</v>
      </c>
      <c r="N35" s="6" t="s">
        <v>5631</v>
      </c>
      <c r="P35" s="6" t="s">
        <v>2709</v>
      </c>
      <c r="Q35" s="6" t="s">
        <v>5631</v>
      </c>
      <c r="R35" s="6" t="s">
        <v>2370</v>
      </c>
    </row>
    <row r="36" spans="1:18" ht="15" customHeight="1">
      <c r="A36" s="7" t="s">
        <v>1592</v>
      </c>
      <c r="B36" s="7" t="s">
        <v>4963</v>
      </c>
      <c r="C36" s="7">
        <v>1</v>
      </c>
      <c r="D36" s="7" t="s">
        <v>4684</v>
      </c>
      <c r="E36" s="8">
        <f>중기사용료목록!E34</f>
        <v>0</v>
      </c>
      <c r="F36" s="8">
        <f t="shared" si="1"/>
        <v>0</v>
      </c>
      <c r="G36" s="8">
        <f>중기사용료목록!F34</f>
        <v>0</v>
      </c>
      <c r="H36" s="8">
        <f t="shared" si="2"/>
        <v>0</v>
      </c>
      <c r="I36" s="8">
        <f>중기사용료목록!G34</f>
        <v>2155</v>
      </c>
      <c r="J36" s="8">
        <f t="shared" si="3"/>
        <v>2155</v>
      </c>
      <c r="K36" s="8">
        <f t="shared" si="4"/>
        <v>2155</v>
      </c>
      <c r="L36" s="8">
        <f t="shared" si="0"/>
        <v>2155</v>
      </c>
      <c r="M36" s="9" t="s">
        <v>5631</v>
      </c>
      <c r="N36" s="6" t="s">
        <v>5631</v>
      </c>
      <c r="P36" s="6" t="s">
        <v>1313</v>
      </c>
      <c r="Q36" s="6" t="s">
        <v>5631</v>
      </c>
      <c r="R36" s="6" t="s">
        <v>3259</v>
      </c>
    </row>
    <row r="37" spans="1:18" ht="15" customHeight="1">
      <c r="A37" s="7" t="s">
        <v>1592</v>
      </c>
      <c r="B37" s="7" t="s">
        <v>3584</v>
      </c>
      <c r="C37" s="7">
        <v>1</v>
      </c>
      <c r="D37" s="7" t="s">
        <v>4684</v>
      </c>
      <c r="E37" s="8">
        <f>중기사용료목록!E35</f>
        <v>0</v>
      </c>
      <c r="F37" s="8">
        <f t="shared" si="1"/>
        <v>0</v>
      </c>
      <c r="G37" s="8">
        <f>중기사용료목록!F35</f>
        <v>0</v>
      </c>
      <c r="H37" s="8">
        <f t="shared" si="2"/>
        <v>0</v>
      </c>
      <c r="I37" s="8">
        <f>중기사용료목록!G35</f>
        <v>3952</v>
      </c>
      <c r="J37" s="8">
        <f t="shared" si="3"/>
        <v>3952</v>
      </c>
      <c r="K37" s="8">
        <f t="shared" si="4"/>
        <v>3952</v>
      </c>
      <c r="L37" s="8">
        <f t="shared" si="0"/>
        <v>3952</v>
      </c>
      <c r="M37" s="9" t="s">
        <v>5631</v>
      </c>
      <c r="N37" s="6" t="s">
        <v>5631</v>
      </c>
      <c r="P37" s="6" t="s">
        <v>5494</v>
      </c>
      <c r="Q37" s="6" t="s">
        <v>5631</v>
      </c>
      <c r="R37" s="6" t="s">
        <v>3457</v>
      </c>
    </row>
    <row r="38" spans="1:18" ht="15" customHeight="1">
      <c r="A38" s="7" t="s">
        <v>1592</v>
      </c>
      <c r="B38" s="7" t="s">
        <v>3362</v>
      </c>
      <c r="C38" s="7">
        <v>1</v>
      </c>
      <c r="D38" s="7" t="s">
        <v>4684</v>
      </c>
      <c r="E38" s="8">
        <f>중기사용료목록!E36</f>
        <v>0</v>
      </c>
      <c r="F38" s="8">
        <f t="shared" si="1"/>
        <v>0</v>
      </c>
      <c r="G38" s="8">
        <f>중기사용료목록!F36</f>
        <v>0</v>
      </c>
      <c r="H38" s="8">
        <f t="shared" si="2"/>
        <v>0</v>
      </c>
      <c r="I38" s="8">
        <f>중기사용료목록!G36</f>
        <v>7225</v>
      </c>
      <c r="J38" s="8">
        <f t="shared" si="3"/>
        <v>7225</v>
      </c>
      <c r="K38" s="8">
        <f t="shared" si="4"/>
        <v>7225</v>
      </c>
      <c r="L38" s="8">
        <f t="shared" si="0"/>
        <v>7225</v>
      </c>
      <c r="M38" s="9" t="s">
        <v>5631</v>
      </c>
      <c r="N38" s="6" t="s">
        <v>5631</v>
      </c>
      <c r="P38" s="6" t="s">
        <v>3995</v>
      </c>
      <c r="Q38" s="6" t="s">
        <v>5631</v>
      </c>
      <c r="R38" s="6" t="s">
        <v>3071</v>
      </c>
    </row>
    <row r="39" spans="1:18" ht="15" customHeight="1">
      <c r="A39" s="7" t="s">
        <v>1592</v>
      </c>
      <c r="B39" s="7" t="s">
        <v>3542</v>
      </c>
      <c r="C39" s="7">
        <v>1</v>
      </c>
      <c r="D39" s="7" t="s">
        <v>4684</v>
      </c>
      <c r="E39" s="8">
        <f>중기사용료목록!E37</f>
        <v>0</v>
      </c>
      <c r="F39" s="8">
        <f t="shared" si="1"/>
        <v>0</v>
      </c>
      <c r="G39" s="8">
        <f>중기사용료목록!F37</f>
        <v>0</v>
      </c>
      <c r="H39" s="8">
        <f t="shared" si="2"/>
        <v>0</v>
      </c>
      <c r="I39" s="8">
        <f>중기사용료목록!G37</f>
        <v>8982</v>
      </c>
      <c r="J39" s="8">
        <f t="shared" si="3"/>
        <v>8982</v>
      </c>
      <c r="K39" s="8">
        <f t="shared" si="4"/>
        <v>8982</v>
      </c>
      <c r="L39" s="8">
        <f t="shared" si="0"/>
        <v>8982</v>
      </c>
      <c r="M39" s="9" t="s">
        <v>5631</v>
      </c>
      <c r="N39" s="6" t="s">
        <v>5631</v>
      </c>
      <c r="P39" s="6" t="s">
        <v>2804</v>
      </c>
      <c r="Q39" s="6" t="s">
        <v>5631</v>
      </c>
      <c r="R39" s="6" t="s">
        <v>607</v>
      </c>
    </row>
    <row r="40" spans="1:18" ht="15" customHeight="1">
      <c r="A40" s="7" t="s">
        <v>1592</v>
      </c>
      <c r="B40" s="7" t="s">
        <v>921</v>
      </c>
      <c r="C40" s="7">
        <v>1</v>
      </c>
      <c r="D40" s="7" t="s">
        <v>4684</v>
      </c>
      <c r="E40" s="8">
        <f>중기사용료목록!E38</f>
        <v>0</v>
      </c>
      <c r="F40" s="8">
        <f t="shared" si="1"/>
        <v>0</v>
      </c>
      <c r="G40" s="8">
        <f>중기사용료목록!F38</f>
        <v>0</v>
      </c>
      <c r="H40" s="8">
        <f t="shared" si="2"/>
        <v>0</v>
      </c>
      <c r="I40" s="8">
        <f>중기사용료목록!G38</f>
        <v>9799</v>
      </c>
      <c r="J40" s="8">
        <f t="shared" si="3"/>
        <v>9799</v>
      </c>
      <c r="K40" s="8">
        <f t="shared" si="4"/>
        <v>9799</v>
      </c>
      <c r="L40" s="8">
        <f t="shared" si="0"/>
        <v>9799</v>
      </c>
      <c r="M40" s="9" t="s">
        <v>5631</v>
      </c>
      <c r="N40" s="6" t="s">
        <v>5631</v>
      </c>
      <c r="P40" s="6" t="s">
        <v>1394</v>
      </c>
      <c r="Q40" s="6" t="s">
        <v>5631</v>
      </c>
      <c r="R40" s="6" t="s">
        <v>3040</v>
      </c>
    </row>
    <row r="41" spans="1:18" ht="15" customHeight="1">
      <c r="A41" s="7" t="s">
        <v>1592</v>
      </c>
      <c r="B41" s="7" t="s">
        <v>3907</v>
      </c>
      <c r="C41" s="7">
        <v>1</v>
      </c>
      <c r="D41" s="7" t="s">
        <v>4684</v>
      </c>
      <c r="E41" s="8">
        <f>중기사용료목록!E39</f>
        <v>0</v>
      </c>
      <c r="F41" s="8">
        <f t="shared" si="1"/>
        <v>0</v>
      </c>
      <c r="G41" s="8">
        <f>중기사용료목록!F39</f>
        <v>0</v>
      </c>
      <c r="H41" s="8">
        <f t="shared" si="2"/>
        <v>0</v>
      </c>
      <c r="I41" s="8">
        <f>중기사용료목록!G39</f>
        <v>14372</v>
      </c>
      <c r="J41" s="8">
        <f t="shared" si="3"/>
        <v>14372</v>
      </c>
      <c r="K41" s="8">
        <f t="shared" si="4"/>
        <v>14372</v>
      </c>
      <c r="L41" s="8">
        <f t="shared" si="0"/>
        <v>14372</v>
      </c>
      <c r="M41" s="9" t="s">
        <v>962</v>
      </c>
      <c r="N41" s="6" t="s">
        <v>5631</v>
      </c>
      <c r="P41" s="6" t="s">
        <v>5593</v>
      </c>
      <c r="Q41" s="6" t="s">
        <v>5631</v>
      </c>
      <c r="R41" s="6" t="s">
        <v>5486</v>
      </c>
    </row>
    <row r="42" spans="1:18" ht="15" customHeight="1">
      <c r="A42" s="7" t="s">
        <v>2330</v>
      </c>
      <c r="B42" s="7" t="s">
        <v>3584</v>
      </c>
      <c r="C42" s="7">
        <v>1</v>
      </c>
      <c r="D42" s="7" t="s">
        <v>4684</v>
      </c>
      <c r="E42" s="8">
        <f>중기사용료목록!E40</f>
        <v>0</v>
      </c>
      <c r="F42" s="8">
        <f t="shared" si="1"/>
        <v>0</v>
      </c>
      <c r="G42" s="8">
        <f>중기사용료목록!F40</f>
        <v>0</v>
      </c>
      <c r="H42" s="8">
        <f t="shared" si="2"/>
        <v>0</v>
      </c>
      <c r="I42" s="8">
        <f>중기사용료목록!G40</f>
        <v>63</v>
      </c>
      <c r="J42" s="8">
        <f t="shared" si="3"/>
        <v>63</v>
      </c>
      <c r="K42" s="8">
        <f t="shared" si="4"/>
        <v>63</v>
      </c>
      <c r="L42" s="8">
        <f t="shared" si="0"/>
        <v>63</v>
      </c>
      <c r="M42" s="9" t="s">
        <v>5631</v>
      </c>
      <c r="N42" s="6" t="s">
        <v>5631</v>
      </c>
      <c r="P42" s="6" t="s">
        <v>4104</v>
      </c>
      <c r="Q42" s="6" t="s">
        <v>5631</v>
      </c>
      <c r="R42" s="6" t="s">
        <v>383</v>
      </c>
    </row>
    <row r="43" spans="1:18" ht="15" customHeight="1">
      <c r="A43" s="7" t="s">
        <v>2330</v>
      </c>
      <c r="B43" s="7" t="s">
        <v>3542</v>
      </c>
      <c r="C43" s="7">
        <v>1</v>
      </c>
      <c r="D43" s="7" t="s">
        <v>4684</v>
      </c>
      <c r="E43" s="8">
        <f>중기사용료목록!E41</f>
        <v>0</v>
      </c>
      <c r="F43" s="8">
        <f t="shared" si="1"/>
        <v>0</v>
      </c>
      <c r="G43" s="8">
        <f>중기사용료목록!F41</f>
        <v>0</v>
      </c>
      <c r="H43" s="8">
        <f t="shared" si="2"/>
        <v>0</v>
      </c>
      <c r="I43" s="8">
        <f>중기사용료목록!G41</f>
        <v>252</v>
      </c>
      <c r="J43" s="8">
        <f t="shared" si="3"/>
        <v>252</v>
      </c>
      <c r="K43" s="8">
        <f t="shared" si="4"/>
        <v>252</v>
      </c>
      <c r="L43" s="8">
        <f t="shared" si="0"/>
        <v>252</v>
      </c>
      <c r="M43" s="9" t="s">
        <v>5631</v>
      </c>
      <c r="N43" s="6" t="s">
        <v>5631</v>
      </c>
      <c r="P43" s="6" t="s">
        <v>2547</v>
      </c>
      <c r="Q43" s="6" t="s">
        <v>5631</v>
      </c>
      <c r="R43" s="6" t="s">
        <v>3678</v>
      </c>
    </row>
    <row r="44" spans="1:18" ht="15" customHeight="1">
      <c r="A44" s="7" t="s">
        <v>981</v>
      </c>
      <c r="B44" s="7" t="s">
        <v>3542</v>
      </c>
      <c r="C44" s="7">
        <v>1</v>
      </c>
      <c r="D44" s="7" t="s">
        <v>4684</v>
      </c>
      <c r="E44" s="8">
        <f>중기사용료목록!E42</f>
        <v>0</v>
      </c>
      <c r="F44" s="8">
        <f t="shared" si="1"/>
        <v>0</v>
      </c>
      <c r="G44" s="8">
        <f>중기사용료목록!F42</f>
        <v>0</v>
      </c>
      <c r="H44" s="8">
        <f t="shared" si="2"/>
        <v>0</v>
      </c>
      <c r="I44" s="8">
        <f>중기사용료목록!G42</f>
        <v>4297</v>
      </c>
      <c r="J44" s="8">
        <f t="shared" si="3"/>
        <v>4297</v>
      </c>
      <c r="K44" s="8">
        <f t="shared" si="4"/>
        <v>4297</v>
      </c>
      <c r="L44" s="8">
        <f t="shared" si="0"/>
        <v>4297</v>
      </c>
      <c r="M44" s="9" t="s">
        <v>5631</v>
      </c>
      <c r="N44" s="6" t="s">
        <v>5631</v>
      </c>
      <c r="P44" s="6" t="s">
        <v>1148</v>
      </c>
      <c r="Q44" s="6" t="s">
        <v>5631</v>
      </c>
      <c r="R44" s="6" t="s">
        <v>3490</v>
      </c>
    </row>
    <row r="45" spans="1:18" ht="15" customHeight="1">
      <c r="A45" s="7" t="s">
        <v>5109</v>
      </c>
      <c r="B45" s="7" t="s">
        <v>5101</v>
      </c>
      <c r="C45" s="7">
        <v>1</v>
      </c>
      <c r="D45" s="7" t="s">
        <v>4684</v>
      </c>
      <c r="E45" s="8">
        <f>중기사용료목록!E43</f>
        <v>0</v>
      </c>
      <c r="F45" s="8">
        <f t="shared" si="1"/>
        <v>0</v>
      </c>
      <c r="G45" s="8">
        <f>중기사용료목록!F43</f>
        <v>0</v>
      </c>
      <c r="H45" s="8">
        <f t="shared" si="2"/>
        <v>0</v>
      </c>
      <c r="I45" s="8">
        <f>중기사용료목록!G43</f>
        <v>13066</v>
      </c>
      <c r="J45" s="8">
        <f t="shared" si="3"/>
        <v>13066</v>
      </c>
      <c r="K45" s="8">
        <f t="shared" si="4"/>
        <v>13066</v>
      </c>
      <c r="L45" s="8">
        <f t="shared" si="0"/>
        <v>13066</v>
      </c>
      <c r="M45" s="9" t="s">
        <v>5631</v>
      </c>
      <c r="N45" s="6" t="s">
        <v>5631</v>
      </c>
      <c r="P45" s="6" t="s">
        <v>5607</v>
      </c>
      <c r="Q45" s="6" t="s">
        <v>5631</v>
      </c>
      <c r="R45" s="6" t="s">
        <v>3742</v>
      </c>
    </row>
    <row r="46" spans="1:18" ht="15" customHeight="1">
      <c r="A46" s="7" t="s">
        <v>5109</v>
      </c>
      <c r="B46" s="7" t="s">
        <v>1367</v>
      </c>
      <c r="C46" s="7">
        <v>1</v>
      </c>
      <c r="D46" s="7" t="s">
        <v>4684</v>
      </c>
      <c r="E46" s="8">
        <f>중기사용료목록!E44</f>
        <v>0</v>
      </c>
      <c r="F46" s="8">
        <f t="shared" si="1"/>
        <v>0</v>
      </c>
      <c r="G46" s="8">
        <f>중기사용료목록!F44</f>
        <v>0</v>
      </c>
      <c r="H46" s="8">
        <f t="shared" si="2"/>
        <v>0</v>
      </c>
      <c r="I46" s="8">
        <f>중기사용료목록!G44</f>
        <v>15025</v>
      </c>
      <c r="J46" s="8">
        <f t="shared" si="3"/>
        <v>15025</v>
      </c>
      <c r="K46" s="8">
        <f t="shared" si="4"/>
        <v>15025</v>
      </c>
      <c r="L46" s="8">
        <f t="shared" si="0"/>
        <v>15025</v>
      </c>
      <c r="M46" s="9" t="s">
        <v>5631</v>
      </c>
      <c r="N46" s="6" t="s">
        <v>5631</v>
      </c>
      <c r="P46" s="6" t="s">
        <v>4165</v>
      </c>
      <c r="Q46" s="6" t="s">
        <v>5631</v>
      </c>
      <c r="R46" s="6" t="s">
        <v>3201</v>
      </c>
    </row>
    <row r="47" spans="1:18" ht="15" customHeight="1">
      <c r="A47" s="7" t="s">
        <v>4245</v>
      </c>
      <c r="B47" s="7" t="s">
        <v>1055</v>
      </c>
      <c r="C47" s="7">
        <v>1</v>
      </c>
      <c r="D47" s="7" t="s">
        <v>4684</v>
      </c>
      <c r="E47" s="8">
        <f>중기사용료목록!E45</f>
        <v>10980</v>
      </c>
      <c r="F47" s="8">
        <f t="shared" si="1"/>
        <v>10980</v>
      </c>
      <c r="G47" s="8">
        <f>중기사용료목록!F45</f>
        <v>25758</v>
      </c>
      <c r="H47" s="8">
        <f t="shared" si="2"/>
        <v>25758</v>
      </c>
      <c r="I47" s="8">
        <f>중기사용료목록!G45</f>
        <v>145922</v>
      </c>
      <c r="J47" s="8">
        <f t="shared" si="3"/>
        <v>145922</v>
      </c>
      <c r="K47" s="8">
        <f t="shared" si="4"/>
        <v>182660</v>
      </c>
      <c r="L47" s="8">
        <f t="shared" si="0"/>
        <v>182660</v>
      </c>
      <c r="M47" s="9" t="s">
        <v>5631</v>
      </c>
      <c r="N47" s="6" t="s">
        <v>5631</v>
      </c>
      <c r="P47" s="6" t="s">
        <v>2724</v>
      </c>
      <c r="Q47" s="6" t="s">
        <v>5631</v>
      </c>
      <c r="R47" s="6" t="s">
        <v>3331</v>
      </c>
    </row>
    <row r="48" spans="1:18" ht="15" customHeight="1">
      <c r="A48" s="7" t="s">
        <v>2910</v>
      </c>
      <c r="B48" s="7" t="s">
        <v>4298</v>
      </c>
      <c r="C48" s="7">
        <v>1</v>
      </c>
      <c r="D48" s="7" t="s">
        <v>4684</v>
      </c>
      <c r="E48" s="8">
        <f>중기사용료목록!E46</f>
        <v>7103</v>
      </c>
      <c r="F48" s="8">
        <f t="shared" si="1"/>
        <v>7103</v>
      </c>
      <c r="G48" s="8">
        <f>중기사용료목록!F46</f>
        <v>25758</v>
      </c>
      <c r="H48" s="8">
        <f t="shared" si="2"/>
        <v>25758</v>
      </c>
      <c r="I48" s="8">
        <f>중기사용료목록!G46</f>
        <v>10870</v>
      </c>
      <c r="J48" s="8">
        <f t="shared" si="3"/>
        <v>10870</v>
      </c>
      <c r="K48" s="8">
        <f t="shared" si="4"/>
        <v>43731</v>
      </c>
      <c r="L48" s="8">
        <f t="shared" si="0"/>
        <v>43731</v>
      </c>
      <c r="M48" s="9" t="s">
        <v>5631</v>
      </c>
      <c r="N48" s="6" t="s">
        <v>5631</v>
      </c>
      <c r="P48" s="6" t="s">
        <v>1371</v>
      </c>
      <c r="Q48" s="6" t="s">
        <v>5631</v>
      </c>
      <c r="R48" s="6" t="s">
        <v>5417</v>
      </c>
    </row>
    <row r="49" spans="1:18" ht="15" customHeight="1">
      <c r="A49" s="7" t="s">
        <v>2910</v>
      </c>
      <c r="B49" s="7" t="s">
        <v>4188</v>
      </c>
      <c r="C49" s="7">
        <v>1</v>
      </c>
      <c r="D49" s="7" t="s">
        <v>4684</v>
      </c>
      <c r="E49" s="8">
        <f>중기사용료목록!E47</f>
        <v>9322</v>
      </c>
      <c r="F49" s="8">
        <f t="shared" si="1"/>
        <v>9322</v>
      </c>
      <c r="G49" s="8">
        <f>중기사용료목록!F47</f>
        <v>25758</v>
      </c>
      <c r="H49" s="8">
        <f t="shared" si="2"/>
        <v>25758</v>
      </c>
      <c r="I49" s="8">
        <f>중기사용료목록!G47</f>
        <v>14213</v>
      </c>
      <c r="J49" s="8">
        <f t="shared" si="3"/>
        <v>14213</v>
      </c>
      <c r="K49" s="8">
        <f t="shared" si="4"/>
        <v>49293</v>
      </c>
      <c r="L49" s="8">
        <f t="shared" si="0"/>
        <v>49293</v>
      </c>
      <c r="M49" s="9" t="s">
        <v>5631</v>
      </c>
      <c r="N49" s="6" t="s">
        <v>5631</v>
      </c>
      <c r="P49" s="6" t="s">
        <v>5527</v>
      </c>
      <c r="Q49" s="6" t="s">
        <v>5631</v>
      </c>
      <c r="R49" s="6" t="s">
        <v>4965</v>
      </c>
    </row>
    <row r="50" spans="1:18" ht="15" customHeight="1">
      <c r="A50" s="7" t="s">
        <v>3258</v>
      </c>
      <c r="B50" s="7" t="s">
        <v>1748</v>
      </c>
      <c r="C50" s="7">
        <v>1</v>
      </c>
      <c r="D50" s="7" t="s">
        <v>4684</v>
      </c>
      <c r="E50" s="8">
        <f>중기사용료목록!E48</f>
        <v>10950</v>
      </c>
      <c r="F50" s="8">
        <f t="shared" si="1"/>
        <v>10950</v>
      </c>
      <c r="G50" s="8">
        <f>중기사용료목록!F48</f>
        <v>25758</v>
      </c>
      <c r="H50" s="8">
        <f t="shared" si="2"/>
        <v>25758</v>
      </c>
      <c r="I50" s="8">
        <f>중기사용료목록!G48</f>
        <v>17416</v>
      </c>
      <c r="J50" s="8">
        <f t="shared" si="3"/>
        <v>17416</v>
      </c>
      <c r="K50" s="8">
        <f t="shared" si="4"/>
        <v>54124</v>
      </c>
      <c r="L50" s="8">
        <f t="shared" si="0"/>
        <v>54124</v>
      </c>
      <c r="M50" s="9" t="s">
        <v>5631</v>
      </c>
      <c r="N50" s="6" t="s">
        <v>5631</v>
      </c>
      <c r="P50" s="6" t="s">
        <v>4074</v>
      </c>
      <c r="Q50" s="6" t="s">
        <v>5631</v>
      </c>
      <c r="R50" s="6" t="s">
        <v>4701</v>
      </c>
    </row>
    <row r="51" spans="1:18" ht="15" customHeight="1">
      <c r="A51" s="7" t="s">
        <v>3258</v>
      </c>
      <c r="B51" s="7" t="s">
        <v>1314</v>
      </c>
      <c r="C51" s="7">
        <v>1</v>
      </c>
      <c r="D51" s="7" t="s">
        <v>4684</v>
      </c>
      <c r="E51" s="8">
        <f>중기사용료목록!E49</f>
        <v>14058</v>
      </c>
      <c r="F51" s="8">
        <f t="shared" si="1"/>
        <v>14058</v>
      </c>
      <c r="G51" s="8">
        <f>중기사용료목록!F49</f>
        <v>25758</v>
      </c>
      <c r="H51" s="8">
        <f t="shared" si="2"/>
        <v>25758</v>
      </c>
      <c r="I51" s="8">
        <f>중기사용료목록!G49</f>
        <v>20637</v>
      </c>
      <c r="J51" s="8">
        <f t="shared" si="3"/>
        <v>20637</v>
      </c>
      <c r="K51" s="8">
        <f t="shared" si="4"/>
        <v>60453</v>
      </c>
      <c r="L51" s="8">
        <f t="shared" si="0"/>
        <v>60453</v>
      </c>
      <c r="M51" s="9" t="s">
        <v>5631</v>
      </c>
      <c r="N51" s="6" t="s">
        <v>5631</v>
      </c>
      <c r="P51" s="6" t="s">
        <v>2656</v>
      </c>
      <c r="Q51" s="6" t="s">
        <v>5631</v>
      </c>
      <c r="R51" s="6" t="s">
        <v>5166</v>
      </c>
    </row>
    <row r="52" spans="1:18" ht="15" customHeight="1">
      <c r="A52" s="7" t="s">
        <v>3258</v>
      </c>
      <c r="B52" s="7" t="s">
        <v>1410</v>
      </c>
      <c r="C52" s="7">
        <v>1</v>
      </c>
      <c r="D52" s="7" t="s">
        <v>4684</v>
      </c>
      <c r="E52" s="8">
        <f>중기사용료목록!E50</f>
        <v>16722</v>
      </c>
      <c r="F52" s="8">
        <f t="shared" si="1"/>
        <v>16722</v>
      </c>
      <c r="G52" s="8">
        <f>중기사용료목록!F50</f>
        <v>25758</v>
      </c>
      <c r="H52" s="8">
        <f t="shared" si="2"/>
        <v>25758</v>
      </c>
      <c r="I52" s="8">
        <f>중기사용료목록!G50</f>
        <v>23552</v>
      </c>
      <c r="J52" s="8">
        <f t="shared" si="3"/>
        <v>23552</v>
      </c>
      <c r="K52" s="8">
        <f t="shared" si="4"/>
        <v>66032</v>
      </c>
      <c r="L52" s="8">
        <f t="shared" si="0"/>
        <v>66032</v>
      </c>
      <c r="M52" s="9" t="s">
        <v>5631</v>
      </c>
      <c r="N52" s="6" t="s">
        <v>5631</v>
      </c>
      <c r="P52" s="6" t="s">
        <v>1307</v>
      </c>
      <c r="Q52" s="6" t="s">
        <v>5631</v>
      </c>
      <c r="R52" s="6" t="s">
        <v>5599</v>
      </c>
    </row>
    <row r="53" spans="1:18" ht="15" customHeight="1">
      <c r="A53" s="7" t="s">
        <v>3258</v>
      </c>
      <c r="B53" s="7" t="s">
        <v>898</v>
      </c>
      <c r="C53" s="7">
        <v>1</v>
      </c>
      <c r="D53" s="7" t="s">
        <v>4684</v>
      </c>
      <c r="E53" s="8">
        <f>중기사용료목록!E51</f>
        <v>19681</v>
      </c>
      <c r="F53" s="8">
        <f t="shared" si="1"/>
        <v>19681</v>
      </c>
      <c r="G53" s="8">
        <f>중기사용료목록!F51</f>
        <v>25758</v>
      </c>
      <c r="H53" s="8">
        <f t="shared" si="2"/>
        <v>25758</v>
      </c>
      <c r="I53" s="8">
        <f>중기사용료목록!G51</f>
        <v>26329</v>
      </c>
      <c r="J53" s="8">
        <f t="shared" si="3"/>
        <v>26329</v>
      </c>
      <c r="K53" s="8">
        <f t="shared" si="4"/>
        <v>71768</v>
      </c>
      <c r="L53" s="8">
        <f t="shared" si="0"/>
        <v>71768</v>
      </c>
      <c r="M53" s="9" t="s">
        <v>5631</v>
      </c>
      <c r="N53" s="6" t="s">
        <v>5631</v>
      </c>
      <c r="P53" s="6" t="s">
        <v>5438</v>
      </c>
      <c r="Q53" s="6" t="s">
        <v>5631</v>
      </c>
      <c r="R53" s="6" t="s">
        <v>4818</v>
      </c>
    </row>
    <row r="54" spans="1:18" ht="15" customHeight="1">
      <c r="A54" s="7" t="s">
        <v>3258</v>
      </c>
      <c r="B54" s="7" t="s">
        <v>834</v>
      </c>
      <c r="C54" s="7">
        <v>1</v>
      </c>
      <c r="D54" s="7" t="s">
        <v>4684</v>
      </c>
      <c r="E54" s="8">
        <f>중기사용료목록!E52</f>
        <v>21605</v>
      </c>
      <c r="F54" s="8">
        <f t="shared" si="1"/>
        <v>21605</v>
      </c>
      <c r="G54" s="8">
        <f>중기사용료목록!F52</f>
        <v>25758</v>
      </c>
      <c r="H54" s="8">
        <f t="shared" si="2"/>
        <v>25758</v>
      </c>
      <c r="I54" s="8">
        <f>중기사용료목록!G52</f>
        <v>28878</v>
      </c>
      <c r="J54" s="8">
        <f t="shared" si="3"/>
        <v>28878</v>
      </c>
      <c r="K54" s="8">
        <f t="shared" si="4"/>
        <v>76241</v>
      </c>
      <c r="L54" s="8">
        <f t="shared" si="0"/>
        <v>76241</v>
      </c>
      <c r="M54" s="9" t="s">
        <v>5631</v>
      </c>
      <c r="N54" s="6" t="s">
        <v>5631</v>
      </c>
      <c r="P54" s="6" t="s">
        <v>3987</v>
      </c>
      <c r="Q54" s="6" t="s">
        <v>5631</v>
      </c>
      <c r="R54" s="6" t="s">
        <v>4542</v>
      </c>
    </row>
    <row r="55" spans="1:18" ht="15" customHeight="1">
      <c r="A55" s="7" t="s">
        <v>3258</v>
      </c>
      <c r="B55" s="7" t="s">
        <v>2070</v>
      </c>
      <c r="C55" s="7">
        <v>1</v>
      </c>
      <c r="D55" s="7" t="s">
        <v>4684</v>
      </c>
      <c r="E55" s="8">
        <f>중기사용료목록!E53</f>
        <v>37439</v>
      </c>
      <c r="F55" s="8">
        <f t="shared" si="1"/>
        <v>37439</v>
      </c>
      <c r="G55" s="8">
        <f>중기사용료목록!F53</f>
        <v>25758</v>
      </c>
      <c r="H55" s="8">
        <f t="shared" si="2"/>
        <v>25758</v>
      </c>
      <c r="I55" s="8">
        <f>중기사용료목록!G53</f>
        <v>45729</v>
      </c>
      <c r="J55" s="8">
        <f t="shared" si="3"/>
        <v>45729</v>
      </c>
      <c r="K55" s="8">
        <f t="shared" si="4"/>
        <v>108926</v>
      </c>
      <c r="L55" s="8">
        <f t="shared" si="0"/>
        <v>108926</v>
      </c>
      <c r="M55" s="9" t="s">
        <v>5631</v>
      </c>
      <c r="N55" s="6" t="s">
        <v>5631</v>
      </c>
      <c r="P55" s="6" t="s">
        <v>4392</v>
      </c>
      <c r="Q55" s="6" t="s">
        <v>5631</v>
      </c>
      <c r="R55" s="6" t="s">
        <v>4711</v>
      </c>
    </row>
    <row r="56" spans="1:18" ht="15" customHeight="1">
      <c r="A56" s="7" t="s">
        <v>5147</v>
      </c>
      <c r="B56" s="7" t="s">
        <v>2077</v>
      </c>
      <c r="C56" s="7">
        <v>1</v>
      </c>
      <c r="D56" s="7" t="s">
        <v>4684</v>
      </c>
      <c r="E56" s="8">
        <f>중기사용료목록!E54</f>
        <v>5811</v>
      </c>
      <c r="F56" s="8">
        <f t="shared" si="1"/>
        <v>5811</v>
      </c>
      <c r="G56" s="8">
        <f>중기사용료목록!F54</f>
        <v>25758</v>
      </c>
      <c r="H56" s="8">
        <f t="shared" si="2"/>
        <v>25758</v>
      </c>
      <c r="I56" s="8">
        <f>중기사용료목록!G54</f>
        <v>4817</v>
      </c>
      <c r="J56" s="8">
        <f t="shared" si="3"/>
        <v>4817</v>
      </c>
      <c r="K56" s="8">
        <f t="shared" si="4"/>
        <v>36386</v>
      </c>
      <c r="L56" s="8">
        <f t="shared" si="0"/>
        <v>36386</v>
      </c>
      <c r="M56" s="9" t="s">
        <v>5631</v>
      </c>
      <c r="N56" s="6" t="s">
        <v>5631</v>
      </c>
      <c r="P56" s="6" t="s">
        <v>2983</v>
      </c>
      <c r="Q56" s="6" t="s">
        <v>5631</v>
      </c>
      <c r="R56" s="6" t="s">
        <v>4519</v>
      </c>
    </row>
    <row r="57" spans="1:18" ht="15" customHeight="1">
      <c r="A57" s="7" t="s">
        <v>5147</v>
      </c>
      <c r="B57" s="7" t="s">
        <v>4298</v>
      </c>
      <c r="C57" s="7">
        <v>1</v>
      </c>
      <c r="D57" s="7" t="s">
        <v>4684</v>
      </c>
      <c r="E57" s="8">
        <f>중기사용료목록!E55</f>
        <v>6163</v>
      </c>
      <c r="F57" s="8">
        <f t="shared" si="1"/>
        <v>6163</v>
      </c>
      <c r="G57" s="8">
        <f>중기사용료목록!F55</f>
        <v>25758</v>
      </c>
      <c r="H57" s="8">
        <f t="shared" si="2"/>
        <v>25758</v>
      </c>
      <c r="I57" s="8">
        <f>중기사용료목록!G55</f>
        <v>5767</v>
      </c>
      <c r="J57" s="8">
        <f t="shared" si="3"/>
        <v>5767</v>
      </c>
      <c r="K57" s="8">
        <f t="shared" si="4"/>
        <v>37688</v>
      </c>
      <c r="L57" s="8">
        <f t="shared" si="0"/>
        <v>37688</v>
      </c>
      <c r="M57" s="9" t="s">
        <v>5631</v>
      </c>
      <c r="N57" s="6" t="s">
        <v>5631</v>
      </c>
      <c r="P57" s="6" t="s">
        <v>1674</v>
      </c>
      <c r="Q57" s="6" t="s">
        <v>5631</v>
      </c>
      <c r="R57" s="6" t="s">
        <v>877</v>
      </c>
    </row>
    <row r="58" spans="1:18" ht="15" customHeight="1">
      <c r="A58" s="7" t="s">
        <v>5107</v>
      </c>
      <c r="B58" s="7" t="s">
        <v>1748</v>
      </c>
      <c r="C58" s="7">
        <v>1</v>
      </c>
      <c r="D58" s="7" t="s">
        <v>4684</v>
      </c>
      <c r="E58" s="8">
        <f>중기사용료목록!E56</f>
        <v>10918</v>
      </c>
      <c r="F58" s="8">
        <f t="shared" si="1"/>
        <v>10918</v>
      </c>
      <c r="G58" s="8">
        <f>중기사용료목록!F56</f>
        <v>25758</v>
      </c>
      <c r="H58" s="8">
        <f t="shared" si="2"/>
        <v>25758</v>
      </c>
      <c r="I58" s="8">
        <f>중기사용료목록!G56</f>
        <v>7731</v>
      </c>
      <c r="J58" s="8">
        <f t="shared" si="3"/>
        <v>7731</v>
      </c>
      <c r="K58" s="8">
        <f t="shared" si="4"/>
        <v>44407</v>
      </c>
      <c r="L58" s="8">
        <f t="shared" si="0"/>
        <v>44407</v>
      </c>
      <c r="M58" s="9" t="s">
        <v>5631</v>
      </c>
      <c r="N58" s="6" t="s">
        <v>5631</v>
      </c>
      <c r="P58" s="6" t="s">
        <v>241</v>
      </c>
      <c r="Q58" s="6" t="s">
        <v>5631</v>
      </c>
      <c r="R58" s="6" t="s">
        <v>138</v>
      </c>
    </row>
    <row r="59" spans="1:18" ht="15" customHeight="1">
      <c r="A59" s="7" t="s">
        <v>5107</v>
      </c>
      <c r="B59" s="7" t="s">
        <v>1410</v>
      </c>
      <c r="C59" s="7">
        <v>1</v>
      </c>
      <c r="D59" s="7" t="s">
        <v>4684</v>
      </c>
      <c r="E59" s="8">
        <f>중기사용료목록!E57</f>
        <v>13560</v>
      </c>
      <c r="F59" s="8">
        <f t="shared" si="1"/>
        <v>13560</v>
      </c>
      <c r="G59" s="8">
        <f>중기사용료목록!F57</f>
        <v>25758</v>
      </c>
      <c r="H59" s="8">
        <f t="shared" si="2"/>
        <v>25758</v>
      </c>
      <c r="I59" s="8">
        <f>중기사용료목록!G57</f>
        <v>15219</v>
      </c>
      <c r="J59" s="8">
        <f t="shared" si="3"/>
        <v>15219</v>
      </c>
      <c r="K59" s="8">
        <f t="shared" si="4"/>
        <v>54537</v>
      </c>
      <c r="L59" s="8">
        <f t="shared" si="0"/>
        <v>54537</v>
      </c>
      <c r="M59" s="9" t="s">
        <v>5631</v>
      </c>
      <c r="N59" s="6" t="s">
        <v>5631</v>
      </c>
      <c r="P59" s="6" t="s">
        <v>4509</v>
      </c>
      <c r="Q59" s="6" t="s">
        <v>5631</v>
      </c>
      <c r="R59" s="6" t="s">
        <v>1051</v>
      </c>
    </row>
    <row r="60" spans="1:18" ht="15" customHeight="1">
      <c r="A60" s="7" t="s">
        <v>5107</v>
      </c>
      <c r="B60" s="7" t="s">
        <v>834</v>
      </c>
      <c r="C60" s="7">
        <v>1</v>
      </c>
      <c r="D60" s="7" t="s">
        <v>4684</v>
      </c>
      <c r="E60" s="8">
        <f>중기사용료목록!E58</f>
        <v>17258</v>
      </c>
      <c r="F60" s="8">
        <f t="shared" si="1"/>
        <v>17258</v>
      </c>
      <c r="G60" s="8">
        <f>중기사용료목록!F58</f>
        <v>25758</v>
      </c>
      <c r="H60" s="8">
        <f t="shared" si="2"/>
        <v>25758</v>
      </c>
      <c r="I60" s="8">
        <f>중기사용료목록!G58</f>
        <v>19407</v>
      </c>
      <c r="J60" s="8">
        <f t="shared" si="3"/>
        <v>19407</v>
      </c>
      <c r="K60" s="8">
        <f t="shared" si="4"/>
        <v>62423</v>
      </c>
      <c r="L60" s="8">
        <f t="shared" si="0"/>
        <v>62423</v>
      </c>
      <c r="M60" s="9" t="s">
        <v>5631</v>
      </c>
      <c r="N60" s="6" t="s">
        <v>5631</v>
      </c>
      <c r="P60" s="6" t="s">
        <v>3073</v>
      </c>
      <c r="Q60" s="6" t="s">
        <v>5631</v>
      </c>
      <c r="R60" s="6" t="s">
        <v>739</v>
      </c>
    </row>
    <row r="61" spans="1:18" ht="15" customHeight="1">
      <c r="A61" s="7" t="s">
        <v>5107</v>
      </c>
      <c r="B61" s="7" t="s">
        <v>4554</v>
      </c>
      <c r="C61" s="7">
        <v>1</v>
      </c>
      <c r="D61" s="7" t="s">
        <v>4684</v>
      </c>
      <c r="E61" s="8">
        <f>중기사용료목록!E59</f>
        <v>23422</v>
      </c>
      <c r="F61" s="8">
        <f t="shared" si="1"/>
        <v>23422</v>
      </c>
      <c r="G61" s="8">
        <f>중기사용료목록!F59</f>
        <v>25758</v>
      </c>
      <c r="H61" s="8">
        <f t="shared" si="2"/>
        <v>25758</v>
      </c>
      <c r="I61" s="8">
        <f>중기사용료목록!G59</f>
        <v>21487</v>
      </c>
      <c r="J61" s="8">
        <f t="shared" si="3"/>
        <v>21487</v>
      </c>
      <c r="K61" s="8">
        <f t="shared" si="4"/>
        <v>70667</v>
      </c>
      <c r="L61" s="8">
        <f t="shared" si="0"/>
        <v>70667</v>
      </c>
      <c r="M61" s="9" t="s">
        <v>5631</v>
      </c>
      <c r="N61" s="6" t="s">
        <v>5631</v>
      </c>
      <c r="P61" s="6" t="s">
        <v>1759</v>
      </c>
      <c r="Q61" s="6" t="s">
        <v>5631</v>
      </c>
      <c r="R61" s="6" t="s">
        <v>3055</v>
      </c>
    </row>
    <row r="62" spans="1:18" ht="15" customHeight="1">
      <c r="A62" s="7" t="s">
        <v>5107</v>
      </c>
      <c r="B62" s="7" t="s">
        <v>2070</v>
      </c>
      <c r="C62" s="7">
        <v>1</v>
      </c>
      <c r="D62" s="7" t="s">
        <v>4684</v>
      </c>
      <c r="E62" s="8">
        <f>중기사용료목록!E60</f>
        <v>28882</v>
      </c>
      <c r="F62" s="8">
        <f t="shared" si="1"/>
        <v>28882</v>
      </c>
      <c r="G62" s="8">
        <f>중기사용료목록!F60</f>
        <v>25758</v>
      </c>
      <c r="H62" s="8">
        <f t="shared" si="2"/>
        <v>25758</v>
      </c>
      <c r="I62" s="8">
        <f>중기사용료목록!G60</f>
        <v>25243</v>
      </c>
      <c r="J62" s="8">
        <f t="shared" si="3"/>
        <v>25243</v>
      </c>
      <c r="K62" s="8">
        <f t="shared" si="4"/>
        <v>79883</v>
      </c>
      <c r="L62" s="8">
        <f t="shared" si="0"/>
        <v>79883</v>
      </c>
      <c r="M62" s="9" t="s">
        <v>5631</v>
      </c>
      <c r="N62" s="6" t="s">
        <v>5631</v>
      </c>
      <c r="P62" s="6" t="s">
        <v>346</v>
      </c>
      <c r="Q62" s="6" t="s">
        <v>5631</v>
      </c>
      <c r="R62" s="6" t="s">
        <v>151</v>
      </c>
    </row>
    <row r="63" spans="1:18" ht="15" customHeight="1">
      <c r="A63" s="7" t="s">
        <v>5107</v>
      </c>
      <c r="B63" s="7" t="s">
        <v>546</v>
      </c>
      <c r="C63" s="7">
        <v>1</v>
      </c>
      <c r="D63" s="7" t="s">
        <v>4684</v>
      </c>
      <c r="E63" s="8">
        <f>중기사용료목록!E61</f>
        <v>35046</v>
      </c>
      <c r="F63" s="8">
        <f t="shared" si="1"/>
        <v>35046</v>
      </c>
      <c r="G63" s="8">
        <f>중기사용료목록!F61</f>
        <v>25758</v>
      </c>
      <c r="H63" s="8">
        <f t="shared" si="2"/>
        <v>25758</v>
      </c>
      <c r="I63" s="8">
        <f>중기사용료목록!G61</f>
        <v>32181</v>
      </c>
      <c r="J63" s="8">
        <f t="shared" si="3"/>
        <v>32181</v>
      </c>
      <c r="K63" s="8">
        <f t="shared" si="4"/>
        <v>92985</v>
      </c>
      <c r="L63" s="8">
        <f t="shared" si="0"/>
        <v>92985</v>
      </c>
      <c r="M63" s="9" t="s">
        <v>5631</v>
      </c>
      <c r="N63" s="6" t="s">
        <v>5631</v>
      </c>
      <c r="P63" s="6" t="s">
        <v>4228</v>
      </c>
      <c r="Q63" s="6" t="s">
        <v>5631</v>
      </c>
      <c r="R63" s="6" t="s">
        <v>4925</v>
      </c>
    </row>
    <row r="64" spans="1:18" ht="15" customHeight="1">
      <c r="A64" s="7" t="s">
        <v>5107</v>
      </c>
      <c r="B64" s="7" t="s">
        <v>1282</v>
      </c>
      <c r="C64" s="7">
        <v>1</v>
      </c>
      <c r="D64" s="7" t="s">
        <v>4684</v>
      </c>
      <c r="E64" s="8">
        <f>중기사용료목록!E62</f>
        <v>51776</v>
      </c>
      <c r="F64" s="8">
        <f t="shared" si="1"/>
        <v>51776</v>
      </c>
      <c r="G64" s="8">
        <f>중기사용료목록!F62</f>
        <v>25758</v>
      </c>
      <c r="H64" s="8">
        <f t="shared" si="2"/>
        <v>25758</v>
      </c>
      <c r="I64" s="8">
        <f>중기사용료목록!G62</f>
        <v>53496</v>
      </c>
      <c r="J64" s="8">
        <f t="shared" si="3"/>
        <v>53496</v>
      </c>
      <c r="K64" s="8">
        <f t="shared" si="4"/>
        <v>131030</v>
      </c>
      <c r="L64" s="8">
        <f t="shared" si="0"/>
        <v>131030</v>
      </c>
      <c r="M64" s="9" t="s">
        <v>5631</v>
      </c>
      <c r="N64" s="6" t="s">
        <v>5631</v>
      </c>
      <c r="P64" s="6" t="s">
        <v>2832</v>
      </c>
      <c r="Q64" s="6" t="s">
        <v>5631</v>
      </c>
      <c r="R64" s="6" t="s">
        <v>922</v>
      </c>
    </row>
    <row r="65" spans="1:18" ht="15" customHeight="1">
      <c r="A65" s="7" t="s">
        <v>5460</v>
      </c>
      <c r="B65" s="7" t="s">
        <v>2436</v>
      </c>
      <c r="C65" s="7">
        <v>1</v>
      </c>
      <c r="D65" s="7" t="s">
        <v>4684</v>
      </c>
      <c r="E65" s="8">
        <f>중기사용료목록!E63</f>
        <v>29095</v>
      </c>
      <c r="F65" s="8">
        <f t="shared" si="1"/>
        <v>29095</v>
      </c>
      <c r="G65" s="8">
        <f>중기사용료목록!F63</f>
        <v>25758</v>
      </c>
      <c r="H65" s="8">
        <f t="shared" si="2"/>
        <v>25758</v>
      </c>
      <c r="I65" s="8">
        <f>중기사용료목록!G63</f>
        <v>17260</v>
      </c>
      <c r="J65" s="8">
        <f t="shared" si="3"/>
        <v>17260</v>
      </c>
      <c r="K65" s="8">
        <f t="shared" si="4"/>
        <v>72113</v>
      </c>
      <c r="L65" s="8">
        <f t="shared" si="0"/>
        <v>72113</v>
      </c>
      <c r="M65" s="9" t="s">
        <v>5631</v>
      </c>
      <c r="N65" s="6" t="s">
        <v>5631</v>
      </c>
      <c r="P65" s="6" t="s">
        <v>3146</v>
      </c>
      <c r="Q65" s="6" t="s">
        <v>5631</v>
      </c>
      <c r="R65" s="6" t="s">
        <v>4589</v>
      </c>
    </row>
    <row r="66" spans="1:18" ht="15" customHeight="1">
      <c r="A66" s="7" t="s">
        <v>5460</v>
      </c>
      <c r="B66" s="7" t="s">
        <v>915</v>
      </c>
      <c r="C66" s="7">
        <v>1</v>
      </c>
      <c r="D66" s="7" t="s">
        <v>4684</v>
      </c>
      <c r="E66" s="8">
        <f>중기사용료목록!E64</f>
        <v>62069</v>
      </c>
      <c r="F66" s="8">
        <f t="shared" si="1"/>
        <v>62069</v>
      </c>
      <c r="G66" s="8">
        <f>중기사용료목록!F64</f>
        <v>25758</v>
      </c>
      <c r="H66" s="8">
        <f t="shared" si="2"/>
        <v>25758</v>
      </c>
      <c r="I66" s="8">
        <f>중기사용료목록!G64</f>
        <v>32108</v>
      </c>
      <c r="J66" s="8">
        <f t="shared" si="3"/>
        <v>32108</v>
      </c>
      <c r="K66" s="8">
        <f t="shared" si="4"/>
        <v>119935</v>
      </c>
      <c r="L66" s="8">
        <f t="shared" si="0"/>
        <v>119935</v>
      </c>
      <c r="M66" s="9" t="s">
        <v>5631</v>
      </c>
      <c r="N66" s="6" t="s">
        <v>5631</v>
      </c>
      <c r="P66" s="6" t="s">
        <v>4604</v>
      </c>
      <c r="Q66" s="6" t="s">
        <v>5631</v>
      </c>
      <c r="R66" s="6" t="s">
        <v>2568</v>
      </c>
    </row>
    <row r="67" spans="1:18" ht="15" customHeight="1">
      <c r="A67" s="7" t="s">
        <v>5460</v>
      </c>
      <c r="B67" s="7" t="s">
        <v>4377</v>
      </c>
      <c r="C67" s="7">
        <v>1</v>
      </c>
      <c r="D67" s="7" t="s">
        <v>4684</v>
      </c>
      <c r="E67" s="8">
        <f>중기사용료목록!E65</f>
        <v>79974</v>
      </c>
      <c r="F67" s="8">
        <f t="shared" si="1"/>
        <v>79974</v>
      </c>
      <c r="G67" s="8">
        <f>중기사용료목록!F65</f>
        <v>25758</v>
      </c>
      <c r="H67" s="8">
        <f t="shared" si="2"/>
        <v>25758</v>
      </c>
      <c r="I67" s="8">
        <f>중기사용료목록!G65</f>
        <v>42500</v>
      </c>
      <c r="J67" s="8">
        <f t="shared" si="3"/>
        <v>42500</v>
      </c>
      <c r="K67" s="8">
        <f t="shared" si="4"/>
        <v>148232</v>
      </c>
      <c r="L67" s="8">
        <f t="shared" si="0"/>
        <v>148232</v>
      </c>
      <c r="M67" s="9" t="s">
        <v>5631</v>
      </c>
      <c r="N67" s="6" t="s">
        <v>5631</v>
      </c>
      <c r="P67" s="6" t="s">
        <v>433</v>
      </c>
      <c r="Q67" s="6" t="s">
        <v>5631</v>
      </c>
      <c r="R67" s="6" t="s">
        <v>3690</v>
      </c>
    </row>
    <row r="68" spans="1:18" ht="15" customHeight="1">
      <c r="A68" s="7" t="s">
        <v>5460</v>
      </c>
      <c r="B68" s="7" t="s">
        <v>5342</v>
      </c>
      <c r="C68" s="7">
        <v>1</v>
      </c>
      <c r="D68" s="7" t="s">
        <v>4684</v>
      </c>
      <c r="E68" s="8">
        <f>중기사용료목록!E66</f>
        <v>93999</v>
      </c>
      <c r="F68" s="8">
        <f t="shared" si="1"/>
        <v>93999</v>
      </c>
      <c r="G68" s="8">
        <f>중기사용료목록!F66</f>
        <v>25758</v>
      </c>
      <c r="H68" s="8">
        <f t="shared" si="2"/>
        <v>25758</v>
      </c>
      <c r="I68" s="8">
        <f>중기사용료목록!G66</f>
        <v>53776</v>
      </c>
      <c r="J68" s="8">
        <f t="shared" si="3"/>
        <v>53776</v>
      </c>
      <c r="K68" s="8">
        <f t="shared" si="4"/>
        <v>173533</v>
      </c>
      <c r="L68" s="8">
        <f t="shared" si="0"/>
        <v>173533</v>
      </c>
      <c r="M68" s="9" t="s">
        <v>5631</v>
      </c>
      <c r="N68" s="6" t="s">
        <v>5631</v>
      </c>
      <c r="P68" s="6" t="s">
        <v>1850</v>
      </c>
      <c r="Q68" s="6" t="s">
        <v>5631</v>
      </c>
      <c r="R68" s="6" t="s">
        <v>4715</v>
      </c>
    </row>
    <row r="69" spans="1:18" ht="15" customHeight="1">
      <c r="A69" s="7" t="s">
        <v>2037</v>
      </c>
      <c r="B69" s="7" t="s">
        <v>2436</v>
      </c>
      <c r="C69" s="7">
        <v>1</v>
      </c>
      <c r="D69" s="7" t="s">
        <v>4684</v>
      </c>
      <c r="E69" s="8">
        <f>중기사용료목록!E67</f>
        <v>0</v>
      </c>
      <c r="F69" s="8">
        <f t="shared" si="1"/>
        <v>0</v>
      </c>
      <c r="G69" s="8">
        <f>중기사용료목록!F67</f>
        <v>0</v>
      </c>
      <c r="H69" s="8">
        <f t="shared" si="2"/>
        <v>0</v>
      </c>
      <c r="I69" s="8">
        <f>중기사용료목록!G67</f>
        <v>4363</v>
      </c>
      <c r="J69" s="8">
        <f t="shared" si="3"/>
        <v>4363</v>
      </c>
      <c r="K69" s="8">
        <f t="shared" si="4"/>
        <v>4363</v>
      </c>
      <c r="L69" s="8">
        <f t="shared" ref="L69:L132" si="5">F69+H69+J69</f>
        <v>4363</v>
      </c>
      <c r="M69" s="9" t="s">
        <v>5631</v>
      </c>
      <c r="N69" s="6" t="s">
        <v>5631</v>
      </c>
      <c r="P69" s="6" t="s">
        <v>3237</v>
      </c>
      <c r="Q69" s="6" t="s">
        <v>5631</v>
      </c>
      <c r="R69" s="6" t="s">
        <v>2145</v>
      </c>
    </row>
    <row r="70" spans="1:18" ht="15" customHeight="1">
      <c r="A70" s="7" t="s">
        <v>2037</v>
      </c>
      <c r="B70" s="7" t="s">
        <v>4385</v>
      </c>
      <c r="C70" s="7">
        <v>1</v>
      </c>
      <c r="D70" s="7" t="s">
        <v>4684</v>
      </c>
      <c r="E70" s="8">
        <f>중기사용료목록!E68</f>
        <v>0</v>
      </c>
      <c r="F70" s="8">
        <f t="shared" ref="F70:F133" si="6">TRUNC(E70*C70,0)</f>
        <v>0</v>
      </c>
      <c r="G70" s="8">
        <f>중기사용료목록!F68</f>
        <v>0</v>
      </c>
      <c r="H70" s="8">
        <f t="shared" ref="H70:H133" si="7">TRUNC(G70*C70,0)</f>
        <v>0</v>
      </c>
      <c r="I70" s="8">
        <f>중기사용료목록!G68</f>
        <v>5679</v>
      </c>
      <c r="J70" s="8">
        <f t="shared" ref="J70:J133" si="8">TRUNC(I70*C70,0)</f>
        <v>5679</v>
      </c>
      <c r="K70" s="8">
        <f t="shared" ref="K70:K133" si="9">E70+G70+I70</f>
        <v>5679</v>
      </c>
      <c r="L70" s="8">
        <f t="shared" si="5"/>
        <v>5679</v>
      </c>
      <c r="M70" s="9" t="s">
        <v>5631</v>
      </c>
      <c r="N70" s="6" t="s">
        <v>5631</v>
      </c>
      <c r="P70" s="6" t="s">
        <v>4692</v>
      </c>
      <c r="Q70" s="6" t="s">
        <v>5631</v>
      </c>
      <c r="R70" s="6" t="s">
        <v>1957</v>
      </c>
    </row>
    <row r="71" spans="1:18" ht="15" customHeight="1">
      <c r="A71" s="7" t="s">
        <v>2037</v>
      </c>
      <c r="B71" s="7" t="s">
        <v>228</v>
      </c>
      <c r="C71" s="7">
        <v>1</v>
      </c>
      <c r="D71" s="7" t="s">
        <v>4684</v>
      </c>
      <c r="E71" s="8">
        <f>중기사용료목록!E69</f>
        <v>0</v>
      </c>
      <c r="F71" s="8">
        <f t="shared" si="6"/>
        <v>0</v>
      </c>
      <c r="G71" s="8">
        <f>중기사용료목록!F69</f>
        <v>0</v>
      </c>
      <c r="H71" s="8">
        <f t="shared" si="7"/>
        <v>0</v>
      </c>
      <c r="I71" s="8">
        <f>중기사용료목록!G69</f>
        <v>7606</v>
      </c>
      <c r="J71" s="8">
        <f t="shared" si="8"/>
        <v>7606</v>
      </c>
      <c r="K71" s="8">
        <f t="shared" si="9"/>
        <v>7606</v>
      </c>
      <c r="L71" s="8">
        <f t="shared" si="5"/>
        <v>7606</v>
      </c>
      <c r="M71" s="9" t="s">
        <v>5631</v>
      </c>
      <c r="N71" s="6" t="s">
        <v>5631</v>
      </c>
      <c r="P71" s="6" t="s">
        <v>510</v>
      </c>
      <c r="Q71" s="6" t="s">
        <v>5631</v>
      </c>
      <c r="R71" s="6" t="s">
        <v>3670</v>
      </c>
    </row>
    <row r="72" spans="1:18" ht="15" customHeight="1">
      <c r="A72" s="7" t="s">
        <v>2037</v>
      </c>
      <c r="B72" s="7" t="s">
        <v>4377</v>
      </c>
      <c r="C72" s="7">
        <v>1</v>
      </c>
      <c r="D72" s="7" t="s">
        <v>4684</v>
      </c>
      <c r="E72" s="8">
        <f>중기사용료목록!E70</f>
        <v>0</v>
      </c>
      <c r="F72" s="8">
        <f t="shared" si="6"/>
        <v>0</v>
      </c>
      <c r="G72" s="8">
        <f>중기사용료목록!F70</f>
        <v>0</v>
      </c>
      <c r="H72" s="8">
        <f t="shared" si="7"/>
        <v>0</v>
      </c>
      <c r="I72" s="8">
        <f>중기사용료목록!G70</f>
        <v>10568</v>
      </c>
      <c r="J72" s="8">
        <f t="shared" si="8"/>
        <v>10568</v>
      </c>
      <c r="K72" s="8">
        <f t="shared" si="9"/>
        <v>10568</v>
      </c>
      <c r="L72" s="8">
        <f t="shared" si="5"/>
        <v>10568</v>
      </c>
      <c r="M72" s="9" t="s">
        <v>5631</v>
      </c>
      <c r="N72" s="6" t="s">
        <v>5631</v>
      </c>
      <c r="P72" s="6" t="s">
        <v>1912</v>
      </c>
      <c r="Q72" s="6" t="s">
        <v>5631</v>
      </c>
      <c r="R72" s="6" t="s">
        <v>627</v>
      </c>
    </row>
    <row r="73" spans="1:18" ht="15" customHeight="1">
      <c r="A73" s="7" t="s">
        <v>2037</v>
      </c>
      <c r="B73" s="7" t="s">
        <v>5342</v>
      </c>
      <c r="C73" s="7">
        <v>1</v>
      </c>
      <c r="D73" s="7" t="s">
        <v>4684</v>
      </c>
      <c r="E73" s="8">
        <f>중기사용료목록!E71</f>
        <v>0</v>
      </c>
      <c r="F73" s="8">
        <f t="shared" si="6"/>
        <v>0</v>
      </c>
      <c r="G73" s="8">
        <f>중기사용료목록!F71</f>
        <v>0</v>
      </c>
      <c r="H73" s="8">
        <f t="shared" si="7"/>
        <v>0</v>
      </c>
      <c r="I73" s="8">
        <f>중기사용료목록!G71</f>
        <v>15013</v>
      </c>
      <c r="J73" s="8">
        <f t="shared" si="8"/>
        <v>15013</v>
      </c>
      <c r="K73" s="8">
        <f t="shared" si="9"/>
        <v>15013</v>
      </c>
      <c r="L73" s="8">
        <f t="shared" si="5"/>
        <v>15013</v>
      </c>
      <c r="M73" s="9" t="s">
        <v>5631</v>
      </c>
      <c r="N73" s="6" t="s">
        <v>5631</v>
      </c>
      <c r="P73" s="6" t="s">
        <v>3306</v>
      </c>
      <c r="Q73" s="6" t="s">
        <v>5631</v>
      </c>
      <c r="R73" s="6" t="s">
        <v>2250</v>
      </c>
    </row>
    <row r="74" spans="1:18" ht="15" customHeight="1">
      <c r="A74" s="7" t="s">
        <v>112</v>
      </c>
      <c r="B74" s="7" t="s">
        <v>4008</v>
      </c>
      <c r="C74" s="7">
        <v>1</v>
      </c>
      <c r="D74" s="7" t="s">
        <v>4684</v>
      </c>
      <c r="E74" s="8">
        <f>중기사용료목록!E72</f>
        <v>27539</v>
      </c>
      <c r="F74" s="8">
        <f t="shared" si="6"/>
        <v>27539</v>
      </c>
      <c r="G74" s="8">
        <f>중기사용료목록!F72</f>
        <v>25758</v>
      </c>
      <c r="H74" s="8">
        <f t="shared" si="7"/>
        <v>25758</v>
      </c>
      <c r="I74" s="8">
        <f>중기사용료목록!G72</f>
        <v>33896</v>
      </c>
      <c r="J74" s="8">
        <f t="shared" si="8"/>
        <v>33896</v>
      </c>
      <c r="K74" s="8">
        <f t="shared" si="9"/>
        <v>87193</v>
      </c>
      <c r="L74" s="8">
        <f t="shared" si="5"/>
        <v>87193</v>
      </c>
      <c r="M74" s="9" t="s">
        <v>5631</v>
      </c>
      <c r="N74" s="6" t="s">
        <v>5631</v>
      </c>
      <c r="P74" s="6" t="s">
        <v>4770</v>
      </c>
      <c r="Q74" s="6" t="s">
        <v>5631</v>
      </c>
      <c r="R74" s="6" t="s">
        <v>365</v>
      </c>
    </row>
    <row r="75" spans="1:18" ht="15" customHeight="1">
      <c r="A75" s="7" t="s">
        <v>112</v>
      </c>
      <c r="B75" s="7" t="s">
        <v>2046</v>
      </c>
      <c r="C75" s="7">
        <v>1</v>
      </c>
      <c r="D75" s="7" t="s">
        <v>4684</v>
      </c>
      <c r="E75" s="8">
        <f>중기사용료목록!E73</f>
        <v>42200</v>
      </c>
      <c r="F75" s="8">
        <f t="shared" si="6"/>
        <v>42200</v>
      </c>
      <c r="G75" s="8">
        <f>중기사용료목록!F73</f>
        <v>25758</v>
      </c>
      <c r="H75" s="8">
        <f t="shared" si="7"/>
        <v>25758</v>
      </c>
      <c r="I75" s="8">
        <f>중기사용료목록!G73</f>
        <v>21435</v>
      </c>
      <c r="J75" s="8">
        <f t="shared" si="8"/>
        <v>21435</v>
      </c>
      <c r="K75" s="8">
        <f t="shared" si="9"/>
        <v>89393</v>
      </c>
      <c r="L75" s="8">
        <f t="shared" si="5"/>
        <v>89393</v>
      </c>
      <c r="M75" s="9" t="s">
        <v>5631</v>
      </c>
      <c r="N75" s="6" t="s">
        <v>5631</v>
      </c>
      <c r="P75" s="6" t="s">
        <v>3612</v>
      </c>
      <c r="Q75" s="6" t="s">
        <v>5631</v>
      </c>
      <c r="R75" s="6" t="s">
        <v>4163</v>
      </c>
    </row>
    <row r="76" spans="1:18" ht="15" customHeight="1">
      <c r="A76" s="7" t="s">
        <v>1047</v>
      </c>
      <c r="B76" s="7" t="s">
        <v>2265</v>
      </c>
      <c r="C76" s="7">
        <v>1</v>
      </c>
      <c r="D76" s="7" t="s">
        <v>4684</v>
      </c>
      <c r="E76" s="8">
        <f>중기사용료목록!E74</f>
        <v>4894</v>
      </c>
      <c r="F76" s="8">
        <f t="shared" si="6"/>
        <v>4894</v>
      </c>
      <c r="G76" s="8">
        <f>중기사용료목록!F74</f>
        <v>24115</v>
      </c>
      <c r="H76" s="8">
        <f t="shared" si="7"/>
        <v>24115</v>
      </c>
      <c r="I76" s="8">
        <f>중기사용료목록!G74</f>
        <v>5567</v>
      </c>
      <c r="J76" s="8">
        <f t="shared" si="8"/>
        <v>5567</v>
      </c>
      <c r="K76" s="8">
        <f t="shared" si="9"/>
        <v>34576</v>
      </c>
      <c r="L76" s="8">
        <f t="shared" si="5"/>
        <v>34576</v>
      </c>
      <c r="M76" s="9" t="s">
        <v>5631</v>
      </c>
      <c r="N76" s="6" t="s">
        <v>5631</v>
      </c>
      <c r="P76" s="6" t="s">
        <v>5091</v>
      </c>
      <c r="Q76" s="6" t="s">
        <v>5631</v>
      </c>
      <c r="R76" s="6" t="s">
        <v>2308</v>
      </c>
    </row>
    <row r="77" spans="1:18" ht="15" customHeight="1">
      <c r="A77" s="7" t="s">
        <v>1047</v>
      </c>
      <c r="B77" s="7" t="s">
        <v>763</v>
      </c>
      <c r="C77" s="7">
        <v>1</v>
      </c>
      <c r="D77" s="7" t="s">
        <v>4684</v>
      </c>
      <c r="E77" s="8">
        <f>중기사용료목록!E75</f>
        <v>8438</v>
      </c>
      <c r="F77" s="8">
        <f t="shared" si="6"/>
        <v>8438</v>
      </c>
      <c r="G77" s="8">
        <f>중기사용료목록!F75</f>
        <v>24115</v>
      </c>
      <c r="H77" s="8">
        <f t="shared" si="7"/>
        <v>24115</v>
      </c>
      <c r="I77" s="8">
        <f>중기사용료목록!G75</f>
        <v>6499</v>
      </c>
      <c r="J77" s="8">
        <f t="shared" si="8"/>
        <v>6499</v>
      </c>
      <c r="K77" s="8">
        <f t="shared" si="9"/>
        <v>39052</v>
      </c>
      <c r="L77" s="8">
        <f t="shared" si="5"/>
        <v>39052</v>
      </c>
      <c r="M77" s="9" t="s">
        <v>5631</v>
      </c>
      <c r="N77" s="6" t="s">
        <v>5631</v>
      </c>
      <c r="P77" s="6" t="s">
        <v>874</v>
      </c>
      <c r="Q77" s="6" t="s">
        <v>5631</v>
      </c>
      <c r="R77" s="6" t="s">
        <v>5291</v>
      </c>
    </row>
    <row r="78" spans="1:18" ht="15" customHeight="1">
      <c r="A78" s="7" t="s">
        <v>1047</v>
      </c>
      <c r="B78" s="7" t="s">
        <v>4448</v>
      </c>
      <c r="C78" s="7">
        <v>1</v>
      </c>
      <c r="D78" s="7" t="s">
        <v>4684</v>
      </c>
      <c r="E78" s="8">
        <f>중기사용료목록!E76</f>
        <v>13501</v>
      </c>
      <c r="F78" s="8">
        <f t="shared" si="6"/>
        <v>13501</v>
      </c>
      <c r="G78" s="8">
        <f>중기사용료목록!F76</f>
        <v>24115</v>
      </c>
      <c r="H78" s="8">
        <f t="shared" si="7"/>
        <v>24115</v>
      </c>
      <c r="I78" s="8">
        <f>중기사용료목록!G76</f>
        <v>7102</v>
      </c>
      <c r="J78" s="8">
        <f t="shared" si="8"/>
        <v>7102</v>
      </c>
      <c r="K78" s="8">
        <f t="shared" si="9"/>
        <v>44718</v>
      </c>
      <c r="L78" s="8">
        <f t="shared" si="5"/>
        <v>44718</v>
      </c>
      <c r="M78" s="9" t="s">
        <v>5631</v>
      </c>
      <c r="N78" s="6" t="s">
        <v>5631</v>
      </c>
      <c r="P78" s="6" t="s">
        <v>2213</v>
      </c>
      <c r="Q78" s="6" t="s">
        <v>5631</v>
      </c>
      <c r="R78" s="6" t="s">
        <v>4977</v>
      </c>
    </row>
    <row r="79" spans="1:18" ht="15" customHeight="1">
      <c r="A79" s="7" t="s">
        <v>1047</v>
      </c>
      <c r="B79" s="7" t="s">
        <v>3692</v>
      </c>
      <c r="C79" s="7">
        <v>1</v>
      </c>
      <c r="D79" s="7" t="s">
        <v>4684</v>
      </c>
      <c r="E79" s="8">
        <f>중기사용료목록!E77</f>
        <v>15695</v>
      </c>
      <c r="F79" s="8">
        <f t="shared" si="6"/>
        <v>15695</v>
      </c>
      <c r="G79" s="8">
        <f>중기사용료목록!F77</f>
        <v>24115</v>
      </c>
      <c r="H79" s="8">
        <f t="shared" si="7"/>
        <v>24115</v>
      </c>
      <c r="I79" s="8">
        <f>중기사용료목록!G77</f>
        <v>8990</v>
      </c>
      <c r="J79" s="8">
        <f t="shared" si="8"/>
        <v>8990</v>
      </c>
      <c r="K79" s="8">
        <f t="shared" si="9"/>
        <v>48800</v>
      </c>
      <c r="L79" s="8">
        <f t="shared" si="5"/>
        <v>48800</v>
      </c>
      <c r="M79" s="9" t="s">
        <v>5631</v>
      </c>
      <c r="N79" s="6" t="s">
        <v>5631</v>
      </c>
      <c r="P79" s="6" t="s">
        <v>3507</v>
      </c>
      <c r="Q79" s="6" t="s">
        <v>5631</v>
      </c>
      <c r="R79" s="6" t="s">
        <v>2374</v>
      </c>
    </row>
    <row r="80" spans="1:18" ht="15" customHeight="1">
      <c r="A80" s="7" t="s">
        <v>1047</v>
      </c>
      <c r="B80" s="7" t="s">
        <v>3315</v>
      </c>
      <c r="C80" s="7">
        <v>1</v>
      </c>
      <c r="D80" s="7" t="s">
        <v>4684</v>
      </c>
      <c r="E80" s="8">
        <f>중기사용료목록!E78</f>
        <v>23797</v>
      </c>
      <c r="F80" s="8">
        <f t="shared" si="6"/>
        <v>23797</v>
      </c>
      <c r="G80" s="8">
        <f>중기사용료목록!F78</f>
        <v>24115</v>
      </c>
      <c r="H80" s="8">
        <f t="shared" si="7"/>
        <v>24115</v>
      </c>
      <c r="I80" s="8">
        <f>중기사용료목록!G78</f>
        <v>10207</v>
      </c>
      <c r="J80" s="8">
        <f t="shared" si="8"/>
        <v>10207</v>
      </c>
      <c r="K80" s="8">
        <f t="shared" si="9"/>
        <v>58119</v>
      </c>
      <c r="L80" s="8">
        <f t="shared" si="5"/>
        <v>58119</v>
      </c>
      <c r="M80" s="9" t="s">
        <v>5631</v>
      </c>
      <c r="N80" s="6" t="s">
        <v>5631</v>
      </c>
      <c r="P80" s="6" t="s">
        <v>4975</v>
      </c>
      <c r="Q80" s="6" t="s">
        <v>5631</v>
      </c>
      <c r="R80" s="6" t="s">
        <v>4845</v>
      </c>
    </row>
    <row r="81" spans="1:18" ht="15" customHeight="1">
      <c r="A81" s="7" t="s">
        <v>1047</v>
      </c>
      <c r="B81" s="7" t="s">
        <v>3765</v>
      </c>
      <c r="C81" s="7">
        <v>1</v>
      </c>
      <c r="D81" s="7" t="s">
        <v>4684</v>
      </c>
      <c r="E81" s="8">
        <f>중기사용료목록!E79</f>
        <v>26835</v>
      </c>
      <c r="F81" s="8">
        <f t="shared" si="6"/>
        <v>26835</v>
      </c>
      <c r="G81" s="8">
        <f>중기사용료목록!F79</f>
        <v>25758</v>
      </c>
      <c r="H81" s="8">
        <f t="shared" si="7"/>
        <v>25758</v>
      </c>
      <c r="I81" s="8">
        <f>중기사용료목록!G79</f>
        <v>17283</v>
      </c>
      <c r="J81" s="8">
        <f t="shared" si="8"/>
        <v>17283</v>
      </c>
      <c r="K81" s="8">
        <f t="shared" si="9"/>
        <v>69876</v>
      </c>
      <c r="L81" s="8">
        <f t="shared" si="5"/>
        <v>69876</v>
      </c>
      <c r="M81" s="9" t="s">
        <v>5631</v>
      </c>
      <c r="N81" s="6" t="s">
        <v>5631</v>
      </c>
      <c r="P81" s="6" t="s">
        <v>791</v>
      </c>
      <c r="Q81" s="6" t="s">
        <v>5631</v>
      </c>
      <c r="R81" s="6" t="s">
        <v>509</v>
      </c>
    </row>
    <row r="82" spans="1:18" ht="15" customHeight="1">
      <c r="A82" s="7" t="s">
        <v>1047</v>
      </c>
      <c r="B82" s="7" t="s">
        <v>2528</v>
      </c>
      <c r="C82" s="7">
        <v>1</v>
      </c>
      <c r="D82" s="7" t="s">
        <v>4684</v>
      </c>
      <c r="E82" s="8">
        <f>중기사용료목록!E80</f>
        <v>33754</v>
      </c>
      <c r="F82" s="8">
        <f t="shared" si="6"/>
        <v>33754</v>
      </c>
      <c r="G82" s="8">
        <f>중기사용료목록!F80</f>
        <v>25758</v>
      </c>
      <c r="H82" s="8">
        <f t="shared" si="7"/>
        <v>25758</v>
      </c>
      <c r="I82" s="8">
        <f>중기사용료목록!G80</f>
        <v>24047</v>
      </c>
      <c r="J82" s="8">
        <f t="shared" si="8"/>
        <v>24047</v>
      </c>
      <c r="K82" s="8">
        <f t="shared" si="9"/>
        <v>83559</v>
      </c>
      <c r="L82" s="8">
        <f t="shared" si="5"/>
        <v>83559</v>
      </c>
      <c r="M82" s="9" t="s">
        <v>5631</v>
      </c>
      <c r="N82" s="6" t="s">
        <v>5631</v>
      </c>
      <c r="P82" s="6" t="s">
        <v>2125</v>
      </c>
      <c r="Q82" s="6" t="s">
        <v>5631</v>
      </c>
      <c r="R82" s="6" t="s">
        <v>243</v>
      </c>
    </row>
    <row r="83" spans="1:18" ht="15" customHeight="1">
      <c r="A83" s="7" t="s">
        <v>1047</v>
      </c>
      <c r="B83" s="7" t="s">
        <v>3901</v>
      </c>
      <c r="C83" s="7">
        <v>1</v>
      </c>
      <c r="D83" s="7" t="s">
        <v>4684</v>
      </c>
      <c r="E83" s="8">
        <f>중기사용료목록!E81</f>
        <v>38818</v>
      </c>
      <c r="F83" s="8">
        <f t="shared" si="6"/>
        <v>38818</v>
      </c>
      <c r="G83" s="8">
        <f>중기사용료목록!F81</f>
        <v>25758</v>
      </c>
      <c r="H83" s="8">
        <f t="shared" si="7"/>
        <v>25758</v>
      </c>
      <c r="I83" s="8">
        <f>중기사용료목록!G81</f>
        <v>28321</v>
      </c>
      <c r="J83" s="8">
        <f t="shared" si="8"/>
        <v>28321</v>
      </c>
      <c r="K83" s="8">
        <f t="shared" si="9"/>
        <v>92897</v>
      </c>
      <c r="L83" s="8">
        <f t="shared" si="5"/>
        <v>92897</v>
      </c>
      <c r="M83" s="9" t="s">
        <v>5631</v>
      </c>
      <c r="N83" s="6" t="s">
        <v>5631</v>
      </c>
      <c r="P83" s="6" t="s">
        <v>3803</v>
      </c>
      <c r="Q83" s="6" t="s">
        <v>5631</v>
      </c>
      <c r="R83" s="6" t="s">
        <v>348</v>
      </c>
    </row>
    <row r="84" spans="1:18" ht="15" customHeight="1">
      <c r="A84" s="7" t="s">
        <v>1047</v>
      </c>
      <c r="B84" s="7" t="s">
        <v>3963</v>
      </c>
      <c r="C84" s="7">
        <v>1</v>
      </c>
      <c r="D84" s="7" t="s">
        <v>4684</v>
      </c>
      <c r="E84" s="8">
        <f>중기사용료목록!E82</f>
        <v>49113</v>
      </c>
      <c r="F84" s="8">
        <f t="shared" si="6"/>
        <v>49113</v>
      </c>
      <c r="G84" s="8">
        <f>중기사용료목록!F82</f>
        <v>25758</v>
      </c>
      <c r="H84" s="8">
        <f t="shared" si="7"/>
        <v>25758</v>
      </c>
      <c r="I84" s="8">
        <f>중기사용료목록!G82</f>
        <v>39858</v>
      </c>
      <c r="J84" s="8">
        <f t="shared" si="8"/>
        <v>39858</v>
      </c>
      <c r="K84" s="8">
        <f t="shared" si="9"/>
        <v>114729</v>
      </c>
      <c r="L84" s="8">
        <f t="shared" si="5"/>
        <v>114729</v>
      </c>
      <c r="M84" s="9" t="s">
        <v>5631</v>
      </c>
      <c r="N84" s="6" t="s">
        <v>5631</v>
      </c>
      <c r="P84" s="6" t="s">
        <v>5256</v>
      </c>
      <c r="Q84" s="6" t="s">
        <v>5631</v>
      </c>
      <c r="R84" s="6" t="s">
        <v>4164</v>
      </c>
    </row>
    <row r="85" spans="1:18" ht="15" customHeight="1">
      <c r="A85" s="7" t="s">
        <v>2243</v>
      </c>
      <c r="B85" s="7" t="s">
        <v>637</v>
      </c>
      <c r="C85" s="7">
        <v>1</v>
      </c>
      <c r="D85" s="7" t="s">
        <v>4684</v>
      </c>
      <c r="E85" s="8">
        <f>중기사용료목록!E83</f>
        <v>0</v>
      </c>
      <c r="F85" s="8">
        <f t="shared" si="6"/>
        <v>0</v>
      </c>
      <c r="G85" s="8">
        <f>중기사용료목록!F83</f>
        <v>0</v>
      </c>
      <c r="H85" s="8">
        <f t="shared" si="7"/>
        <v>0</v>
      </c>
      <c r="I85" s="8">
        <f>중기사용료목록!G83</f>
        <v>329</v>
      </c>
      <c r="J85" s="8">
        <f t="shared" si="8"/>
        <v>329</v>
      </c>
      <c r="K85" s="8">
        <f t="shared" si="9"/>
        <v>329</v>
      </c>
      <c r="L85" s="8">
        <f t="shared" si="5"/>
        <v>329</v>
      </c>
      <c r="M85" s="9" t="s">
        <v>5631</v>
      </c>
      <c r="N85" s="6" t="s">
        <v>5631</v>
      </c>
      <c r="P85" s="6" t="s">
        <v>3347</v>
      </c>
      <c r="Q85" s="6" t="s">
        <v>5631</v>
      </c>
      <c r="R85" s="6" t="s">
        <v>4650</v>
      </c>
    </row>
    <row r="86" spans="1:18" ht="15" customHeight="1">
      <c r="A86" s="7" t="s">
        <v>2243</v>
      </c>
      <c r="B86" s="7" t="s">
        <v>1679</v>
      </c>
      <c r="C86" s="7">
        <v>1</v>
      </c>
      <c r="D86" s="7" t="s">
        <v>4684</v>
      </c>
      <c r="E86" s="8">
        <f>중기사용료목록!E84</f>
        <v>0</v>
      </c>
      <c r="F86" s="8">
        <f t="shared" si="6"/>
        <v>0</v>
      </c>
      <c r="G86" s="8">
        <f>중기사용료목록!F84</f>
        <v>0</v>
      </c>
      <c r="H86" s="8">
        <f t="shared" si="7"/>
        <v>0</v>
      </c>
      <c r="I86" s="8">
        <f>중기사용료목록!G84</f>
        <v>355</v>
      </c>
      <c r="J86" s="8">
        <f t="shared" si="8"/>
        <v>355</v>
      </c>
      <c r="K86" s="8">
        <f t="shared" si="9"/>
        <v>355</v>
      </c>
      <c r="L86" s="8">
        <f t="shared" si="5"/>
        <v>355</v>
      </c>
      <c r="M86" s="9" t="s">
        <v>5631</v>
      </c>
      <c r="N86" s="6" t="s">
        <v>5631</v>
      </c>
      <c r="P86" s="6" t="s">
        <v>4835</v>
      </c>
      <c r="Q86" s="6" t="s">
        <v>5631</v>
      </c>
      <c r="R86" s="6" t="s">
        <v>4559</v>
      </c>
    </row>
    <row r="87" spans="1:18" ht="15" customHeight="1">
      <c r="A87" s="7" t="s">
        <v>2243</v>
      </c>
      <c r="B87" s="7" t="s">
        <v>2066</v>
      </c>
      <c r="C87" s="7">
        <v>1</v>
      </c>
      <c r="D87" s="7" t="s">
        <v>4684</v>
      </c>
      <c r="E87" s="8">
        <f>중기사용료목록!E85</f>
        <v>0</v>
      </c>
      <c r="F87" s="8">
        <f t="shared" si="6"/>
        <v>0</v>
      </c>
      <c r="G87" s="8">
        <f>중기사용료목록!F85</f>
        <v>0</v>
      </c>
      <c r="H87" s="8">
        <f t="shared" si="7"/>
        <v>0</v>
      </c>
      <c r="I87" s="8">
        <f>중기사용료목록!G85</f>
        <v>382</v>
      </c>
      <c r="J87" s="8">
        <f t="shared" si="8"/>
        <v>382</v>
      </c>
      <c r="K87" s="8">
        <f t="shared" si="9"/>
        <v>382</v>
      </c>
      <c r="L87" s="8">
        <f t="shared" si="5"/>
        <v>382</v>
      </c>
      <c r="M87" s="9" t="s">
        <v>5631</v>
      </c>
      <c r="N87" s="6" t="s">
        <v>5631</v>
      </c>
      <c r="P87" s="6" t="s">
        <v>577</v>
      </c>
      <c r="Q87" s="6" t="s">
        <v>5631</v>
      </c>
      <c r="R87" s="6" t="s">
        <v>4442</v>
      </c>
    </row>
    <row r="88" spans="1:18" ht="15" customHeight="1">
      <c r="A88" s="7" t="s">
        <v>4394</v>
      </c>
      <c r="B88" s="7" t="s">
        <v>2879</v>
      </c>
      <c r="C88" s="7">
        <v>1</v>
      </c>
      <c r="D88" s="7" t="s">
        <v>4684</v>
      </c>
      <c r="E88" s="8">
        <f>중기사용료목록!E86</f>
        <v>10967</v>
      </c>
      <c r="F88" s="8">
        <f t="shared" si="6"/>
        <v>10967</v>
      </c>
      <c r="G88" s="8">
        <f>중기사용료목록!F86</f>
        <v>25758</v>
      </c>
      <c r="H88" s="8">
        <f t="shared" si="7"/>
        <v>25758</v>
      </c>
      <c r="I88" s="8">
        <f>중기사용료목록!G86</f>
        <v>8338</v>
      </c>
      <c r="J88" s="8">
        <f t="shared" si="8"/>
        <v>8338</v>
      </c>
      <c r="K88" s="8">
        <f t="shared" si="9"/>
        <v>45063</v>
      </c>
      <c r="L88" s="8">
        <f t="shared" si="5"/>
        <v>45063</v>
      </c>
      <c r="M88" s="9" t="s">
        <v>5631</v>
      </c>
      <c r="N88" s="6" t="s">
        <v>5631</v>
      </c>
      <c r="P88" s="6" t="s">
        <v>1980</v>
      </c>
      <c r="Q88" s="6" t="s">
        <v>5631</v>
      </c>
      <c r="R88" s="6" t="s">
        <v>5410</v>
      </c>
    </row>
    <row r="89" spans="1:18" ht="15" customHeight="1">
      <c r="A89" s="7" t="s">
        <v>4394</v>
      </c>
      <c r="B89" s="7" t="s">
        <v>3</v>
      </c>
      <c r="C89" s="7">
        <v>1</v>
      </c>
      <c r="D89" s="7" t="s">
        <v>4684</v>
      </c>
      <c r="E89" s="8">
        <f>중기사용료목록!E87</f>
        <v>13421</v>
      </c>
      <c r="F89" s="8">
        <f t="shared" si="6"/>
        <v>13421</v>
      </c>
      <c r="G89" s="8">
        <f>중기사용료목록!F87</f>
        <v>25758</v>
      </c>
      <c r="H89" s="8">
        <f t="shared" si="7"/>
        <v>25758</v>
      </c>
      <c r="I89" s="8">
        <f>중기사용료목록!G87</f>
        <v>10410</v>
      </c>
      <c r="J89" s="8">
        <f t="shared" si="8"/>
        <v>10410</v>
      </c>
      <c r="K89" s="8">
        <f t="shared" si="9"/>
        <v>49589</v>
      </c>
      <c r="L89" s="8">
        <f t="shared" si="5"/>
        <v>49589</v>
      </c>
      <c r="M89" s="9" t="s">
        <v>5631</v>
      </c>
      <c r="N89" s="6" t="s">
        <v>5631</v>
      </c>
      <c r="P89" s="6" t="s">
        <v>3415</v>
      </c>
      <c r="Q89" s="6" t="s">
        <v>5631</v>
      </c>
      <c r="R89" s="6" t="s">
        <v>4777</v>
      </c>
    </row>
    <row r="90" spans="1:18" ht="15" customHeight="1">
      <c r="A90" s="7" t="s">
        <v>4394</v>
      </c>
      <c r="B90" s="7" t="s">
        <v>2887</v>
      </c>
      <c r="C90" s="7">
        <v>1</v>
      </c>
      <c r="D90" s="7" t="s">
        <v>4684</v>
      </c>
      <c r="E90" s="8">
        <f>중기사용료목록!E88</f>
        <v>15730</v>
      </c>
      <c r="F90" s="8">
        <f t="shared" si="6"/>
        <v>15730</v>
      </c>
      <c r="G90" s="8">
        <f>중기사용료목록!F88</f>
        <v>25758</v>
      </c>
      <c r="H90" s="8">
        <f t="shared" si="7"/>
        <v>25758</v>
      </c>
      <c r="I90" s="8">
        <f>중기사용료목록!G88</f>
        <v>11676</v>
      </c>
      <c r="J90" s="8">
        <f t="shared" si="8"/>
        <v>11676</v>
      </c>
      <c r="K90" s="8">
        <f t="shared" si="9"/>
        <v>53164</v>
      </c>
      <c r="L90" s="8">
        <f t="shared" si="5"/>
        <v>53164</v>
      </c>
      <c r="M90" s="9" t="s">
        <v>5631</v>
      </c>
      <c r="N90" s="6" t="s">
        <v>5631</v>
      </c>
      <c r="P90" s="6" t="s">
        <v>4908</v>
      </c>
      <c r="Q90" s="6" t="s">
        <v>5631</v>
      </c>
      <c r="R90" s="6" t="s">
        <v>2696</v>
      </c>
    </row>
    <row r="91" spans="1:18" ht="15" customHeight="1">
      <c r="A91" s="7" t="s">
        <v>5138</v>
      </c>
      <c r="B91" s="7" t="s">
        <v>4010</v>
      </c>
      <c r="C91" s="7">
        <v>1</v>
      </c>
      <c r="D91" s="7" t="s">
        <v>4684</v>
      </c>
      <c r="E91" s="8">
        <f>중기사용료목록!E89</f>
        <v>7215</v>
      </c>
      <c r="F91" s="8">
        <f t="shared" si="6"/>
        <v>7215</v>
      </c>
      <c r="G91" s="8">
        <f>중기사용료목록!F89</f>
        <v>25758</v>
      </c>
      <c r="H91" s="8">
        <f t="shared" si="7"/>
        <v>25758</v>
      </c>
      <c r="I91" s="8">
        <f>중기사용료목록!G89</f>
        <v>7030</v>
      </c>
      <c r="J91" s="8">
        <f t="shared" si="8"/>
        <v>7030</v>
      </c>
      <c r="K91" s="8">
        <f t="shared" si="9"/>
        <v>40003</v>
      </c>
      <c r="L91" s="8">
        <f t="shared" si="5"/>
        <v>40003</v>
      </c>
      <c r="M91" s="9" t="s">
        <v>5631</v>
      </c>
      <c r="N91" s="6" t="s">
        <v>5631</v>
      </c>
      <c r="P91" s="6" t="s">
        <v>656</v>
      </c>
      <c r="Q91" s="6" t="s">
        <v>5631</v>
      </c>
      <c r="R91" s="6" t="s">
        <v>646</v>
      </c>
    </row>
    <row r="92" spans="1:18" ht="15" customHeight="1">
      <c r="A92" s="7" t="s">
        <v>5138</v>
      </c>
      <c r="B92" s="7" t="s">
        <v>2741</v>
      </c>
      <c r="C92" s="7">
        <v>1</v>
      </c>
      <c r="D92" s="7" t="s">
        <v>4684</v>
      </c>
      <c r="E92" s="8">
        <f>중기사용료목록!E90</f>
        <v>9813</v>
      </c>
      <c r="F92" s="8">
        <f t="shared" si="6"/>
        <v>9813</v>
      </c>
      <c r="G92" s="8">
        <f>중기사용료목록!F90</f>
        <v>25758</v>
      </c>
      <c r="H92" s="8">
        <f t="shared" si="7"/>
        <v>25758</v>
      </c>
      <c r="I92" s="8">
        <f>중기사용료목록!G90</f>
        <v>8481</v>
      </c>
      <c r="J92" s="8">
        <f t="shared" si="8"/>
        <v>8481</v>
      </c>
      <c r="K92" s="8">
        <f t="shared" si="9"/>
        <v>44052</v>
      </c>
      <c r="L92" s="8">
        <f t="shared" si="5"/>
        <v>44052</v>
      </c>
      <c r="M92" s="9" t="s">
        <v>5631</v>
      </c>
      <c r="N92" s="6" t="s">
        <v>5631</v>
      </c>
      <c r="P92" s="6" t="s">
        <v>2058</v>
      </c>
      <c r="Q92" s="6" t="s">
        <v>5631</v>
      </c>
      <c r="R92" s="6" t="s">
        <v>2293</v>
      </c>
    </row>
    <row r="93" spans="1:18" ht="15" customHeight="1">
      <c r="A93" s="7" t="s">
        <v>5138</v>
      </c>
      <c r="B93" s="7" t="s">
        <v>3471</v>
      </c>
      <c r="C93" s="7">
        <v>1</v>
      </c>
      <c r="D93" s="7" t="s">
        <v>4684</v>
      </c>
      <c r="E93" s="8">
        <f>중기사용료목록!E91</f>
        <v>12122</v>
      </c>
      <c r="F93" s="8">
        <f t="shared" si="6"/>
        <v>12122</v>
      </c>
      <c r="G93" s="8">
        <f>중기사용료목록!F91</f>
        <v>25758</v>
      </c>
      <c r="H93" s="8">
        <f t="shared" si="7"/>
        <v>25758</v>
      </c>
      <c r="I93" s="8">
        <f>중기사용료목록!G91</f>
        <v>9781</v>
      </c>
      <c r="J93" s="8">
        <f t="shared" si="8"/>
        <v>9781</v>
      </c>
      <c r="K93" s="8">
        <f t="shared" si="9"/>
        <v>47661</v>
      </c>
      <c r="L93" s="8">
        <f t="shared" si="5"/>
        <v>47661</v>
      </c>
      <c r="M93" s="9" t="s">
        <v>5631</v>
      </c>
      <c r="N93" s="6" t="s">
        <v>5631</v>
      </c>
      <c r="P93" s="6" t="s">
        <v>3181</v>
      </c>
      <c r="Q93" s="6" t="s">
        <v>5631</v>
      </c>
      <c r="R93" s="6" t="s">
        <v>2500</v>
      </c>
    </row>
    <row r="94" spans="1:18" ht="15" customHeight="1">
      <c r="A94" s="7" t="s">
        <v>2237</v>
      </c>
      <c r="B94" s="7" t="s">
        <v>4832</v>
      </c>
      <c r="C94" s="7">
        <v>1</v>
      </c>
      <c r="D94" s="7" t="s">
        <v>4684</v>
      </c>
      <c r="E94" s="8">
        <f>중기사용료목록!E92</f>
        <v>3302</v>
      </c>
      <c r="F94" s="8">
        <f t="shared" si="6"/>
        <v>3302</v>
      </c>
      <c r="G94" s="8">
        <f>중기사용료목록!F92</f>
        <v>25758</v>
      </c>
      <c r="H94" s="8">
        <f t="shared" si="7"/>
        <v>25758</v>
      </c>
      <c r="I94" s="8">
        <f>중기사용료목록!G92</f>
        <v>1947</v>
      </c>
      <c r="J94" s="8">
        <f t="shared" si="8"/>
        <v>1947</v>
      </c>
      <c r="K94" s="8">
        <f t="shared" si="9"/>
        <v>31007</v>
      </c>
      <c r="L94" s="8">
        <f t="shared" si="5"/>
        <v>31007</v>
      </c>
      <c r="M94" s="9" t="s">
        <v>5631</v>
      </c>
      <c r="N94" s="6" t="s">
        <v>5631</v>
      </c>
      <c r="P94" s="6" t="s">
        <v>4642</v>
      </c>
      <c r="Q94" s="6" t="s">
        <v>5631</v>
      </c>
      <c r="R94" s="6" t="s">
        <v>2426</v>
      </c>
    </row>
    <row r="95" spans="1:18" ht="15" customHeight="1">
      <c r="A95" s="7" t="s">
        <v>2237</v>
      </c>
      <c r="B95" s="7" t="s">
        <v>289</v>
      </c>
      <c r="C95" s="7">
        <v>1</v>
      </c>
      <c r="D95" s="7" t="s">
        <v>4684</v>
      </c>
      <c r="E95" s="8">
        <f>중기사용료목록!E93</f>
        <v>5415</v>
      </c>
      <c r="F95" s="8">
        <f t="shared" si="6"/>
        <v>5415</v>
      </c>
      <c r="G95" s="8">
        <f>중기사용료목록!F93</f>
        <v>25758</v>
      </c>
      <c r="H95" s="8">
        <f t="shared" si="7"/>
        <v>25758</v>
      </c>
      <c r="I95" s="8">
        <f>중기사용료목록!G93</f>
        <v>3514</v>
      </c>
      <c r="J95" s="8">
        <f t="shared" si="8"/>
        <v>3514</v>
      </c>
      <c r="K95" s="8">
        <f t="shared" si="9"/>
        <v>34687</v>
      </c>
      <c r="L95" s="8">
        <f t="shared" si="5"/>
        <v>34687</v>
      </c>
      <c r="M95" s="9" t="s">
        <v>5631</v>
      </c>
      <c r="N95" s="6" t="s">
        <v>5631</v>
      </c>
      <c r="P95" s="6" t="s">
        <v>3773</v>
      </c>
      <c r="Q95" s="6" t="s">
        <v>5631</v>
      </c>
      <c r="R95" s="6" t="s">
        <v>4681</v>
      </c>
    </row>
    <row r="96" spans="1:18" ht="15" customHeight="1">
      <c r="A96" s="7" t="s">
        <v>2237</v>
      </c>
      <c r="B96" s="7" t="s">
        <v>3694</v>
      </c>
      <c r="C96" s="7">
        <v>1</v>
      </c>
      <c r="D96" s="7" t="s">
        <v>4684</v>
      </c>
      <c r="E96" s="8">
        <f>중기사용료목록!E94</f>
        <v>10830</v>
      </c>
      <c r="F96" s="8">
        <f t="shared" si="6"/>
        <v>10830</v>
      </c>
      <c r="G96" s="8">
        <f>중기사용료목록!F94</f>
        <v>25758</v>
      </c>
      <c r="H96" s="8">
        <f t="shared" si="7"/>
        <v>25758</v>
      </c>
      <c r="I96" s="8">
        <f>중기사용료목록!G94</f>
        <v>7508</v>
      </c>
      <c r="J96" s="8">
        <f t="shared" si="8"/>
        <v>7508</v>
      </c>
      <c r="K96" s="8">
        <f t="shared" si="9"/>
        <v>44096</v>
      </c>
      <c r="L96" s="8">
        <f t="shared" si="5"/>
        <v>44096</v>
      </c>
      <c r="M96" s="9" t="s">
        <v>5631</v>
      </c>
      <c r="N96" s="6" t="s">
        <v>5631</v>
      </c>
      <c r="P96" s="6" t="s">
        <v>5223</v>
      </c>
      <c r="Q96" s="6" t="s">
        <v>5631</v>
      </c>
      <c r="R96" s="6" t="s">
        <v>4956</v>
      </c>
    </row>
    <row r="97" spans="1:18" ht="15" customHeight="1">
      <c r="A97" s="7" t="s">
        <v>2237</v>
      </c>
      <c r="B97" s="7" t="s">
        <v>4448</v>
      </c>
      <c r="C97" s="7">
        <v>1</v>
      </c>
      <c r="D97" s="7" t="s">
        <v>4684</v>
      </c>
      <c r="E97" s="8">
        <f>중기사용료목록!E95</f>
        <v>13472</v>
      </c>
      <c r="F97" s="8">
        <f t="shared" si="6"/>
        <v>13472</v>
      </c>
      <c r="G97" s="8">
        <f>중기사용료목록!F95</f>
        <v>25758</v>
      </c>
      <c r="H97" s="8">
        <f t="shared" si="7"/>
        <v>25758</v>
      </c>
      <c r="I97" s="8">
        <f>중기사용료목록!G95</f>
        <v>12040</v>
      </c>
      <c r="J97" s="8">
        <f t="shared" si="8"/>
        <v>12040</v>
      </c>
      <c r="K97" s="8">
        <f t="shared" si="9"/>
        <v>51270</v>
      </c>
      <c r="L97" s="8">
        <f t="shared" si="5"/>
        <v>51270</v>
      </c>
      <c r="M97" s="9" t="s">
        <v>5631</v>
      </c>
      <c r="N97" s="6" t="s">
        <v>5631</v>
      </c>
      <c r="P97" s="6" t="s">
        <v>1077</v>
      </c>
      <c r="Q97" s="6" t="s">
        <v>5631</v>
      </c>
      <c r="R97" s="6" t="s">
        <v>4494</v>
      </c>
    </row>
    <row r="98" spans="1:18" ht="15" customHeight="1">
      <c r="A98" s="7" t="s">
        <v>2237</v>
      </c>
      <c r="B98" s="7" t="s">
        <v>2708</v>
      </c>
      <c r="C98" s="7">
        <v>1</v>
      </c>
      <c r="D98" s="7" t="s">
        <v>4684</v>
      </c>
      <c r="E98" s="8">
        <f>중기사용료목록!E96</f>
        <v>14793</v>
      </c>
      <c r="F98" s="8">
        <f t="shared" si="6"/>
        <v>14793</v>
      </c>
      <c r="G98" s="8">
        <f>중기사용료목록!F96</f>
        <v>25758</v>
      </c>
      <c r="H98" s="8">
        <f t="shared" si="7"/>
        <v>25758</v>
      </c>
      <c r="I98" s="8">
        <f>중기사용료목록!G96</f>
        <v>14178</v>
      </c>
      <c r="J98" s="8">
        <f t="shared" si="8"/>
        <v>14178</v>
      </c>
      <c r="K98" s="8">
        <f t="shared" si="9"/>
        <v>54729</v>
      </c>
      <c r="L98" s="8">
        <f t="shared" si="5"/>
        <v>54729</v>
      </c>
      <c r="M98" s="9" t="s">
        <v>5631</v>
      </c>
      <c r="N98" s="6" t="s">
        <v>5631</v>
      </c>
      <c r="P98" s="6" t="s">
        <v>2427</v>
      </c>
      <c r="Q98" s="6" t="s">
        <v>5631</v>
      </c>
      <c r="R98" s="6" t="s">
        <v>2012</v>
      </c>
    </row>
    <row r="99" spans="1:18" ht="15" customHeight="1">
      <c r="A99" s="7" t="s">
        <v>2237</v>
      </c>
      <c r="B99" s="7" t="s">
        <v>3692</v>
      </c>
      <c r="C99" s="7">
        <v>1</v>
      </c>
      <c r="D99" s="7" t="s">
        <v>4684</v>
      </c>
      <c r="E99" s="8">
        <f>중기사용료목록!E97</f>
        <v>14793</v>
      </c>
      <c r="F99" s="8">
        <f t="shared" si="6"/>
        <v>14793</v>
      </c>
      <c r="G99" s="8">
        <f>중기사용료목록!F97</f>
        <v>25758</v>
      </c>
      <c r="H99" s="8">
        <f t="shared" si="7"/>
        <v>25758</v>
      </c>
      <c r="I99" s="8">
        <f>중기사용료목록!G97</f>
        <v>15018</v>
      </c>
      <c r="J99" s="8">
        <f t="shared" si="8"/>
        <v>15018</v>
      </c>
      <c r="K99" s="8">
        <f t="shared" si="9"/>
        <v>55569</v>
      </c>
      <c r="L99" s="8">
        <f t="shared" si="5"/>
        <v>55569</v>
      </c>
      <c r="M99" s="9" t="s">
        <v>5631</v>
      </c>
      <c r="N99" s="6" t="s">
        <v>5631</v>
      </c>
      <c r="P99" s="6" t="s">
        <v>3649</v>
      </c>
      <c r="Q99" s="6" t="s">
        <v>5631</v>
      </c>
      <c r="R99" s="6" t="s">
        <v>4414</v>
      </c>
    </row>
    <row r="100" spans="1:18" ht="15" customHeight="1">
      <c r="A100" s="7" t="s">
        <v>2237</v>
      </c>
      <c r="B100" s="7" t="s">
        <v>321</v>
      </c>
      <c r="C100" s="7">
        <v>1</v>
      </c>
      <c r="D100" s="7" t="s">
        <v>4684</v>
      </c>
      <c r="E100" s="8">
        <f>중기사용료목록!E98</f>
        <v>22190</v>
      </c>
      <c r="F100" s="8">
        <f t="shared" si="6"/>
        <v>22190</v>
      </c>
      <c r="G100" s="8">
        <f>중기사용료목록!F98</f>
        <v>25758</v>
      </c>
      <c r="H100" s="8">
        <f t="shared" si="7"/>
        <v>25758</v>
      </c>
      <c r="I100" s="8">
        <f>중기사용료목록!G98</f>
        <v>25085</v>
      </c>
      <c r="J100" s="8">
        <f t="shared" si="8"/>
        <v>25085</v>
      </c>
      <c r="K100" s="8">
        <f t="shared" si="9"/>
        <v>73033</v>
      </c>
      <c r="L100" s="8">
        <f t="shared" si="5"/>
        <v>73033</v>
      </c>
      <c r="M100" s="9" t="s">
        <v>5631</v>
      </c>
      <c r="N100" s="6" t="s">
        <v>5631</v>
      </c>
      <c r="P100" s="6" t="s">
        <v>5117</v>
      </c>
      <c r="Q100" s="6" t="s">
        <v>5631</v>
      </c>
      <c r="R100" s="6" t="s">
        <v>94</v>
      </c>
    </row>
    <row r="101" spans="1:18" ht="15" customHeight="1">
      <c r="A101" s="7" t="s">
        <v>4923</v>
      </c>
      <c r="B101" s="7" t="s">
        <v>1803</v>
      </c>
      <c r="C101" s="7">
        <v>1</v>
      </c>
      <c r="D101" s="7" t="s">
        <v>4684</v>
      </c>
      <c r="E101" s="8">
        <f>중기사용료목록!E99</f>
        <v>3040</v>
      </c>
      <c r="F101" s="8">
        <f t="shared" si="6"/>
        <v>3040</v>
      </c>
      <c r="G101" s="8">
        <f>중기사용료목록!F99</f>
        <v>25758</v>
      </c>
      <c r="H101" s="8">
        <f t="shared" si="7"/>
        <v>25758</v>
      </c>
      <c r="I101" s="8">
        <f>중기사용료목록!G99</f>
        <v>1563</v>
      </c>
      <c r="J101" s="8">
        <f t="shared" si="8"/>
        <v>1563</v>
      </c>
      <c r="K101" s="8">
        <f t="shared" si="9"/>
        <v>30361</v>
      </c>
      <c r="L101" s="8">
        <f t="shared" si="5"/>
        <v>30361</v>
      </c>
      <c r="M101" s="9" t="s">
        <v>5631</v>
      </c>
      <c r="N101" s="6" t="s">
        <v>5631</v>
      </c>
      <c r="P101" s="6" t="s">
        <v>991</v>
      </c>
      <c r="Q101" s="6" t="s">
        <v>5631</v>
      </c>
      <c r="R101" s="6" t="s">
        <v>5269</v>
      </c>
    </row>
    <row r="102" spans="1:18" ht="15" customHeight="1">
      <c r="A102" s="7" t="s">
        <v>1132</v>
      </c>
      <c r="B102" s="7" t="s">
        <v>1540</v>
      </c>
      <c r="C102" s="7">
        <v>1</v>
      </c>
      <c r="D102" s="7" t="s">
        <v>4684</v>
      </c>
      <c r="E102" s="8">
        <f>중기사용료목록!E100</f>
        <v>3178</v>
      </c>
      <c r="F102" s="8">
        <f t="shared" si="6"/>
        <v>3178</v>
      </c>
      <c r="G102" s="8">
        <f>중기사용료목록!F100</f>
        <v>25758</v>
      </c>
      <c r="H102" s="8">
        <f t="shared" si="7"/>
        <v>25758</v>
      </c>
      <c r="I102" s="8">
        <f>중기사용료목록!G100</f>
        <v>4062</v>
      </c>
      <c r="J102" s="8">
        <f t="shared" si="8"/>
        <v>4062</v>
      </c>
      <c r="K102" s="8">
        <f t="shared" si="9"/>
        <v>32998</v>
      </c>
      <c r="L102" s="8">
        <f t="shared" si="5"/>
        <v>32998</v>
      </c>
      <c r="M102" s="9" t="s">
        <v>5631</v>
      </c>
      <c r="N102" s="6" t="s">
        <v>5631</v>
      </c>
      <c r="P102" s="6" t="s">
        <v>2344</v>
      </c>
      <c r="Q102" s="6" t="s">
        <v>5631</v>
      </c>
      <c r="R102" s="6" t="s">
        <v>3144</v>
      </c>
    </row>
    <row r="103" spans="1:18" ht="15" customHeight="1">
      <c r="A103" s="7" t="s">
        <v>1132</v>
      </c>
      <c r="B103" s="7" t="s">
        <v>4557</v>
      </c>
      <c r="C103" s="7">
        <v>1</v>
      </c>
      <c r="D103" s="7" t="s">
        <v>4684</v>
      </c>
      <c r="E103" s="8">
        <f>중기사용료목록!E101</f>
        <v>4422</v>
      </c>
      <c r="F103" s="8">
        <f t="shared" si="6"/>
        <v>4422</v>
      </c>
      <c r="G103" s="8">
        <f>중기사용료목록!F101</f>
        <v>25758</v>
      </c>
      <c r="H103" s="8">
        <f t="shared" si="7"/>
        <v>25758</v>
      </c>
      <c r="I103" s="8">
        <f>중기사용료목록!G101</f>
        <v>4753</v>
      </c>
      <c r="J103" s="8">
        <f t="shared" si="8"/>
        <v>4753</v>
      </c>
      <c r="K103" s="8">
        <f t="shared" si="9"/>
        <v>34933</v>
      </c>
      <c r="L103" s="8">
        <f t="shared" si="5"/>
        <v>34933</v>
      </c>
      <c r="M103" s="9" t="s">
        <v>5631</v>
      </c>
      <c r="N103" s="6" t="s">
        <v>5631</v>
      </c>
      <c r="P103" s="6" t="s">
        <v>3556</v>
      </c>
      <c r="Q103" s="6" t="s">
        <v>5631</v>
      </c>
      <c r="R103" s="6" t="s">
        <v>2812</v>
      </c>
    </row>
    <row r="104" spans="1:18" ht="15" customHeight="1">
      <c r="A104" s="7" t="s">
        <v>1132</v>
      </c>
      <c r="B104" s="7" t="s">
        <v>895</v>
      </c>
      <c r="C104" s="7">
        <v>1</v>
      </c>
      <c r="D104" s="7" t="s">
        <v>4684</v>
      </c>
      <c r="E104" s="8">
        <f>중기사용료목록!E102</f>
        <v>18442</v>
      </c>
      <c r="F104" s="8">
        <f t="shared" si="6"/>
        <v>18442</v>
      </c>
      <c r="G104" s="8">
        <f>중기사용료목록!F102</f>
        <v>25758</v>
      </c>
      <c r="H104" s="8">
        <f t="shared" si="7"/>
        <v>25758</v>
      </c>
      <c r="I104" s="8">
        <f>중기사용료목록!G102</f>
        <v>14112</v>
      </c>
      <c r="J104" s="8">
        <f t="shared" si="8"/>
        <v>14112</v>
      </c>
      <c r="K104" s="8">
        <f t="shared" si="9"/>
        <v>58312</v>
      </c>
      <c r="L104" s="8">
        <f t="shared" si="5"/>
        <v>58312</v>
      </c>
      <c r="M104" s="9" t="s">
        <v>5631</v>
      </c>
      <c r="N104" s="6" t="s">
        <v>5631</v>
      </c>
      <c r="P104" s="6" t="s">
        <v>5032</v>
      </c>
      <c r="Q104" s="6" t="s">
        <v>5631</v>
      </c>
      <c r="R104" s="6" t="s">
        <v>648</v>
      </c>
    </row>
    <row r="105" spans="1:18" ht="15" customHeight="1">
      <c r="A105" s="7" t="s">
        <v>1132</v>
      </c>
      <c r="B105" s="7" t="s">
        <v>4864</v>
      </c>
      <c r="C105" s="7">
        <v>1</v>
      </c>
      <c r="D105" s="7" t="s">
        <v>4684</v>
      </c>
      <c r="E105" s="8">
        <f>중기사용료목록!E103</f>
        <v>22894</v>
      </c>
      <c r="F105" s="8">
        <f t="shared" si="6"/>
        <v>22894</v>
      </c>
      <c r="G105" s="8">
        <f>중기사용료목록!F103</f>
        <v>25758</v>
      </c>
      <c r="H105" s="8">
        <f t="shared" si="7"/>
        <v>25758</v>
      </c>
      <c r="I105" s="8">
        <f>중기사용료목록!G103</f>
        <v>21679</v>
      </c>
      <c r="J105" s="8">
        <f t="shared" si="8"/>
        <v>21679</v>
      </c>
      <c r="K105" s="8">
        <f t="shared" si="9"/>
        <v>70331</v>
      </c>
      <c r="L105" s="8">
        <f t="shared" si="5"/>
        <v>70331</v>
      </c>
      <c r="M105" s="9" t="s">
        <v>5631</v>
      </c>
      <c r="N105" s="6" t="s">
        <v>5631</v>
      </c>
      <c r="P105" s="6" t="s">
        <v>5119</v>
      </c>
      <c r="Q105" s="6" t="s">
        <v>5631</v>
      </c>
      <c r="R105" s="6" t="s">
        <v>3683</v>
      </c>
    </row>
    <row r="106" spans="1:18" ht="15" customHeight="1">
      <c r="A106" s="7" t="s">
        <v>4336</v>
      </c>
      <c r="B106" s="7" t="s">
        <v>4319</v>
      </c>
      <c r="C106" s="7">
        <v>1</v>
      </c>
      <c r="D106" s="7" t="s">
        <v>4684</v>
      </c>
      <c r="E106" s="8">
        <f>중기사용료목록!E104</f>
        <v>0</v>
      </c>
      <c r="F106" s="8">
        <f t="shared" si="6"/>
        <v>0</v>
      </c>
      <c r="G106" s="8">
        <f>중기사용료목록!F104</f>
        <v>0</v>
      </c>
      <c r="H106" s="8">
        <f t="shared" si="7"/>
        <v>0</v>
      </c>
      <c r="I106" s="8">
        <f>중기사용료목록!G104</f>
        <v>2683</v>
      </c>
      <c r="J106" s="8">
        <f t="shared" si="8"/>
        <v>2683</v>
      </c>
      <c r="K106" s="8">
        <f t="shared" si="9"/>
        <v>2683</v>
      </c>
      <c r="L106" s="8">
        <f t="shared" si="5"/>
        <v>2683</v>
      </c>
      <c r="M106" s="9" t="s">
        <v>5631</v>
      </c>
      <c r="N106" s="6" t="s">
        <v>5631</v>
      </c>
      <c r="P106" s="6" t="s">
        <v>3656</v>
      </c>
      <c r="Q106" s="6" t="s">
        <v>5631</v>
      </c>
      <c r="R106" s="6" t="s">
        <v>4066</v>
      </c>
    </row>
    <row r="107" spans="1:18" ht="15" customHeight="1">
      <c r="A107" s="7" t="s">
        <v>4336</v>
      </c>
      <c r="B107" s="7" t="s">
        <v>2368</v>
      </c>
      <c r="C107" s="7">
        <v>1</v>
      </c>
      <c r="D107" s="7" t="s">
        <v>4684</v>
      </c>
      <c r="E107" s="8">
        <f>중기사용료목록!E105</f>
        <v>0</v>
      </c>
      <c r="F107" s="8">
        <f t="shared" si="6"/>
        <v>0</v>
      </c>
      <c r="G107" s="8">
        <f>중기사용료목록!F105</f>
        <v>0</v>
      </c>
      <c r="H107" s="8">
        <f t="shared" si="7"/>
        <v>0</v>
      </c>
      <c r="I107" s="8">
        <f>중기사용료목록!G105</f>
        <v>3105</v>
      </c>
      <c r="J107" s="8">
        <f t="shared" si="8"/>
        <v>3105</v>
      </c>
      <c r="K107" s="8">
        <f t="shared" si="9"/>
        <v>3105</v>
      </c>
      <c r="L107" s="8">
        <f t="shared" si="5"/>
        <v>3105</v>
      </c>
      <c r="M107" s="9" t="s">
        <v>5631</v>
      </c>
      <c r="N107" s="6" t="s">
        <v>5631</v>
      </c>
      <c r="P107" s="6" t="s">
        <v>2341</v>
      </c>
      <c r="Q107" s="6" t="s">
        <v>5631</v>
      </c>
      <c r="R107" s="6" t="s">
        <v>30</v>
      </c>
    </row>
    <row r="108" spans="1:18" ht="15" customHeight="1">
      <c r="A108" s="7" t="s">
        <v>4336</v>
      </c>
      <c r="B108" s="7" t="s">
        <v>4518</v>
      </c>
      <c r="C108" s="7">
        <v>1</v>
      </c>
      <c r="D108" s="7" t="s">
        <v>4684</v>
      </c>
      <c r="E108" s="8">
        <f>중기사용료목록!E106</f>
        <v>0</v>
      </c>
      <c r="F108" s="8">
        <f t="shared" si="6"/>
        <v>0</v>
      </c>
      <c r="G108" s="8">
        <f>중기사용료목록!F106</f>
        <v>0</v>
      </c>
      <c r="H108" s="8">
        <f t="shared" si="7"/>
        <v>0</v>
      </c>
      <c r="I108" s="8">
        <f>중기사용료목록!G106</f>
        <v>5517</v>
      </c>
      <c r="J108" s="8">
        <f t="shared" si="8"/>
        <v>5517</v>
      </c>
      <c r="K108" s="8">
        <f t="shared" si="9"/>
        <v>5517</v>
      </c>
      <c r="L108" s="8">
        <f t="shared" si="5"/>
        <v>5517</v>
      </c>
      <c r="M108" s="9" t="s">
        <v>5631</v>
      </c>
      <c r="N108" s="6" t="s">
        <v>5631</v>
      </c>
      <c r="P108" s="6" t="s">
        <v>985</v>
      </c>
      <c r="Q108" s="6" t="s">
        <v>5631</v>
      </c>
      <c r="R108" s="6" t="s">
        <v>3290</v>
      </c>
    </row>
    <row r="109" spans="1:18" ht="15" customHeight="1">
      <c r="A109" s="7" t="s">
        <v>4336</v>
      </c>
      <c r="B109" s="7" t="s">
        <v>2600</v>
      </c>
      <c r="C109" s="7">
        <v>1</v>
      </c>
      <c r="D109" s="7" t="s">
        <v>4684</v>
      </c>
      <c r="E109" s="8">
        <f>중기사용료목록!E107</f>
        <v>0</v>
      </c>
      <c r="F109" s="8">
        <f t="shared" si="6"/>
        <v>0</v>
      </c>
      <c r="G109" s="8">
        <f>중기사용료목록!F107</f>
        <v>0</v>
      </c>
      <c r="H109" s="8">
        <f t="shared" si="7"/>
        <v>0</v>
      </c>
      <c r="I109" s="8">
        <f>중기사용료목록!G107</f>
        <v>5846</v>
      </c>
      <c r="J109" s="8">
        <f t="shared" si="8"/>
        <v>5846</v>
      </c>
      <c r="K109" s="8">
        <f t="shared" si="9"/>
        <v>5846</v>
      </c>
      <c r="L109" s="8">
        <f t="shared" si="5"/>
        <v>5846</v>
      </c>
      <c r="M109" s="9" t="s">
        <v>5631</v>
      </c>
      <c r="N109" s="6" t="s">
        <v>5631</v>
      </c>
      <c r="P109" s="6" t="s">
        <v>5218</v>
      </c>
      <c r="Q109" s="6" t="s">
        <v>5631</v>
      </c>
      <c r="R109" s="6" t="s">
        <v>1203</v>
      </c>
    </row>
    <row r="110" spans="1:18" ht="15" customHeight="1">
      <c r="A110" s="7" t="s">
        <v>4336</v>
      </c>
      <c r="B110" s="7" t="s">
        <v>4653</v>
      </c>
      <c r="C110" s="7">
        <v>1</v>
      </c>
      <c r="D110" s="7" t="s">
        <v>4684</v>
      </c>
      <c r="E110" s="8">
        <f>중기사용료목록!E108</f>
        <v>0</v>
      </c>
      <c r="F110" s="8">
        <f t="shared" si="6"/>
        <v>0</v>
      </c>
      <c r="G110" s="8">
        <f>중기사용료목록!F108</f>
        <v>0</v>
      </c>
      <c r="H110" s="8">
        <f t="shared" si="7"/>
        <v>0</v>
      </c>
      <c r="I110" s="8">
        <f>중기사용료목록!G108</f>
        <v>7102</v>
      </c>
      <c r="J110" s="8">
        <f t="shared" si="8"/>
        <v>7102</v>
      </c>
      <c r="K110" s="8">
        <f t="shared" si="9"/>
        <v>7102</v>
      </c>
      <c r="L110" s="8">
        <f t="shared" si="5"/>
        <v>7102</v>
      </c>
      <c r="M110" s="9" t="s">
        <v>5631</v>
      </c>
      <c r="N110" s="6" t="s">
        <v>5631</v>
      </c>
      <c r="P110" s="6" t="s">
        <v>3764</v>
      </c>
      <c r="Q110" s="6" t="s">
        <v>5631</v>
      </c>
      <c r="R110" s="6" t="s">
        <v>3504</v>
      </c>
    </row>
    <row r="111" spans="1:18" ht="15" customHeight="1">
      <c r="A111" s="7" t="s">
        <v>4336</v>
      </c>
      <c r="B111" s="7" t="s">
        <v>2761</v>
      </c>
      <c r="C111" s="7">
        <v>1</v>
      </c>
      <c r="D111" s="7" t="s">
        <v>4684</v>
      </c>
      <c r="E111" s="8">
        <f>중기사용료목록!E109</f>
        <v>0</v>
      </c>
      <c r="F111" s="8">
        <f t="shared" si="6"/>
        <v>0</v>
      </c>
      <c r="G111" s="8">
        <f>중기사용료목록!F109</f>
        <v>0</v>
      </c>
      <c r="H111" s="8">
        <f t="shared" si="7"/>
        <v>0</v>
      </c>
      <c r="I111" s="8">
        <f>중기사용료목록!G109</f>
        <v>7576</v>
      </c>
      <c r="J111" s="8">
        <f t="shared" si="8"/>
        <v>7576</v>
      </c>
      <c r="K111" s="8">
        <f t="shared" si="9"/>
        <v>7576</v>
      </c>
      <c r="L111" s="8">
        <f t="shared" si="5"/>
        <v>7576</v>
      </c>
      <c r="M111" s="9" t="s">
        <v>5631</v>
      </c>
      <c r="N111" s="6" t="s">
        <v>5631</v>
      </c>
      <c r="P111" s="6" t="s">
        <v>2434</v>
      </c>
      <c r="Q111" s="6" t="s">
        <v>5631</v>
      </c>
      <c r="R111" s="6" t="s">
        <v>563</v>
      </c>
    </row>
    <row r="112" spans="1:18" ht="15" customHeight="1">
      <c r="A112" s="7" t="s">
        <v>4336</v>
      </c>
      <c r="B112" s="7" t="s">
        <v>329</v>
      </c>
      <c r="C112" s="7">
        <v>1</v>
      </c>
      <c r="D112" s="7" t="s">
        <v>4684</v>
      </c>
      <c r="E112" s="8">
        <f>중기사용료목록!E110</f>
        <v>0</v>
      </c>
      <c r="F112" s="8">
        <f t="shared" si="6"/>
        <v>0</v>
      </c>
      <c r="G112" s="8">
        <f>중기사용료목록!F110</f>
        <v>0</v>
      </c>
      <c r="H112" s="8">
        <f t="shared" si="7"/>
        <v>0</v>
      </c>
      <c r="I112" s="8">
        <f>중기사용료목록!G110</f>
        <v>10803</v>
      </c>
      <c r="J112" s="8">
        <f t="shared" si="8"/>
        <v>10803</v>
      </c>
      <c r="K112" s="8">
        <f t="shared" si="9"/>
        <v>10803</v>
      </c>
      <c r="L112" s="8">
        <f t="shared" si="5"/>
        <v>10803</v>
      </c>
      <c r="M112" s="9" t="s">
        <v>5631</v>
      </c>
      <c r="N112" s="6" t="s">
        <v>5631</v>
      </c>
      <c r="P112" s="6" t="s">
        <v>1083</v>
      </c>
      <c r="Q112" s="6" t="s">
        <v>5631</v>
      </c>
      <c r="R112" s="6" t="s">
        <v>747</v>
      </c>
    </row>
    <row r="113" spans="1:18" ht="15" customHeight="1">
      <c r="A113" s="7" t="s">
        <v>4336</v>
      </c>
      <c r="B113" s="7" t="s">
        <v>3622</v>
      </c>
      <c r="C113" s="7">
        <v>1</v>
      </c>
      <c r="D113" s="7" t="s">
        <v>4684</v>
      </c>
      <c r="E113" s="8">
        <f>중기사용료목록!E111</f>
        <v>0</v>
      </c>
      <c r="F113" s="8">
        <f t="shared" si="6"/>
        <v>0</v>
      </c>
      <c r="G113" s="8">
        <f>중기사용료목록!F111</f>
        <v>0</v>
      </c>
      <c r="H113" s="8">
        <f t="shared" si="7"/>
        <v>0</v>
      </c>
      <c r="I113" s="8">
        <f>중기사용료목록!G111</f>
        <v>12760</v>
      </c>
      <c r="J113" s="8">
        <f t="shared" si="8"/>
        <v>12760</v>
      </c>
      <c r="K113" s="8">
        <f t="shared" si="9"/>
        <v>12760</v>
      </c>
      <c r="L113" s="8">
        <f t="shared" si="5"/>
        <v>12760</v>
      </c>
      <c r="M113" s="9" t="s">
        <v>5631</v>
      </c>
      <c r="N113" s="6" t="s">
        <v>5631</v>
      </c>
      <c r="P113" s="6" t="s">
        <v>4947</v>
      </c>
      <c r="Q113" s="6" t="s">
        <v>5631</v>
      </c>
      <c r="R113" s="6" t="s">
        <v>3021</v>
      </c>
    </row>
    <row r="114" spans="1:18" ht="15" customHeight="1">
      <c r="A114" s="7" t="s">
        <v>4336</v>
      </c>
      <c r="B114" s="7" t="s">
        <v>1619</v>
      </c>
      <c r="C114" s="7">
        <v>1</v>
      </c>
      <c r="D114" s="7" t="s">
        <v>4684</v>
      </c>
      <c r="E114" s="8">
        <f>중기사용료목록!E112</f>
        <v>0</v>
      </c>
      <c r="F114" s="8">
        <f t="shared" si="6"/>
        <v>0</v>
      </c>
      <c r="G114" s="8">
        <f>중기사용료목록!F112</f>
        <v>0</v>
      </c>
      <c r="H114" s="8">
        <f t="shared" si="7"/>
        <v>0</v>
      </c>
      <c r="I114" s="8">
        <f>중기사용료목록!G112</f>
        <v>13448</v>
      </c>
      <c r="J114" s="8">
        <f t="shared" si="8"/>
        <v>13448</v>
      </c>
      <c r="K114" s="8">
        <f t="shared" si="9"/>
        <v>13448</v>
      </c>
      <c r="L114" s="8">
        <f t="shared" si="5"/>
        <v>13448</v>
      </c>
      <c r="M114" s="9" t="s">
        <v>5631</v>
      </c>
      <c r="N114" s="6" t="s">
        <v>5631</v>
      </c>
      <c r="P114" s="6" t="s">
        <v>3485</v>
      </c>
      <c r="Q114" s="6" t="s">
        <v>5631</v>
      </c>
      <c r="R114" s="6" t="s">
        <v>2378</v>
      </c>
    </row>
    <row r="115" spans="1:18" ht="15" customHeight="1">
      <c r="A115" s="7" t="s">
        <v>4336</v>
      </c>
      <c r="B115" s="7" t="s">
        <v>5217</v>
      </c>
      <c r="C115" s="7">
        <v>1</v>
      </c>
      <c r="D115" s="7" t="s">
        <v>4684</v>
      </c>
      <c r="E115" s="8">
        <f>중기사용료목록!E113</f>
        <v>0</v>
      </c>
      <c r="F115" s="8">
        <f t="shared" si="6"/>
        <v>0</v>
      </c>
      <c r="G115" s="8">
        <f>중기사용료목록!F113</f>
        <v>0</v>
      </c>
      <c r="H115" s="8">
        <f t="shared" si="7"/>
        <v>0</v>
      </c>
      <c r="I115" s="8">
        <f>중기사용료목록!G113</f>
        <v>15236</v>
      </c>
      <c r="J115" s="8">
        <f t="shared" si="8"/>
        <v>15236</v>
      </c>
      <c r="K115" s="8">
        <f t="shared" si="9"/>
        <v>15236</v>
      </c>
      <c r="L115" s="8">
        <f t="shared" si="5"/>
        <v>15236</v>
      </c>
      <c r="M115" s="9" t="s">
        <v>5631</v>
      </c>
      <c r="N115" s="6" t="s">
        <v>5631</v>
      </c>
      <c r="P115" s="6" t="s">
        <v>4905</v>
      </c>
      <c r="Q115" s="6" t="s">
        <v>5631</v>
      </c>
      <c r="R115" s="6" t="s">
        <v>5519</v>
      </c>
    </row>
    <row r="116" spans="1:18" ht="15" customHeight="1">
      <c r="A116" s="7" t="s">
        <v>2425</v>
      </c>
      <c r="B116" s="7" t="s">
        <v>4010</v>
      </c>
      <c r="C116" s="7">
        <v>1</v>
      </c>
      <c r="D116" s="7" t="s">
        <v>4684</v>
      </c>
      <c r="E116" s="8">
        <f>중기사용료목록!E114</f>
        <v>7371</v>
      </c>
      <c r="F116" s="8">
        <f t="shared" si="6"/>
        <v>7371</v>
      </c>
      <c r="G116" s="8">
        <f>중기사용료목록!F114</f>
        <v>25758</v>
      </c>
      <c r="H116" s="8">
        <f t="shared" si="7"/>
        <v>25758</v>
      </c>
      <c r="I116" s="8">
        <f>중기사용료목록!G114</f>
        <v>9303</v>
      </c>
      <c r="J116" s="8">
        <f t="shared" si="8"/>
        <v>9303</v>
      </c>
      <c r="K116" s="8">
        <f t="shared" si="9"/>
        <v>42432</v>
      </c>
      <c r="L116" s="8">
        <f t="shared" si="5"/>
        <v>42432</v>
      </c>
      <c r="M116" s="9" t="s">
        <v>5631</v>
      </c>
      <c r="N116" s="6" t="s">
        <v>5631</v>
      </c>
      <c r="P116" s="6" t="s">
        <v>3408</v>
      </c>
      <c r="Q116" s="6" t="s">
        <v>5631</v>
      </c>
      <c r="R116" s="6" t="s">
        <v>797</v>
      </c>
    </row>
    <row r="117" spans="1:18" ht="15" customHeight="1">
      <c r="A117" s="7" t="s">
        <v>2425</v>
      </c>
      <c r="B117" s="7" t="s">
        <v>302</v>
      </c>
      <c r="C117" s="7">
        <v>1</v>
      </c>
      <c r="D117" s="7" t="s">
        <v>4684</v>
      </c>
      <c r="E117" s="8">
        <f>중기사용료목록!E115</f>
        <v>12034</v>
      </c>
      <c r="F117" s="8">
        <f t="shared" si="6"/>
        <v>12034</v>
      </c>
      <c r="G117" s="8">
        <f>중기사용료목록!F115</f>
        <v>25758</v>
      </c>
      <c r="H117" s="8">
        <f t="shared" si="7"/>
        <v>25758</v>
      </c>
      <c r="I117" s="8">
        <f>중기사용료목록!G115</f>
        <v>14557</v>
      </c>
      <c r="J117" s="8">
        <f t="shared" si="8"/>
        <v>14557</v>
      </c>
      <c r="K117" s="8">
        <f t="shared" si="9"/>
        <v>52349</v>
      </c>
      <c r="L117" s="8">
        <f t="shared" si="5"/>
        <v>52349</v>
      </c>
      <c r="M117" s="9" t="s">
        <v>5631</v>
      </c>
      <c r="N117" s="6" t="s">
        <v>5631</v>
      </c>
      <c r="P117" s="6" t="s">
        <v>2063</v>
      </c>
      <c r="Q117" s="6" t="s">
        <v>5631</v>
      </c>
      <c r="R117" s="6" t="s">
        <v>4878</v>
      </c>
    </row>
    <row r="118" spans="1:18" ht="15" customHeight="1">
      <c r="A118" s="7" t="s">
        <v>2425</v>
      </c>
      <c r="B118" s="7" t="s">
        <v>1869</v>
      </c>
      <c r="C118" s="7">
        <v>1</v>
      </c>
      <c r="D118" s="7" t="s">
        <v>4684</v>
      </c>
      <c r="E118" s="8">
        <f>중기사용료목록!E116</f>
        <v>15042</v>
      </c>
      <c r="F118" s="8">
        <f t="shared" si="6"/>
        <v>15042</v>
      </c>
      <c r="G118" s="8">
        <f>중기사용료목록!F116</f>
        <v>25758</v>
      </c>
      <c r="H118" s="8">
        <f t="shared" si="7"/>
        <v>25758</v>
      </c>
      <c r="I118" s="8">
        <f>중기사용료목록!G116</f>
        <v>20531</v>
      </c>
      <c r="J118" s="8">
        <f t="shared" si="8"/>
        <v>20531</v>
      </c>
      <c r="K118" s="8">
        <f t="shared" si="9"/>
        <v>61331</v>
      </c>
      <c r="L118" s="8">
        <f t="shared" si="5"/>
        <v>61331</v>
      </c>
      <c r="M118" s="9" t="s">
        <v>5631</v>
      </c>
      <c r="N118" s="6" t="s">
        <v>5631</v>
      </c>
      <c r="P118" s="6" t="s">
        <v>661</v>
      </c>
      <c r="Q118" s="6" t="s">
        <v>5631</v>
      </c>
      <c r="R118" s="6" t="s">
        <v>719</v>
      </c>
    </row>
    <row r="119" spans="1:18" ht="15" customHeight="1">
      <c r="A119" s="7" t="s">
        <v>290</v>
      </c>
      <c r="B119" s="7" t="s">
        <v>4319</v>
      </c>
      <c r="C119" s="7">
        <v>1</v>
      </c>
      <c r="D119" s="7" t="s">
        <v>4684</v>
      </c>
      <c r="E119" s="8">
        <f>중기사용료목록!E117</f>
        <v>0</v>
      </c>
      <c r="F119" s="8">
        <f t="shared" si="6"/>
        <v>0</v>
      </c>
      <c r="G119" s="8">
        <f>중기사용료목록!F117</f>
        <v>0</v>
      </c>
      <c r="H119" s="8">
        <f t="shared" si="7"/>
        <v>0</v>
      </c>
      <c r="I119" s="8">
        <f>중기사용료목록!G117</f>
        <v>1444</v>
      </c>
      <c r="J119" s="8">
        <f t="shared" si="8"/>
        <v>1444</v>
      </c>
      <c r="K119" s="8">
        <f t="shared" si="9"/>
        <v>1444</v>
      </c>
      <c r="L119" s="8">
        <f t="shared" si="5"/>
        <v>1444</v>
      </c>
      <c r="M119" s="9" t="s">
        <v>5631</v>
      </c>
      <c r="N119" s="6" t="s">
        <v>5631</v>
      </c>
      <c r="P119" s="6" t="s">
        <v>4841</v>
      </c>
      <c r="Q119" s="6" t="s">
        <v>5631</v>
      </c>
      <c r="R119" s="6" t="s">
        <v>1208</v>
      </c>
    </row>
    <row r="120" spans="1:18" ht="15" customHeight="1">
      <c r="A120" s="7" t="s">
        <v>290</v>
      </c>
      <c r="B120" s="7" t="s">
        <v>2368</v>
      </c>
      <c r="C120" s="7">
        <v>1</v>
      </c>
      <c r="D120" s="7" t="s">
        <v>4684</v>
      </c>
      <c r="E120" s="8">
        <f>중기사용료목록!E118</f>
        <v>0</v>
      </c>
      <c r="F120" s="8">
        <f t="shared" si="6"/>
        <v>0</v>
      </c>
      <c r="G120" s="8">
        <f>중기사용료목록!F118</f>
        <v>0</v>
      </c>
      <c r="H120" s="8">
        <f t="shared" si="7"/>
        <v>0</v>
      </c>
      <c r="I120" s="8">
        <f>중기사용료목록!G118</f>
        <v>1781</v>
      </c>
      <c r="J120" s="8">
        <f t="shared" si="8"/>
        <v>1781</v>
      </c>
      <c r="K120" s="8">
        <f t="shared" si="9"/>
        <v>1781</v>
      </c>
      <c r="L120" s="8">
        <f t="shared" si="5"/>
        <v>1781</v>
      </c>
      <c r="M120" s="9" t="s">
        <v>5631</v>
      </c>
      <c r="N120" s="6" t="s">
        <v>5631</v>
      </c>
      <c r="P120" s="6" t="s">
        <v>3350</v>
      </c>
      <c r="Q120" s="6" t="s">
        <v>5631</v>
      </c>
      <c r="R120" s="6" t="s">
        <v>3130</v>
      </c>
    </row>
    <row r="121" spans="1:18" ht="15" customHeight="1">
      <c r="A121" s="7" t="s">
        <v>290</v>
      </c>
      <c r="B121" s="7" t="s">
        <v>4757</v>
      </c>
      <c r="C121" s="7">
        <v>1</v>
      </c>
      <c r="D121" s="7" t="s">
        <v>4684</v>
      </c>
      <c r="E121" s="8">
        <f>중기사용료목록!E119</f>
        <v>0</v>
      </c>
      <c r="F121" s="8">
        <f t="shared" si="6"/>
        <v>0</v>
      </c>
      <c r="G121" s="8">
        <f>중기사용료목록!F119</f>
        <v>0</v>
      </c>
      <c r="H121" s="8">
        <f t="shared" si="7"/>
        <v>0</v>
      </c>
      <c r="I121" s="8">
        <f>중기사용료목록!G119</f>
        <v>5125</v>
      </c>
      <c r="J121" s="8">
        <f t="shared" si="8"/>
        <v>5125</v>
      </c>
      <c r="K121" s="8">
        <f t="shared" si="9"/>
        <v>5125</v>
      </c>
      <c r="L121" s="8">
        <f t="shared" si="5"/>
        <v>5125</v>
      </c>
      <c r="M121" s="9" t="s">
        <v>5631</v>
      </c>
      <c r="N121" s="6" t="s">
        <v>5631</v>
      </c>
      <c r="P121" s="6" t="s">
        <v>1975</v>
      </c>
      <c r="Q121" s="6" t="s">
        <v>5631</v>
      </c>
      <c r="R121" s="6" t="s">
        <v>18</v>
      </c>
    </row>
    <row r="122" spans="1:18" ht="15" customHeight="1">
      <c r="A122" s="7" t="s">
        <v>290</v>
      </c>
      <c r="B122" s="7" t="s">
        <v>329</v>
      </c>
      <c r="C122" s="7">
        <v>1</v>
      </c>
      <c r="D122" s="7" t="s">
        <v>4684</v>
      </c>
      <c r="E122" s="8">
        <f>중기사용료목록!E120</f>
        <v>0</v>
      </c>
      <c r="F122" s="8">
        <f t="shared" si="6"/>
        <v>0</v>
      </c>
      <c r="G122" s="8">
        <f>중기사용료목록!F120</f>
        <v>0</v>
      </c>
      <c r="H122" s="8">
        <f t="shared" si="7"/>
        <v>0</v>
      </c>
      <c r="I122" s="8">
        <f>중기사용료목록!G120</f>
        <v>7354</v>
      </c>
      <c r="J122" s="8">
        <f t="shared" si="8"/>
        <v>7354</v>
      </c>
      <c r="K122" s="8">
        <f t="shared" si="9"/>
        <v>7354</v>
      </c>
      <c r="L122" s="8">
        <f t="shared" si="5"/>
        <v>7354</v>
      </c>
      <c r="M122" s="9" t="s">
        <v>5631</v>
      </c>
      <c r="N122" s="6" t="s">
        <v>5631</v>
      </c>
      <c r="P122" s="6" t="s">
        <v>566</v>
      </c>
      <c r="Q122" s="6" t="s">
        <v>5631</v>
      </c>
      <c r="R122" s="6" t="s">
        <v>3169</v>
      </c>
    </row>
    <row r="123" spans="1:18" ht="15" customHeight="1">
      <c r="A123" s="7" t="s">
        <v>290</v>
      </c>
      <c r="B123" s="7" t="s">
        <v>1619</v>
      </c>
      <c r="C123" s="7">
        <v>1</v>
      </c>
      <c r="D123" s="7" t="s">
        <v>4684</v>
      </c>
      <c r="E123" s="8">
        <f>중기사용료목록!E121</f>
        <v>0</v>
      </c>
      <c r="F123" s="8">
        <f t="shared" si="6"/>
        <v>0</v>
      </c>
      <c r="G123" s="8">
        <f>중기사용료목록!F121</f>
        <v>0</v>
      </c>
      <c r="H123" s="8">
        <f t="shared" si="7"/>
        <v>0</v>
      </c>
      <c r="I123" s="8">
        <f>중기사용료목록!G121</f>
        <v>8241</v>
      </c>
      <c r="J123" s="8">
        <f t="shared" si="8"/>
        <v>8241</v>
      </c>
      <c r="K123" s="8">
        <f t="shared" si="9"/>
        <v>8241</v>
      </c>
      <c r="L123" s="8">
        <f t="shared" si="5"/>
        <v>8241</v>
      </c>
      <c r="M123" s="9" t="s">
        <v>5631</v>
      </c>
      <c r="N123" s="6" t="s">
        <v>5631</v>
      </c>
      <c r="P123" s="6" t="s">
        <v>4749</v>
      </c>
      <c r="Q123" s="6" t="s">
        <v>5631</v>
      </c>
      <c r="R123" s="6" t="s">
        <v>4974</v>
      </c>
    </row>
    <row r="124" spans="1:18" ht="15" customHeight="1">
      <c r="A124" s="7" t="s">
        <v>290</v>
      </c>
      <c r="B124" s="7" t="s">
        <v>2098</v>
      </c>
      <c r="C124" s="7">
        <v>1</v>
      </c>
      <c r="D124" s="7" t="s">
        <v>4684</v>
      </c>
      <c r="E124" s="8">
        <f>중기사용료목록!E122</f>
        <v>0</v>
      </c>
      <c r="F124" s="8">
        <f t="shared" si="6"/>
        <v>0</v>
      </c>
      <c r="G124" s="8">
        <f>중기사용료목록!F122</f>
        <v>0</v>
      </c>
      <c r="H124" s="8">
        <f t="shared" si="7"/>
        <v>0</v>
      </c>
      <c r="I124" s="8">
        <f>중기사용료목록!G122</f>
        <v>12932</v>
      </c>
      <c r="J124" s="8">
        <f t="shared" si="8"/>
        <v>12932</v>
      </c>
      <c r="K124" s="8">
        <f t="shared" si="9"/>
        <v>12932</v>
      </c>
      <c r="L124" s="8">
        <f t="shared" si="5"/>
        <v>12932</v>
      </c>
      <c r="M124" s="9" t="s">
        <v>5631</v>
      </c>
      <c r="N124" s="6" t="s">
        <v>5631</v>
      </c>
      <c r="P124" s="6" t="s">
        <v>3273</v>
      </c>
      <c r="Q124" s="6" t="s">
        <v>5631</v>
      </c>
      <c r="R124" s="6" t="s">
        <v>5552</v>
      </c>
    </row>
    <row r="125" spans="1:18" ht="15" customHeight="1">
      <c r="A125" s="7" t="s">
        <v>290</v>
      </c>
      <c r="B125" s="7" t="s">
        <v>5332</v>
      </c>
      <c r="C125" s="7">
        <v>1</v>
      </c>
      <c r="D125" s="7" t="s">
        <v>4684</v>
      </c>
      <c r="E125" s="8">
        <f>중기사용료목록!E123</f>
        <v>0</v>
      </c>
      <c r="F125" s="8">
        <f t="shared" si="6"/>
        <v>0</v>
      </c>
      <c r="G125" s="8">
        <f>중기사용료목록!F123</f>
        <v>0</v>
      </c>
      <c r="H125" s="8">
        <f t="shared" si="7"/>
        <v>0</v>
      </c>
      <c r="I125" s="8">
        <f>중기사용료목록!G123</f>
        <v>13843</v>
      </c>
      <c r="J125" s="8">
        <f t="shared" si="8"/>
        <v>13843</v>
      </c>
      <c r="K125" s="8">
        <f t="shared" si="9"/>
        <v>13843</v>
      </c>
      <c r="L125" s="8">
        <f t="shared" si="5"/>
        <v>13843</v>
      </c>
      <c r="M125" s="9" t="s">
        <v>5631</v>
      </c>
      <c r="N125" s="6" t="s">
        <v>5631</v>
      </c>
      <c r="P125" s="6" t="s">
        <v>2949</v>
      </c>
      <c r="Q125" s="6" t="s">
        <v>5631</v>
      </c>
      <c r="R125" s="6" t="s">
        <v>1450</v>
      </c>
    </row>
    <row r="126" spans="1:18" ht="15" customHeight="1">
      <c r="A126" s="7" t="s">
        <v>290</v>
      </c>
      <c r="B126" s="7" t="s">
        <v>862</v>
      </c>
      <c r="C126" s="7">
        <v>1</v>
      </c>
      <c r="D126" s="7" t="s">
        <v>4684</v>
      </c>
      <c r="E126" s="8">
        <f>중기사용료목록!E124</f>
        <v>0</v>
      </c>
      <c r="F126" s="8">
        <f t="shared" si="6"/>
        <v>0</v>
      </c>
      <c r="G126" s="8">
        <f>중기사용료목록!F124</f>
        <v>0</v>
      </c>
      <c r="H126" s="8">
        <f t="shared" si="7"/>
        <v>0</v>
      </c>
      <c r="I126" s="8">
        <f>중기사용료목록!G124</f>
        <v>15933</v>
      </c>
      <c r="J126" s="8">
        <f t="shared" si="8"/>
        <v>15933</v>
      </c>
      <c r="K126" s="8">
        <f t="shared" si="9"/>
        <v>15933</v>
      </c>
      <c r="L126" s="8">
        <f t="shared" si="5"/>
        <v>15933</v>
      </c>
      <c r="M126" s="9" t="s">
        <v>5631</v>
      </c>
      <c r="N126" s="6" t="s">
        <v>5631</v>
      </c>
      <c r="P126" s="6" t="s">
        <v>4361</v>
      </c>
      <c r="Q126" s="6" t="s">
        <v>5631</v>
      </c>
      <c r="R126" s="6" t="s">
        <v>4580</v>
      </c>
    </row>
    <row r="127" spans="1:18" ht="15" customHeight="1">
      <c r="A127" s="7" t="s">
        <v>290</v>
      </c>
      <c r="B127" s="7" t="s">
        <v>2838</v>
      </c>
      <c r="C127" s="7">
        <v>1</v>
      </c>
      <c r="D127" s="7" t="s">
        <v>4684</v>
      </c>
      <c r="E127" s="8">
        <f>중기사용료목록!E125</f>
        <v>0</v>
      </c>
      <c r="F127" s="8">
        <f t="shared" si="6"/>
        <v>0</v>
      </c>
      <c r="G127" s="8">
        <f>중기사용료목록!F125</f>
        <v>0</v>
      </c>
      <c r="H127" s="8">
        <f t="shared" si="7"/>
        <v>0</v>
      </c>
      <c r="I127" s="8">
        <f>중기사용료목록!G125</f>
        <v>17536</v>
      </c>
      <c r="J127" s="8">
        <f t="shared" si="8"/>
        <v>17536</v>
      </c>
      <c r="K127" s="8">
        <f t="shared" si="9"/>
        <v>17536</v>
      </c>
      <c r="L127" s="8">
        <f t="shared" si="5"/>
        <v>17536</v>
      </c>
      <c r="M127" s="9" t="s">
        <v>5631</v>
      </c>
      <c r="N127" s="6" t="s">
        <v>5631</v>
      </c>
      <c r="P127" s="6" t="s">
        <v>110</v>
      </c>
      <c r="Q127" s="6" t="s">
        <v>5631</v>
      </c>
      <c r="R127" s="6" t="s">
        <v>1564</v>
      </c>
    </row>
    <row r="128" spans="1:18" ht="15" customHeight="1">
      <c r="A128" s="7" t="s">
        <v>290</v>
      </c>
      <c r="B128" s="7" t="s">
        <v>803</v>
      </c>
      <c r="C128" s="7">
        <v>1</v>
      </c>
      <c r="D128" s="7" t="s">
        <v>4684</v>
      </c>
      <c r="E128" s="8">
        <f>중기사용료목록!E126</f>
        <v>0</v>
      </c>
      <c r="F128" s="8">
        <f t="shared" si="6"/>
        <v>0</v>
      </c>
      <c r="G128" s="8">
        <f>중기사용료목록!F126</f>
        <v>0</v>
      </c>
      <c r="H128" s="8">
        <f t="shared" si="7"/>
        <v>0</v>
      </c>
      <c r="I128" s="8">
        <f>중기사용료목록!G126</f>
        <v>33855</v>
      </c>
      <c r="J128" s="8">
        <f t="shared" si="8"/>
        <v>33855</v>
      </c>
      <c r="K128" s="8">
        <f t="shared" si="9"/>
        <v>33855</v>
      </c>
      <c r="L128" s="8">
        <f t="shared" si="5"/>
        <v>33855</v>
      </c>
      <c r="M128" s="9" t="s">
        <v>5631</v>
      </c>
      <c r="N128" s="6" t="s">
        <v>5631</v>
      </c>
      <c r="P128" s="6" t="s">
        <v>1541</v>
      </c>
      <c r="Q128" s="6" t="s">
        <v>5631</v>
      </c>
      <c r="R128" s="6" t="s">
        <v>2670</v>
      </c>
    </row>
    <row r="129" spans="1:18" ht="15" customHeight="1">
      <c r="A129" s="7" t="s">
        <v>1870</v>
      </c>
      <c r="B129" s="7" t="s">
        <v>2397</v>
      </c>
      <c r="C129" s="7">
        <v>1</v>
      </c>
      <c r="D129" s="7" t="s">
        <v>4684</v>
      </c>
      <c r="E129" s="8">
        <f>중기사용료목록!E127</f>
        <v>16307</v>
      </c>
      <c r="F129" s="8">
        <f t="shared" si="6"/>
        <v>16307</v>
      </c>
      <c r="G129" s="8">
        <f>중기사용료목록!F127</f>
        <v>25758</v>
      </c>
      <c r="H129" s="8">
        <f t="shared" si="7"/>
        <v>25758</v>
      </c>
      <c r="I129" s="8">
        <f>중기사용료목록!G127</f>
        <v>17232</v>
      </c>
      <c r="J129" s="8">
        <f t="shared" si="8"/>
        <v>17232</v>
      </c>
      <c r="K129" s="8">
        <f t="shared" si="9"/>
        <v>59297</v>
      </c>
      <c r="L129" s="8">
        <f t="shared" si="5"/>
        <v>59297</v>
      </c>
      <c r="M129" s="9" t="s">
        <v>5631</v>
      </c>
      <c r="N129" s="6" t="s">
        <v>5631</v>
      </c>
      <c r="P129" s="6" t="s">
        <v>2864</v>
      </c>
      <c r="Q129" s="6" t="s">
        <v>5631</v>
      </c>
      <c r="R129" s="6" t="s">
        <v>2466</v>
      </c>
    </row>
    <row r="130" spans="1:18" ht="15" customHeight="1">
      <c r="A130" s="7" t="s">
        <v>1870</v>
      </c>
      <c r="B130" s="7" t="s">
        <v>4117</v>
      </c>
      <c r="C130" s="7">
        <v>1</v>
      </c>
      <c r="D130" s="7" t="s">
        <v>4684</v>
      </c>
      <c r="E130" s="8">
        <f>중기사용료목록!E128</f>
        <v>19771</v>
      </c>
      <c r="F130" s="8">
        <f t="shared" si="6"/>
        <v>19771</v>
      </c>
      <c r="G130" s="8">
        <f>중기사용료목록!F128</f>
        <v>25758</v>
      </c>
      <c r="H130" s="8">
        <f t="shared" si="7"/>
        <v>25758</v>
      </c>
      <c r="I130" s="8">
        <f>중기사용료목록!G128</f>
        <v>19472</v>
      </c>
      <c r="J130" s="8">
        <f t="shared" si="8"/>
        <v>19472</v>
      </c>
      <c r="K130" s="8">
        <f t="shared" si="9"/>
        <v>65001</v>
      </c>
      <c r="L130" s="8">
        <f t="shared" si="5"/>
        <v>65001</v>
      </c>
      <c r="M130" s="9" t="s">
        <v>5631</v>
      </c>
      <c r="N130" s="6" t="s">
        <v>5631</v>
      </c>
      <c r="P130" s="6" t="s">
        <v>4265</v>
      </c>
      <c r="Q130" s="6" t="s">
        <v>5631</v>
      </c>
      <c r="R130" s="6" t="s">
        <v>4421</v>
      </c>
    </row>
    <row r="131" spans="1:18" ht="15" customHeight="1">
      <c r="A131" s="7" t="s">
        <v>1870</v>
      </c>
      <c r="B131" s="7" t="s">
        <v>3765</v>
      </c>
      <c r="C131" s="7">
        <v>1</v>
      </c>
      <c r="D131" s="7" t="s">
        <v>4684</v>
      </c>
      <c r="E131" s="8">
        <f>중기사용료목록!E129</f>
        <v>32470</v>
      </c>
      <c r="F131" s="8">
        <f t="shared" si="6"/>
        <v>32470</v>
      </c>
      <c r="G131" s="8">
        <f>중기사용료목록!F129</f>
        <v>25758</v>
      </c>
      <c r="H131" s="8">
        <f t="shared" si="7"/>
        <v>25758</v>
      </c>
      <c r="I131" s="8">
        <f>중기사용료목록!G129</f>
        <v>22421</v>
      </c>
      <c r="J131" s="8">
        <f t="shared" si="8"/>
        <v>22421</v>
      </c>
      <c r="K131" s="8">
        <f t="shared" si="9"/>
        <v>80649</v>
      </c>
      <c r="L131" s="8">
        <f t="shared" si="5"/>
        <v>80649</v>
      </c>
      <c r="M131" s="9" t="s">
        <v>5631</v>
      </c>
      <c r="N131" s="6" t="s">
        <v>5631</v>
      </c>
      <c r="P131" s="6" t="s">
        <v>6</v>
      </c>
      <c r="Q131" s="6" t="s">
        <v>5631</v>
      </c>
      <c r="R131" s="6" t="s">
        <v>2331</v>
      </c>
    </row>
    <row r="132" spans="1:18" ht="15" customHeight="1">
      <c r="A132" s="7" t="s">
        <v>1870</v>
      </c>
      <c r="B132" s="7" t="s">
        <v>3728</v>
      </c>
      <c r="C132" s="7">
        <v>1</v>
      </c>
      <c r="D132" s="7" t="s">
        <v>4684</v>
      </c>
      <c r="E132" s="8">
        <f>중기사용료목록!E130</f>
        <v>39253</v>
      </c>
      <c r="F132" s="8">
        <f t="shared" si="6"/>
        <v>39253</v>
      </c>
      <c r="G132" s="8">
        <f>중기사용료목록!F130</f>
        <v>25758</v>
      </c>
      <c r="H132" s="8">
        <f t="shared" si="7"/>
        <v>25758</v>
      </c>
      <c r="I132" s="8">
        <f>중기사용료목록!G130</f>
        <v>32287</v>
      </c>
      <c r="J132" s="8">
        <f t="shared" si="8"/>
        <v>32287</v>
      </c>
      <c r="K132" s="8">
        <f t="shared" si="9"/>
        <v>97298</v>
      </c>
      <c r="L132" s="8">
        <f t="shared" si="5"/>
        <v>97298</v>
      </c>
      <c r="M132" s="9" t="s">
        <v>5631</v>
      </c>
      <c r="N132" s="6" t="s">
        <v>5631</v>
      </c>
      <c r="P132" s="6" t="s">
        <v>1439</v>
      </c>
      <c r="Q132" s="6" t="s">
        <v>5631</v>
      </c>
      <c r="R132" s="6" t="s">
        <v>1479</v>
      </c>
    </row>
    <row r="133" spans="1:18" ht="15" customHeight="1">
      <c r="A133" s="7" t="s">
        <v>1870</v>
      </c>
      <c r="B133" s="7" t="s">
        <v>91</v>
      </c>
      <c r="C133" s="7">
        <v>1</v>
      </c>
      <c r="D133" s="7" t="s">
        <v>4684</v>
      </c>
      <c r="E133" s="8">
        <f>중기사용료목록!E131</f>
        <v>39253</v>
      </c>
      <c r="F133" s="8">
        <f t="shared" si="6"/>
        <v>39253</v>
      </c>
      <c r="G133" s="8">
        <f>중기사용료목록!F131</f>
        <v>25758</v>
      </c>
      <c r="H133" s="8">
        <f t="shared" si="7"/>
        <v>25758</v>
      </c>
      <c r="I133" s="8">
        <f>중기사용료목록!G131</f>
        <v>40768</v>
      </c>
      <c r="J133" s="8">
        <f t="shared" si="8"/>
        <v>40768</v>
      </c>
      <c r="K133" s="8">
        <f t="shared" si="9"/>
        <v>105779</v>
      </c>
      <c r="L133" s="8">
        <f t="shared" ref="L133:L196" si="10">F133+H133+J133</f>
        <v>105779</v>
      </c>
      <c r="M133" s="9" t="s">
        <v>5631</v>
      </c>
      <c r="N133" s="6" t="s">
        <v>5631</v>
      </c>
      <c r="P133" s="6" t="s">
        <v>3098</v>
      </c>
      <c r="Q133" s="6" t="s">
        <v>5631</v>
      </c>
      <c r="R133" s="6" t="s">
        <v>3688</v>
      </c>
    </row>
    <row r="134" spans="1:18" ht="15" customHeight="1">
      <c r="A134" s="7" t="s">
        <v>1870</v>
      </c>
      <c r="B134" s="7" t="s">
        <v>4726</v>
      </c>
      <c r="C134" s="7">
        <v>1</v>
      </c>
      <c r="D134" s="7" t="s">
        <v>4684</v>
      </c>
      <c r="E134" s="8">
        <f>중기사용료목록!E132</f>
        <v>47046</v>
      </c>
      <c r="F134" s="8">
        <f t="shared" ref="F134:F197" si="11">TRUNC(E134*C134,0)</f>
        <v>47046</v>
      </c>
      <c r="G134" s="8">
        <f>중기사용료목록!F132</f>
        <v>25758</v>
      </c>
      <c r="H134" s="8">
        <f t="shared" ref="H134:H197" si="12">TRUNC(G134*C134,0)</f>
        <v>25758</v>
      </c>
      <c r="I134" s="8">
        <f>중기사용료목록!G132</f>
        <v>48919</v>
      </c>
      <c r="J134" s="8">
        <f t="shared" ref="J134:J197" si="13">TRUNC(I134*C134,0)</f>
        <v>48919</v>
      </c>
      <c r="K134" s="8">
        <f t="shared" ref="K134:K197" si="14">E134+G134+I134</f>
        <v>121723</v>
      </c>
      <c r="L134" s="8">
        <f t="shared" si="10"/>
        <v>121723</v>
      </c>
      <c r="M134" s="9" t="s">
        <v>5631</v>
      </c>
      <c r="N134" s="6" t="s">
        <v>5631</v>
      </c>
      <c r="P134" s="6" t="s">
        <v>4540</v>
      </c>
      <c r="Q134" s="6" t="s">
        <v>5631</v>
      </c>
      <c r="R134" s="6" t="s">
        <v>2208</v>
      </c>
    </row>
    <row r="135" spans="1:18" ht="15" customHeight="1">
      <c r="A135" s="7" t="s">
        <v>1870</v>
      </c>
      <c r="B135" s="7" t="s">
        <v>3963</v>
      </c>
      <c r="C135" s="7">
        <v>1</v>
      </c>
      <c r="D135" s="7" t="s">
        <v>4684</v>
      </c>
      <c r="E135" s="8">
        <f>중기사용료목록!E133</f>
        <v>50798</v>
      </c>
      <c r="F135" s="8">
        <f t="shared" si="11"/>
        <v>50798</v>
      </c>
      <c r="G135" s="8">
        <f>중기사용료목록!F133</f>
        <v>25758</v>
      </c>
      <c r="H135" s="8">
        <f t="shared" si="12"/>
        <v>25758</v>
      </c>
      <c r="I135" s="8">
        <f>중기사용료목록!G133</f>
        <v>52430</v>
      </c>
      <c r="J135" s="8">
        <f t="shared" si="13"/>
        <v>52430</v>
      </c>
      <c r="K135" s="8">
        <f t="shared" si="14"/>
        <v>128986</v>
      </c>
      <c r="L135" s="8">
        <f t="shared" si="10"/>
        <v>128986</v>
      </c>
      <c r="M135" s="9" t="s">
        <v>5631</v>
      </c>
      <c r="N135" s="6" t="s">
        <v>5631</v>
      </c>
      <c r="P135" s="6" t="s">
        <v>3856</v>
      </c>
      <c r="Q135" s="6" t="s">
        <v>5631</v>
      </c>
      <c r="R135" s="6" t="s">
        <v>1594</v>
      </c>
    </row>
    <row r="136" spans="1:18" ht="15" customHeight="1">
      <c r="A136" s="7" t="s">
        <v>1870</v>
      </c>
      <c r="B136" s="7" t="s">
        <v>4331</v>
      </c>
      <c r="C136" s="7">
        <v>1</v>
      </c>
      <c r="D136" s="7" t="s">
        <v>4684</v>
      </c>
      <c r="E136" s="8">
        <f>중기사용료목록!E134</f>
        <v>59745</v>
      </c>
      <c r="F136" s="8">
        <f t="shared" si="11"/>
        <v>59745</v>
      </c>
      <c r="G136" s="8">
        <f>중기사용료목록!F134</f>
        <v>25758</v>
      </c>
      <c r="H136" s="8">
        <f t="shared" si="12"/>
        <v>25758</v>
      </c>
      <c r="I136" s="8">
        <f>중기사용료목록!G134</f>
        <v>61208</v>
      </c>
      <c r="J136" s="8">
        <f t="shared" si="13"/>
        <v>61208</v>
      </c>
      <c r="K136" s="8">
        <f t="shared" si="14"/>
        <v>146711</v>
      </c>
      <c r="L136" s="8">
        <f t="shared" si="10"/>
        <v>146711</v>
      </c>
      <c r="M136" s="9" t="s">
        <v>5631</v>
      </c>
      <c r="N136" s="6" t="s">
        <v>5631</v>
      </c>
      <c r="P136" s="6" t="s">
        <v>5314</v>
      </c>
      <c r="Q136" s="6" t="s">
        <v>5631</v>
      </c>
      <c r="R136" s="6" t="s">
        <v>4365</v>
      </c>
    </row>
    <row r="137" spans="1:18" ht="15" customHeight="1">
      <c r="A137" s="7" t="s">
        <v>1108</v>
      </c>
      <c r="B137" s="7" t="s">
        <v>3799</v>
      </c>
      <c r="C137" s="7">
        <v>1</v>
      </c>
      <c r="D137" s="7" t="s">
        <v>4684</v>
      </c>
      <c r="E137" s="8">
        <f>중기사용료목록!E135</f>
        <v>0</v>
      </c>
      <c r="F137" s="8">
        <f t="shared" si="11"/>
        <v>0</v>
      </c>
      <c r="G137" s="8">
        <f>중기사용료목록!F135</f>
        <v>0</v>
      </c>
      <c r="H137" s="8">
        <f t="shared" si="12"/>
        <v>0</v>
      </c>
      <c r="I137" s="8">
        <f>중기사용료목록!G135</f>
        <v>1516</v>
      </c>
      <c r="J137" s="8">
        <f t="shared" si="13"/>
        <v>1516</v>
      </c>
      <c r="K137" s="8">
        <f t="shared" si="14"/>
        <v>1516</v>
      </c>
      <c r="L137" s="8">
        <f t="shared" si="10"/>
        <v>1516</v>
      </c>
      <c r="M137" s="9" t="s">
        <v>5631</v>
      </c>
      <c r="N137" s="6" t="s">
        <v>5631</v>
      </c>
      <c r="P137" s="6" t="s">
        <v>1173</v>
      </c>
      <c r="Q137" s="6" t="s">
        <v>5631</v>
      </c>
      <c r="R137" s="6" t="s">
        <v>3753</v>
      </c>
    </row>
    <row r="138" spans="1:18" ht="15" customHeight="1">
      <c r="A138" s="7" t="s">
        <v>1108</v>
      </c>
      <c r="B138" s="7" t="s">
        <v>1881</v>
      </c>
      <c r="C138" s="7">
        <v>1</v>
      </c>
      <c r="D138" s="7" t="s">
        <v>4684</v>
      </c>
      <c r="E138" s="8">
        <f>중기사용료목록!E136</f>
        <v>0</v>
      </c>
      <c r="F138" s="8">
        <f t="shared" si="11"/>
        <v>0</v>
      </c>
      <c r="G138" s="8">
        <f>중기사용료목록!F136</f>
        <v>0</v>
      </c>
      <c r="H138" s="8">
        <f t="shared" si="12"/>
        <v>0</v>
      </c>
      <c r="I138" s="8">
        <f>중기사용료목록!G136</f>
        <v>3567</v>
      </c>
      <c r="J138" s="8">
        <f t="shared" si="13"/>
        <v>3567</v>
      </c>
      <c r="K138" s="8">
        <f t="shared" si="14"/>
        <v>3567</v>
      </c>
      <c r="L138" s="8">
        <f t="shared" si="10"/>
        <v>3567</v>
      </c>
      <c r="M138" s="9" t="s">
        <v>5631</v>
      </c>
      <c r="N138" s="6" t="s">
        <v>5631</v>
      </c>
      <c r="P138" s="6" t="s">
        <v>2518</v>
      </c>
      <c r="Q138" s="6" t="s">
        <v>5631</v>
      </c>
      <c r="R138" s="6" t="s">
        <v>3918</v>
      </c>
    </row>
    <row r="139" spans="1:18" ht="15" customHeight="1">
      <c r="A139" s="7" t="s">
        <v>1108</v>
      </c>
      <c r="B139" s="7" t="s">
        <v>2275</v>
      </c>
      <c r="C139" s="7">
        <v>1</v>
      </c>
      <c r="D139" s="7" t="s">
        <v>4684</v>
      </c>
      <c r="E139" s="8">
        <f>중기사용료목록!E137</f>
        <v>0</v>
      </c>
      <c r="F139" s="8">
        <f t="shared" si="11"/>
        <v>0</v>
      </c>
      <c r="G139" s="8">
        <f>중기사용료목록!F137</f>
        <v>0</v>
      </c>
      <c r="H139" s="8">
        <f t="shared" si="12"/>
        <v>0</v>
      </c>
      <c r="I139" s="8">
        <f>중기사용료목록!G137</f>
        <v>4592</v>
      </c>
      <c r="J139" s="8">
        <f t="shared" si="13"/>
        <v>4592</v>
      </c>
      <c r="K139" s="8">
        <f t="shared" si="14"/>
        <v>4592</v>
      </c>
      <c r="L139" s="8">
        <f t="shared" si="10"/>
        <v>4592</v>
      </c>
      <c r="M139" s="9" t="s">
        <v>5631</v>
      </c>
      <c r="N139" s="6" t="s">
        <v>5631</v>
      </c>
      <c r="P139" s="6" t="s">
        <v>3932</v>
      </c>
      <c r="Q139" s="6" t="s">
        <v>5631</v>
      </c>
      <c r="R139" s="6" t="s">
        <v>3896</v>
      </c>
    </row>
    <row r="140" spans="1:18" ht="15" customHeight="1">
      <c r="A140" s="7" t="s">
        <v>1108</v>
      </c>
      <c r="B140" s="7" t="s">
        <v>5217</v>
      </c>
      <c r="C140" s="7">
        <v>1</v>
      </c>
      <c r="D140" s="7" t="s">
        <v>4684</v>
      </c>
      <c r="E140" s="8">
        <f>중기사용료목록!E138</f>
        <v>0</v>
      </c>
      <c r="F140" s="8">
        <f t="shared" si="11"/>
        <v>0</v>
      </c>
      <c r="G140" s="8">
        <f>중기사용료목록!F138</f>
        <v>0</v>
      </c>
      <c r="H140" s="8">
        <f t="shared" si="12"/>
        <v>0</v>
      </c>
      <c r="I140" s="8">
        <f>중기사용료목록!G138</f>
        <v>5151</v>
      </c>
      <c r="J140" s="8">
        <f t="shared" si="13"/>
        <v>5151</v>
      </c>
      <c r="K140" s="8">
        <f t="shared" si="14"/>
        <v>5151</v>
      </c>
      <c r="L140" s="8">
        <f t="shared" si="10"/>
        <v>5151</v>
      </c>
      <c r="M140" s="9" t="s">
        <v>5631</v>
      </c>
      <c r="N140" s="6" t="s">
        <v>5631</v>
      </c>
      <c r="P140" s="6" t="s">
        <v>5390</v>
      </c>
      <c r="Q140" s="6" t="s">
        <v>5631</v>
      </c>
      <c r="R140" s="6" t="s">
        <v>4186</v>
      </c>
    </row>
    <row r="141" spans="1:18" ht="15" customHeight="1">
      <c r="A141" s="7" t="s">
        <v>1108</v>
      </c>
      <c r="B141" s="7" t="s">
        <v>5096</v>
      </c>
      <c r="C141" s="7">
        <v>1</v>
      </c>
      <c r="D141" s="7" t="s">
        <v>4684</v>
      </c>
      <c r="E141" s="8">
        <f>중기사용료목록!E139</f>
        <v>0</v>
      </c>
      <c r="F141" s="8">
        <f t="shared" si="11"/>
        <v>0</v>
      </c>
      <c r="G141" s="8">
        <f>중기사용료목록!F139</f>
        <v>0</v>
      </c>
      <c r="H141" s="8">
        <f t="shared" si="12"/>
        <v>0</v>
      </c>
      <c r="I141" s="8">
        <f>중기사용료목록!G139</f>
        <v>6031</v>
      </c>
      <c r="J141" s="8">
        <f t="shared" si="13"/>
        <v>6031</v>
      </c>
      <c r="K141" s="8">
        <f t="shared" si="14"/>
        <v>6031</v>
      </c>
      <c r="L141" s="8">
        <f t="shared" si="10"/>
        <v>6031</v>
      </c>
      <c r="M141" s="9" t="s">
        <v>5631</v>
      </c>
      <c r="N141" s="6" t="s">
        <v>5631</v>
      </c>
      <c r="P141" s="6" t="s">
        <v>1259</v>
      </c>
      <c r="Q141" s="6" t="s">
        <v>5631</v>
      </c>
      <c r="R141" s="6" t="s">
        <v>5214</v>
      </c>
    </row>
    <row r="142" spans="1:18" ht="15" customHeight="1">
      <c r="A142" s="7" t="s">
        <v>1108</v>
      </c>
      <c r="B142" s="7" t="s">
        <v>2098</v>
      </c>
      <c r="C142" s="7">
        <v>1</v>
      </c>
      <c r="D142" s="7" t="s">
        <v>4684</v>
      </c>
      <c r="E142" s="8">
        <f>중기사용료목록!E140</f>
        <v>0</v>
      </c>
      <c r="F142" s="8">
        <f t="shared" si="11"/>
        <v>0</v>
      </c>
      <c r="G142" s="8">
        <f>중기사용료목록!F140</f>
        <v>0</v>
      </c>
      <c r="H142" s="8">
        <f t="shared" si="12"/>
        <v>0</v>
      </c>
      <c r="I142" s="8">
        <f>중기사용료목록!G140</f>
        <v>7429</v>
      </c>
      <c r="J142" s="8">
        <f t="shared" si="13"/>
        <v>7429</v>
      </c>
      <c r="K142" s="8">
        <f t="shared" si="14"/>
        <v>7429</v>
      </c>
      <c r="L142" s="8">
        <f t="shared" si="10"/>
        <v>7429</v>
      </c>
      <c r="M142" s="9" t="s">
        <v>5631</v>
      </c>
      <c r="N142" s="6" t="s">
        <v>5631</v>
      </c>
      <c r="P142" s="6" t="s">
        <v>2605</v>
      </c>
      <c r="Q142" s="6" t="s">
        <v>5631</v>
      </c>
      <c r="R142" s="6" t="s">
        <v>1767</v>
      </c>
    </row>
    <row r="143" spans="1:18" ht="15" customHeight="1">
      <c r="A143" s="7" t="s">
        <v>1108</v>
      </c>
      <c r="B143" s="7" t="s">
        <v>3679</v>
      </c>
      <c r="C143" s="7">
        <v>1</v>
      </c>
      <c r="D143" s="7" t="s">
        <v>4684</v>
      </c>
      <c r="E143" s="8">
        <f>중기사용료목록!E141</f>
        <v>0</v>
      </c>
      <c r="F143" s="8">
        <f t="shared" si="11"/>
        <v>0</v>
      </c>
      <c r="G143" s="8">
        <f>중기사용료목록!F141</f>
        <v>0</v>
      </c>
      <c r="H143" s="8">
        <f t="shared" si="12"/>
        <v>0</v>
      </c>
      <c r="I143" s="8">
        <f>중기사용료목록!G141</f>
        <v>14035</v>
      </c>
      <c r="J143" s="8">
        <f t="shared" si="13"/>
        <v>14035</v>
      </c>
      <c r="K143" s="8">
        <f t="shared" si="14"/>
        <v>14035</v>
      </c>
      <c r="L143" s="8">
        <f t="shared" si="10"/>
        <v>14035</v>
      </c>
      <c r="M143" s="9" t="s">
        <v>5631</v>
      </c>
      <c r="N143" s="6" t="s">
        <v>5631</v>
      </c>
      <c r="P143" s="6" t="s">
        <v>4029</v>
      </c>
      <c r="Q143" s="6" t="s">
        <v>5631</v>
      </c>
      <c r="R143" s="6" t="s">
        <v>3252</v>
      </c>
    </row>
    <row r="144" spans="1:18" ht="15" customHeight="1">
      <c r="A144" s="7" t="s">
        <v>1830</v>
      </c>
      <c r="B144" s="7" t="s">
        <v>289</v>
      </c>
      <c r="C144" s="7">
        <v>1</v>
      </c>
      <c r="D144" s="7" t="s">
        <v>4684</v>
      </c>
      <c r="E144" s="8">
        <f>중기사용료목록!E142</f>
        <v>5679</v>
      </c>
      <c r="F144" s="8">
        <f t="shared" si="11"/>
        <v>5679</v>
      </c>
      <c r="G144" s="8">
        <f>중기사용료목록!F142</f>
        <v>0</v>
      </c>
      <c r="H144" s="8">
        <f t="shared" si="12"/>
        <v>0</v>
      </c>
      <c r="I144" s="8">
        <f>중기사용료목록!G142</f>
        <v>3756</v>
      </c>
      <c r="J144" s="8">
        <f t="shared" si="13"/>
        <v>3756</v>
      </c>
      <c r="K144" s="8">
        <f t="shared" si="14"/>
        <v>9435</v>
      </c>
      <c r="L144" s="8">
        <f t="shared" si="10"/>
        <v>9435</v>
      </c>
      <c r="M144" s="9" t="s">
        <v>5631</v>
      </c>
      <c r="N144" s="6" t="s">
        <v>5631</v>
      </c>
      <c r="P144" s="6" t="s">
        <v>5478</v>
      </c>
      <c r="Q144" s="6" t="s">
        <v>5631</v>
      </c>
      <c r="R144" s="6" t="s">
        <v>2005</v>
      </c>
    </row>
    <row r="145" spans="1:18" ht="15" customHeight="1">
      <c r="A145" s="7" t="s">
        <v>1830</v>
      </c>
      <c r="B145" s="7" t="s">
        <v>4083</v>
      </c>
      <c r="C145" s="7">
        <v>1</v>
      </c>
      <c r="D145" s="7" t="s">
        <v>4684</v>
      </c>
      <c r="E145" s="8">
        <f>중기사용료목록!E143</f>
        <v>6340</v>
      </c>
      <c r="F145" s="8">
        <f t="shared" si="11"/>
        <v>6340</v>
      </c>
      <c r="G145" s="8">
        <f>중기사용료목록!F143</f>
        <v>0</v>
      </c>
      <c r="H145" s="8">
        <f t="shared" si="12"/>
        <v>0</v>
      </c>
      <c r="I145" s="8">
        <f>중기사용료목록!G143</f>
        <v>5311</v>
      </c>
      <c r="J145" s="8">
        <f t="shared" si="13"/>
        <v>5311</v>
      </c>
      <c r="K145" s="8">
        <f t="shared" si="14"/>
        <v>11651</v>
      </c>
      <c r="L145" s="8">
        <f t="shared" si="10"/>
        <v>11651</v>
      </c>
      <c r="M145" s="9" t="s">
        <v>5631</v>
      </c>
      <c r="N145" s="6" t="s">
        <v>5631</v>
      </c>
      <c r="P145" s="6" t="s">
        <v>1205</v>
      </c>
      <c r="Q145" s="6" t="s">
        <v>5631</v>
      </c>
      <c r="R145" s="6" t="s">
        <v>4486</v>
      </c>
    </row>
    <row r="146" spans="1:18" ht="15" customHeight="1">
      <c r="A146" s="7" t="s">
        <v>1830</v>
      </c>
      <c r="B146" s="7" t="s">
        <v>3694</v>
      </c>
      <c r="C146" s="7">
        <v>1</v>
      </c>
      <c r="D146" s="7" t="s">
        <v>4684</v>
      </c>
      <c r="E146" s="8">
        <f>중기사용료목록!E144</f>
        <v>6340</v>
      </c>
      <c r="F146" s="8">
        <f t="shared" si="11"/>
        <v>6340</v>
      </c>
      <c r="G146" s="8">
        <f>중기사용료목록!F144</f>
        <v>0</v>
      </c>
      <c r="H146" s="8">
        <f t="shared" si="12"/>
        <v>0</v>
      </c>
      <c r="I146" s="8">
        <f>중기사용료목록!G144</f>
        <v>6350</v>
      </c>
      <c r="J146" s="8">
        <f t="shared" si="13"/>
        <v>6350</v>
      </c>
      <c r="K146" s="8">
        <f t="shared" si="14"/>
        <v>12690</v>
      </c>
      <c r="L146" s="8">
        <f t="shared" si="10"/>
        <v>12690</v>
      </c>
      <c r="M146" s="9" t="s">
        <v>5631</v>
      </c>
      <c r="N146" s="6" t="s">
        <v>5631</v>
      </c>
      <c r="P146" s="6" t="s">
        <v>2592</v>
      </c>
      <c r="Q146" s="6" t="s">
        <v>5631</v>
      </c>
      <c r="R146" s="6" t="s">
        <v>2445</v>
      </c>
    </row>
    <row r="147" spans="1:18" ht="15" customHeight="1">
      <c r="A147" s="7" t="s">
        <v>1830</v>
      </c>
      <c r="B147" s="7" t="s">
        <v>4448</v>
      </c>
      <c r="C147" s="7">
        <v>1</v>
      </c>
      <c r="D147" s="7" t="s">
        <v>4684</v>
      </c>
      <c r="E147" s="8">
        <f>중기사용료목록!E145</f>
        <v>6340</v>
      </c>
      <c r="F147" s="8">
        <f t="shared" si="11"/>
        <v>6340</v>
      </c>
      <c r="G147" s="8">
        <f>중기사용료목록!F145</f>
        <v>0</v>
      </c>
      <c r="H147" s="8">
        <f t="shared" si="12"/>
        <v>0</v>
      </c>
      <c r="I147" s="8">
        <f>중기사용료목록!G145</f>
        <v>8594</v>
      </c>
      <c r="J147" s="8">
        <f t="shared" si="13"/>
        <v>8594</v>
      </c>
      <c r="K147" s="8">
        <f t="shared" si="14"/>
        <v>14934</v>
      </c>
      <c r="L147" s="8">
        <f t="shared" si="10"/>
        <v>14934</v>
      </c>
      <c r="M147" s="9" t="s">
        <v>5631</v>
      </c>
      <c r="N147" s="6" t="s">
        <v>5631</v>
      </c>
      <c r="P147" s="6" t="s">
        <v>3960</v>
      </c>
      <c r="Q147" s="6" t="s">
        <v>5631</v>
      </c>
      <c r="R147" s="6" t="s">
        <v>1486</v>
      </c>
    </row>
    <row r="148" spans="1:18" ht="15" customHeight="1">
      <c r="A148" s="7" t="s">
        <v>1830</v>
      </c>
      <c r="B148" s="7" t="s">
        <v>3692</v>
      </c>
      <c r="C148" s="7">
        <v>1</v>
      </c>
      <c r="D148" s="7" t="s">
        <v>4684</v>
      </c>
      <c r="E148" s="8">
        <f>중기사용료목록!E146</f>
        <v>9160</v>
      </c>
      <c r="F148" s="8">
        <f t="shared" si="11"/>
        <v>9160</v>
      </c>
      <c r="G148" s="8">
        <f>중기사용료목록!F146</f>
        <v>0</v>
      </c>
      <c r="H148" s="8">
        <f t="shared" si="12"/>
        <v>0</v>
      </c>
      <c r="I148" s="8">
        <f>중기사용료목록!G146</f>
        <v>10827</v>
      </c>
      <c r="J148" s="8">
        <f t="shared" si="13"/>
        <v>10827</v>
      </c>
      <c r="K148" s="8">
        <f t="shared" si="14"/>
        <v>19987</v>
      </c>
      <c r="L148" s="8">
        <f t="shared" si="10"/>
        <v>19987</v>
      </c>
      <c r="M148" s="9" t="s">
        <v>5631</v>
      </c>
      <c r="N148" s="6" t="s">
        <v>5631</v>
      </c>
      <c r="P148" s="6" t="s">
        <v>5463</v>
      </c>
      <c r="Q148" s="6" t="s">
        <v>5631</v>
      </c>
      <c r="R148" s="6" t="s">
        <v>1506</v>
      </c>
    </row>
    <row r="149" spans="1:18" ht="15" customHeight="1">
      <c r="A149" s="7" t="s">
        <v>1830</v>
      </c>
      <c r="B149" s="7" t="s">
        <v>623</v>
      </c>
      <c r="C149" s="7">
        <v>1</v>
      </c>
      <c r="D149" s="7" t="s">
        <v>4684</v>
      </c>
      <c r="E149" s="8">
        <f>중기사용료목록!E147</f>
        <v>11908</v>
      </c>
      <c r="F149" s="8">
        <f t="shared" si="11"/>
        <v>11908</v>
      </c>
      <c r="G149" s="8">
        <f>중기사용료목록!F147</f>
        <v>0</v>
      </c>
      <c r="H149" s="8">
        <f t="shared" si="12"/>
        <v>0</v>
      </c>
      <c r="I149" s="8">
        <f>중기사용료목록!G147</f>
        <v>12503</v>
      </c>
      <c r="J149" s="8">
        <f t="shared" si="13"/>
        <v>12503</v>
      </c>
      <c r="K149" s="8">
        <f t="shared" si="14"/>
        <v>24411</v>
      </c>
      <c r="L149" s="8">
        <f t="shared" si="10"/>
        <v>24411</v>
      </c>
      <c r="M149" s="9" t="s">
        <v>5631</v>
      </c>
      <c r="N149" s="6" t="s">
        <v>5631</v>
      </c>
      <c r="P149" s="6" t="s">
        <v>1094</v>
      </c>
      <c r="Q149" s="6" t="s">
        <v>5631</v>
      </c>
      <c r="R149" s="6" t="s">
        <v>4615</v>
      </c>
    </row>
    <row r="150" spans="1:18" ht="15" customHeight="1">
      <c r="A150" s="7" t="s">
        <v>3100</v>
      </c>
      <c r="B150" s="7" t="s">
        <v>578</v>
      </c>
      <c r="C150" s="7">
        <v>1</v>
      </c>
      <c r="D150" s="7" t="s">
        <v>4684</v>
      </c>
      <c r="E150" s="8">
        <f>중기사용료목록!E148</f>
        <v>1077</v>
      </c>
      <c r="F150" s="8">
        <f t="shared" si="11"/>
        <v>1077</v>
      </c>
      <c r="G150" s="8">
        <f>중기사용료목록!F148</f>
        <v>18412</v>
      </c>
      <c r="H150" s="8">
        <f t="shared" si="12"/>
        <v>18412</v>
      </c>
      <c r="I150" s="8">
        <f>중기사용료목록!G148</f>
        <v>412</v>
      </c>
      <c r="J150" s="8">
        <f t="shared" si="13"/>
        <v>412</v>
      </c>
      <c r="K150" s="8">
        <f t="shared" si="14"/>
        <v>19901</v>
      </c>
      <c r="L150" s="8">
        <f t="shared" si="10"/>
        <v>19901</v>
      </c>
      <c r="M150" s="9" t="s">
        <v>5631</v>
      </c>
      <c r="N150" s="6" t="s">
        <v>5631</v>
      </c>
      <c r="P150" s="6" t="s">
        <v>2481</v>
      </c>
      <c r="Q150" s="6" t="s">
        <v>5631</v>
      </c>
      <c r="R150" s="6" t="s">
        <v>1347</v>
      </c>
    </row>
    <row r="151" spans="1:18" ht="15" customHeight="1">
      <c r="A151" s="7" t="s">
        <v>1279</v>
      </c>
      <c r="B151" s="7" t="s">
        <v>4767</v>
      </c>
      <c r="C151" s="7">
        <v>1</v>
      </c>
      <c r="D151" s="7" t="s">
        <v>4684</v>
      </c>
      <c r="E151" s="8">
        <f>중기사용료목록!E149</f>
        <v>1678</v>
      </c>
      <c r="F151" s="8">
        <f t="shared" si="11"/>
        <v>1678</v>
      </c>
      <c r="G151" s="8">
        <f>중기사용료목록!F149</f>
        <v>18412</v>
      </c>
      <c r="H151" s="8">
        <f t="shared" si="12"/>
        <v>18412</v>
      </c>
      <c r="I151" s="8">
        <f>중기사용료목록!G149</f>
        <v>527</v>
      </c>
      <c r="J151" s="8">
        <f t="shared" si="13"/>
        <v>527</v>
      </c>
      <c r="K151" s="8">
        <f t="shared" si="14"/>
        <v>20617</v>
      </c>
      <c r="L151" s="8">
        <f t="shared" si="10"/>
        <v>20617</v>
      </c>
      <c r="M151" s="9" t="s">
        <v>5631</v>
      </c>
      <c r="N151" s="6" t="s">
        <v>5631</v>
      </c>
      <c r="P151" s="6" t="s">
        <v>3866</v>
      </c>
      <c r="Q151" s="6" t="s">
        <v>5631</v>
      </c>
      <c r="R151" s="6" t="s">
        <v>1731</v>
      </c>
    </row>
    <row r="152" spans="1:18" ht="15" customHeight="1">
      <c r="A152" s="7" t="s">
        <v>5594</v>
      </c>
      <c r="B152" s="7" t="s">
        <v>955</v>
      </c>
      <c r="C152" s="7">
        <v>1</v>
      </c>
      <c r="D152" s="7" t="s">
        <v>4684</v>
      </c>
      <c r="E152" s="8">
        <f>중기사용료목록!E150</f>
        <v>8512</v>
      </c>
      <c r="F152" s="8">
        <f t="shared" si="11"/>
        <v>8512</v>
      </c>
      <c r="G152" s="8">
        <f>중기사용료목록!F150</f>
        <v>25758</v>
      </c>
      <c r="H152" s="8">
        <f t="shared" si="12"/>
        <v>25758</v>
      </c>
      <c r="I152" s="8">
        <f>중기사용료목록!G150</f>
        <v>12973</v>
      </c>
      <c r="J152" s="8">
        <f t="shared" si="13"/>
        <v>12973</v>
      </c>
      <c r="K152" s="8">
        <f t="shared" si="14"/>
        <v>47243</v>
      </c>
      <c r="L152" s="8">
        <f t="shared" si="10"/>
        <v>47243</v>
      </c>
      <c r="M152" s="9" t="s">
        <v>5631</v>
      </c>
      <c r="N152" s="6" t="s">
        <v>5631</v>
      </c>
      <c r="P152" s="6" t="s">
        <v>5372</v>
      </c>
      <c r="Q152" s="6" t="s">
        <v>5631</v>
      </c>
      <c r="R152" s="6" t="s">
        <v>163</v>
      </c>
    </row>
    <row r="153" spans="1:18" ht="15" customHeight="1">
      <c r="A153" s="7" t="s">
        <v>5594</v>
      </c>
      <c r="B153" s="7" t="s">
        <v>3985</v>
      </c>
      <c r="C153" s="7">
        <v>1</v>
      </c>
      <c r="D153" s="7" t="s">
        <v>4684</v>
      </c>
      <c r="E153" s="8">
        <f>중기사용료목록!E151</f>
        <v>10566</v>
      </c>
      <c r="F153" s="8">
        <f t="shared" si="11"/>
        <v>10566</v>
      </c>
      <c r="G153" s="8">
        <f>중기사용료목록!F151</f>
        <v>25758</v>
      </c>
      <c r="H153" s="8">
        <f t="shared" si="12"/>
        <v>25758</v>
      </c>
      <c r="I153" s="8">
        <f>중기사용료목록!G151</f>
        <v>19227</v>
      </c>
      <c r="J153" s="8">
        <f t="shared" si="13"/>
        <v>19227</v>
      </c>
      <c r="K153" s="8">
        <f t="shared" si="14"/>
        <v>55551</v>
      </c>
      <c r="L153" s="8">
        <f t="shared" si="10"/>
        <v>55551</v>
      </c>
      <c r="M153" s="9" t="s">
        <v>5631</v>
      </c>
      <c r="N153" s="6" t="s">
        <v>5631</v>
      </c>
      <c r="P153" s="6" t="s">
        <v>1357</v>
      </c>
      <c r="Q153" s="6" t="s">
        <v>5631</v>
      </c>
      <c r="R153" s="6" t="s">
        <v>3004</v>
      </c>
    </row>
    <row r="154" spans="1:18" ht="15" customHeight="1">
      <c r="A154" s="7" t="s">
        <v>5594</v>
      </c>
      <c r="B154" s="7" t="s">
        <v>70</v>
      </c>
      <c r="C154" s="7">
        <v>1</v>
      </c>
      <c r="D154" s="7" t="s">
        <v>4684</v>
      </c>
      <c r="E154" s="8">
        <f>중기사용료목록!E152</f>
        <v>12621</v>
      </c>
      <c r="F154" s="8">
        <f t="shared" si="11"/>
        <v>12621</v>
      </c>
      <c r="G154" s="8">
        <f>중기사용료목록!F152</f>
        <v>25758</v>
      </c>
      <c r="H154" s="8">
        <f t="shared" si="12"/>
        <v>25758</v>
      </c>
      <c r="I154" s="8">
        <f>중기사용료목록!G152</f>
        <v>24538</v>
      </c>
      <c r="J154" s="8">
        <f t="shared" si="13"/>
        <v>24538</v>
      </c>
      <c r="K154" s="8">
        <f t="shared" si="14"/>
        <v>62917</v>
      </c>
      <c r="L154" s="8">
        <f t="shared" si="10"/>
        <v>62917</v>
      </c>
      <c r="M154" s="9" t="s">
        <v>5631</v>
      </c>
      <c r="N154" s="6" t="s">
        <v>5631</v>
      </c>
      <c r="P154" s="6" t="s">
        <v>2752</v>
      </c>
      <c r="Q154" s="6" t="s">
        <v>5631</v>
      </c>
      <c r="R154" s="6" t="s">
        <v>4315</v>
      </c>
    </row>
    <row r="155" spans="1:18" ht="15" customHeight="1">
      <c r="A155" s="7" t="s">
        <v>5594</v>
      </c>
      <c r="B155" s="7" t="s">
        <v>1153</v>
      </c>
      <c r="C155" s="7">
        <v>1</v>
      </c>
      <c r="D155" s="7" t="s">
        <v>4684</v>
      </c>
      <c r="E155" s="8">
        <f>중기사용료목록!E153</f>
        <v>14088</v>
      </c>
      <c r="F155" s="8">
        <f t="shared" si="11"/>
        <v>14088</v>
      </c>
      <c r="G155" s="8">
        <f>중기사용료목록!F153</f>
        <v>25758</v>
      </c>
      <c r="H155" s="8">
        <f t="shared" si="12"/>
        <v>25758</v>
      </c>
      <c r="I155" s="8">
        <f>중기사용료목록!G153</f>
        <v>28384</v>
      </c>
      <c r="J155" s="8">
        <f t="shared" si="13"/>
        <v>28384</v>
      </c>
      <c r="K155" s="8">
        <f t="shared" si="14"/>
        <v>68230</v>
      </c>
      <c r="L155" s="8">
        <f t="shared" si="10"/>
        <v>68230</v>
      </c>
      <c r="M155" s="9" t="s">
        <v>5631</v>
      </c>
      <c r="N155" s="6" t="s">
        <v>5631</v>
      </c>
      <c r="P155" s="6" t="s">
        <v>87</v>
      </c>
      <c r="Q155" s="6" t="s">
        <v>5631</v>
      </c>
      <c r="R155" s="6" t="s">
        <v>1649</v>
      </c>
    </row>
    <row r="156" spans="1:18" ht="15" customHeight="1">
      <c r="A156" s="7" t="s">
        <v>5594</v>
      </c>
      <c r="B156" s="7" t="s">
        <v>2705</v>
      </c>
      <c r="C156" s="7">
        <v>1</v>
      </c>
      <c r="D156" s="7" t="s">
        <v>4684</v>
      </c>
      <c r="E156" s="8">
        <f>중기사용료목록!E154</f>
        <v>15409</v>
      </c>
      <c r="F156" s="8">
        <f t="shared" si="11"/>
        <v>15409</v>
      </c>
      <c r="G156" s="8">
        <f>중기사용료목록!F154</f>
        <v>25758</v>
      </c>
      <c r="H156" s="8">
        <f t="shared" si="12"/>
        <v>25758</v>
      </c>
      <c r="I156" s="8">
        <f>중기사용료목록!G154</f>
        <v>36807</v>
      </c>
      <c r="J156" s="8">
        <f t="shared" si="13"/>
        <v>36807</v>
      </c>
      <c r="K156" s="8">
        <f t="shared" si="14"/>
        <v>77974</v>
      </c>
      <c r="L156" s="8">
        <f t="shared" si="10"/>
        <v>77974</v>
      </c>
      <c r="M156" s="9" t="s">
        <v>5631</v>
      </c>
      <c r="N156" s="6" t="s">
        <v>5631</v>
      </c>
      <c r="P156" s="6" t="s">
        <v>1477</v>
      </c>
      <c r="Q156" s="6" t="s">
        <v>5631</v>
      </c>
      <c r="R156" s="6" t="s">
        <v>2905</v>
      </c>
    </row>
    <row r="157" spans="1:18" ht="15" customHeight="1">
      <c r="A157" s="7" t="s">
        <v>5594</v>
      </c>
      <c r="B157" s="7" t="s">
        <v>2028</v>
      </c>
      <c r="C157" s="7">
        <v>1</v>
      </c>
      <c r="D157" s="7" t="s">
        <v>4684</v>
      </c>
      <c r="E157" s="8">
        <f>중기사용료목록!E155</f>
        <v>16437</v>
      </c>
      <c r="F157" s="8">
        <f t="shared" si="11"/>
        <v>16437</v>
      </c>
      <c r="G157" s="8">
        <f>중기사용료목록!F155</f>
        <v>25758</v>
      </c>
      <c r="H157" s="8">
        <f t="shared" si="12"/>
        <v>25758</v>
      </c>
      <c r="I157" s="8">
        <f>중기사용료목록!G155</f>
        <v>46898</v>
      </c>
      <c r="J157" s="8">
        <f t="shared" si="13"/>
        <v>46898</v>
      </c>
      <c r="K157" s="8">
        <f t="shared" si="14"/>
        <v>89093</v>
      </c>
      <c r="L157" s="8">
        <f t="shared" si="10"/>
        <v>89093</v>
      </c>
      <c r="M157" s="9" t="s">
        <v>5631</v>
      </c>
      <c r="N157" s="6" t="s">
        <v>5631</v>
      </c>
      <c r="P157" s="6" t="s">
        <v>2855</v>
      </c>
      <c r="Q157" s="6" t="s">
        <v>5631</v>
      </c>
      <c r="R157" s="6" t="s">
        <v>281</v>
      </c>
    </row>
    <row r="158" spans="1:18" ht="15" customHeight="1">
      <c r="A158" s="7" t="s">
        <v>5594</v>
      </c>
      <c r="B158" s="7" t="s">
        <v>3993</v>
      </c>
      <c r="C158" s="7">
        <v>1</v>
      </c>
      <c r="D158" s="7" t="s">
        <v>4684</v>
      </c>
      <c r="E158" s="8">
        <f>중기사용료목록!E156</f>
        <v>16877</v>
      </c>
      <c r="F158" s="8">
        <f t="shared" si="11"/>
        <v>16877</v>
      </c>
      <c r="G158" s="8">
        <f>중기사용료목록!F156</f>
        <v>25758</v>
      </c>
      <c r="H158" s="8">
        <f t="shared" si="12"/>
        <v>25758</v>
      </c>
      <c r="I158" s="8">
        <f>중기사용료목록!G156</f>
        <v>47341</v>
      </c>
      <c r="J158" s="8">
        <f t="shared" si="13"/>
        <v>47341</v>
      </c>
      <c r="K158" s="8">
        <f t="shared" si="14"/>
        <v>89976</v>
      </c>
      <c r="L158" s="8">
        <f t="shared" si="10"/>
        <v>89976</v>
      </c>
      <c r="M158" s="9" t="s">
        <v>5631</v>
      </c>
      <c r="N158" s="6" t="s">
        <v>5631</v>
      </c>
      <c r="P158" s="6" t="s">
        <v>4208</v>
      </c>
      <c r="Q158" s="6" t="s">
        <v>5631</v>
      </c>
      <c r="R158" s="6" t="s">
        <v>1488</v>
      </c>
    </row>
    <row r="159" spans="1:18" ht="15" customHeight="1">
      <c r="A159" s="7" t="s">
        <v>5594</v>
      </c>
      <c r="B159" s="7" t="s">
        <v>1135</v>
      </c>
      <c r="C159" s="7">
        <v>1</v>
      </c>
      <c r="D159" s="7" t="s">
        <v>4684</v>
      </c>
      <c r="E159" s="8">
        <f>중기사용료목록!E157</f>
        <v>17611</v>
      </c>
      <c r="F159" s="8">
        <f t="shared" si="11"/>
        <v>17611</v>
      </c>
      <c r="G159" s="8">
        <f>중기사용료목록!F157</f>
        <v>25758</v>
      </c>
      <c r="H159" s="8">
        <f t="shared" si="12"/>
        <v>25758</v>
      </c>
      <c r="I159" s="8">
        <f>중기사용료목록!G157</f>
        <v>64516</v>
      </c>
      <c r="J159" s="8">
        <f t="shared" si="13"/>
        <v>64516</v>
      </c>
      <c r="K159" s="8">
        <f t="shared" si="14"/>
        <v>107885</v>
      </c>
      <c r="L159" s="8">
        <f t="shared" si="10"/>
        <v>107885</v>
      </c>
      <c r="M159" s="9" t="s">
        <v>5631</v>
      </c>
      <c r="N159" s="6" t="s">
        <v>5631</v>
      </c>
      <c r="P159" s="6" t="s">
        <v>175</v>
      </c>
      <c r="Q159" s="6" t="s">
        <v>5631</v>
      </c>
      <c r="R159" s="6" t="s">
        <v>61</v>
      </c>
    </row>
    <row r="160" spans="1:18" ht="15" customHeight="1">
      <c r="A160" s="7" t="s">
        <v>5594</v>
      </c>
      <c r="B160" s="7" t="s">
        <v>3825</v>
      </c>
      <c r="C160" s="7">
        <v>1</v>
      </c>
      <c r="D160" s="7" t="s">
        <v>4684</v>
      </c>
      <c r="E160" s="8">
        <f>중기사용료목록!E158</f>
        <v>25242</v>
      </c>
      <c r="F160" s="8">
        <f t="shared" si="11"/>
        <v>25242</v>
      </c>
      <c r="G160" s="8">
        <f>중기사용료목록!F158</f>
        <v>25758</v>
      </c>
      <c r="H160" s="8">
        <f t="shared" si="12"/>
        <v>25758</v>
      </c>
      <c r="I160" s="8">
        <f>중기사용료목록!G158</f>
        <v>65374</v>
      </c>
      <c r="J160" s="8">
        <f t="shared" si="13"/>
        <v>65374</v>
      </c>
      <c r="K160" s="8">
        <f t="shared" si="14"/>
        <v>116374</v>
      </c>
      <c r="L160" s="8">
        <f t="shared" si="10"/>
        <v>116374</v>
      </c>
      <c r="M160" s="9" t="s">
        <v>5631</v>
      </c>
      <c r="N160" s="6" t="s">
        <v>5631</v>
      </c>
      <c r="P160" s="6" t="s">
        <v>1555</v>
      </c>
      <c r="Q160" s="6" t="s">
        <v>5631</v>
      </c>
      <c r="R160" s="6" t="s">
        <v>2822</v>
      </c>
    </row>
    <row r="161" spans="1:18" ht="15" customHeight="1">
      <c r="A161" s="7" t="s">
        <v>5594</v>
      </c>
      <c r="B161" s="7" t="s">
        <v>1013</v>
      </c>
      <c r="C161" s="7">
        <v>1</v>
      </c>
      <c r="D161" s="7" t="s">
        <v>4684</v>
      </c>
      <c r="E161" s="8">
        <f>중기사용료목록!E159</f>
        <v>28031</v>
      </c>
      <c r="F161" s="8">
        <f t="shared" si="11"/>
        <v>28031</v>
      </c>
      <c r="G161" s="8">
        <f>중기사용료목록!F159</f>
        <v>25758</v>
      </c>
      <c r="H161" s="8">
        <f t="shared" si="12"/>
        <v>25758</v>
      </c>
      <c r="I161" s="8">
        <f>중기사용료목록!G159</f>
        <v>92916</v>
      </c>
      <c r="J161" s="8">
        <f t="shared" si="13"/>
        <v>92916</v>
      </c>
      <c r="K161" s="8">
        <f t="shared" si="14"/>
        <v>146705</v>
      </c>
      <c r="L161" s="8">
        <f t="shared" si="10"/>
        <v>146705</v>
      </c>
      <c r="M161" s="9" t="s">
        <v>5631</v>
      </c>
      <c r="N161" s="6" t="s">
        <v>5631</v>
      </c>
      <c r="P161" s="6" t="s">
        <v>2915</v>
      </c>
      <c r="Q161" s="6" t="s">
        <v>5631</v>
      </c>
      <c r="R161" s="6" t="s">
        <v>1751</v>
      </c>
    </row>
    <row r="162" spans="1:18" ht="15" customHeight="1">
      <c r="A162" s="7" t="s">
        <v>5594</v>
      </c>
      <c r="B162" s="7" t="s">
        <v>1490</v>
      </c>
      <c r="C162" s="7">
        <v>1</v>
      </c>
      <c r="D162" s="7" t="s">
        <v>4684</v>
      </c>
      <c r="E162" s="8">
        <f>중기사용료목록!E160</f>
        <v>35075</v>
      </c>
      <c r="F162" s="8">
        <f t="shared" si="11"/>
        <v>35075</v>
      </c>
      <c r="G162" s="8">
        <f>중기사용료목록!F160</f>
        <v>25758</v>
      </c>
      <c r="H162" s="8">
        <f t="shared" si="12"/>
        <v>25758</v>
      </c>
      <c r="I162" s="8">
        <f>중기사용료목록!G160</f>
        <v>103128</v>
      </c>
      <c r="J162" s="8">
        <f t="shared" si="13"/>
        <v>103128</v>
      </c>
      <c r="K162" s="8">
        <f t="shared" si="14"/>
        <v>163961</v>
      </c>
      <c r="L162" s="8">
        <f t="shared" si="10"/>
        <v>163961</v>
      </c>
      <c r="M162" s="9" t="s">
        <v>5631</v>
      </c>
      <c r="N162" s="6" t="s">
        <v>5631</v>
      </c>
      <c r="P162" s="6" t="s">
        <v>4275</v>
      </c>
      <c r="Q162" s="6" t="s">
        <v>5631</v>
      </c>
      <c r="R162" s="6" t="s">
        <v>2476</v>
      </c>
    </row>
    <row r="163" spans="1:18" ht="15" customHeight="1">
      <c r="A163" s="7" t="s">
        <v>5594</v>
      </c>
      <c r="B163" s="7" t="s">
        <v>5312</v>
      </c>
      <c r="C163" s="7">
        <v>1</v>
      </c>
      <c r="D163" s="7" t="s">
        <v>4684</v>
      </c>
      <c r="E163" s="8">
        <f>중기사용료목록!E161</f>
        <v>35809</v>
      </c>
      <c r="F163" s="8">
        <f t="shared" si="11"/>
        <v>35809</v>
      </c>
      <c r="G163" s="8">
        <f>중기사용료목록!F161</f>
        <v>25758</v>
      </c>
      <c r="H163" s="8">
        <f t="shared" si="12"/>
        <v>25758</v>
      </c>
      <c r="I163" s="8">
        <f>중기사용료목록!G161</f>
        <v>152319</v>
      </c>
      <c r="J163" s="8">
        <f t="shared" si="13"/>
        <v>152319</v>
      </c>
      <c r="K163" s="8">
        <f t="shared" si="14"/>
        <v>213886</v>
      </c>
      <c r="L163" s="8">
        <f t="shared" si="10"/>
        <v>213886</v>
      </c>
      <c r="M163" s="9" t="s">
        <v>5631</v>
      </c>
      <c r="N163" s="6" t="s">
        <v>5631</v>
      </c>
      <c r="P163" s="6" t="s">
        <v>268</v>
      </c>
      <c r="Q163" s="6" t="s">
        <v>5631</v>
      </c>
      <c r="R163" s="6" t="s">
        <v>1213</v>
      </c>
    </row>
    <row r="164" spans="1:18" ht="15" customHeight="1">
      <c r="A164" s="7" t="s">
        <v>5594</v>
      </c>
      <c r="B164" s="7" t="s">
        <v>4702</v>
      </c>
      <c r="C164" s="7">
        <v>1</v>
      </c>
      <c r="D164" s="7" t="s">
        <v>4684</v>
      </c>
      <c r="E164" s="8">
        <f>중기사용료목록!E162</f>
        <v>36690</v>
      </c>
      <c r="F164" s="8">
        <f t="shared" si="11"/>
        <v>36690</v>
      </c>
      <c r="G164" s="8">
        <f>중기사용료목록!F162</f>
        <v>25758</v>
      </c>
      <c r="H164" s="8">
        <f t="shared" si="12"/>
        <v>25758</v>
      </c>
      <c r="I164" s="8">
        <f>중기사용료목록!G162</f>
        <v>198847</v>
      </c>
      <c r="J164" s="8">
        <f t="shared" si="13"/>
        <v>198847</v>
      </c>
      <c r="K164" s="8">
        <f t="shared" si="14"/>
        <v>261295</v>
      </c>
      <c r="L164" s="8">
        <f t="shared" si="10"/>
        <v>261295</v>
      </c>
      <c r="M164" s="9" t="s">
        <v>5631</v>
      </c>
      <c r="N164" s="6" t="s">
        <v>5631</v>
      </c>
      <c r="P164" s="6" t="s">
        <v>1639</v>
      </c>
      <c r="Q164" s="6" t="s">
        <v>5631</v>
      </c>
      <c r="R164" s="6" t="s">
        <v>3709</v>
      </c>
    </row>
    <row r="165" spans="1:18" ht="15" customHeight="1">
      <c r="A165" s="7" t="s">
        <v>5594</v>
      </c>
      <c r="B165" s="7" t="s">
        <v>3899</v>
      </c>
      <c r="C165" s="7">
        <v>1</v>
      </c>
      <c r="D165" s="7" t="s">
        <v>4684</v>
      </c>
      <c r="E165" s="8">
        <f>중기사용료목록!E163</f>
        <v>41092</v>
      </c>
      <c r="F165" s="8">
        <f t="shared" si="11"/>
        <v>41092</v>
      </c>
      <c r="G165" s="8">
        <f>중기사용료목록!F163</f>
        <v>25758</v>
      </c>
      <c r="H165" s="8">
        <f t="shared" si="12"/>
        <v>25758</v>
      </c>
      <c r="I165" s="8">
        <f>중기사용료목록!G163</f>
        <v>374166</v>
      </c>
      <c r="J165" s="8">
        <f t="shared" si="13"/>
        <v>374166</v>
      </c>
      <c r="K165" s="8">
        <f t="shared" si="14"/>
        <v>441016</v>
      </c>
      <c r="L165" s="8">
        <f t="shared" si="10"/>
        <v>441016</v>
      </c>
      <c r="M165" s="9" t="s">
        <v>5631</v>
      </c>
      <c r="N165" s="6" t="s">
        <v>5631</v>
      </c>
      <c r="P165" s="6" t="s">
        <v>1989</v>
      </c>
      <c r="Q165" s="6" t="s">
        <v>5631</v>
      </c>
      <c r="R165" s="6" t="s">
        <v>793</v>
      </c>
    </row>
    <row r="166" spans="1:18" ht="15" customHeight="1">
      <c r="A166" s="7" t="s">
        <v>5594</v>
      </c>
      <c r="B166" s="7" t="s">
        <v>2339</v>
      </c>
      <c r="C166" s="7">
        <v>1</v>
      </c>
      <c r="D166" s="7" t="s">
        <v>4684</v>
      </c>
      <c r="E166" s="8">
        <f>중기사용료목록!E164</f>
        <v>41092</v>
      </c>
      <c r="F166" s="8">
        <f t="shared" si="11"/>
        <v>41092</v>
      </c>
      <c r="G166" s="8">
        <f>중기사용료목록!F164</f>
        <v>25758</v>
      </c>
      <c r="H166" s="8">
        <f t="shared" si="12"/>
        <v>25758</v>
      </c>
      <c r="I166" s="8">
        <f>중기사용료목록!G164</f>
        <v>459655</v>
      </c>
      <c r="J166" s="8">
        <f t="shared" si="13"/>
        <v>459655</v>
      </c>
      <c r="K166" s="8">
        <f t="shared" si="14"/>
        <v>526505</v>
      </c>
      <c r="L166" s="8">
        <f t="shared" si="10"/>
        <v>526505</v>
      </c>
      <c r="M166" s="9" t="s">
        <v>5631</v>
      </c>
      <c r="N166" s="6" t="s">
        <v>5631</v>
      </c>
      <c r="P166" s="6" t="s">
        <v>628</v>
      </c>
      <c r="Q166" s="6" t="s">
        <v>5631</v>
      </c>
      <c r="R166" s="6" t="s">
        <v>709</v>
      </c>
    </row>
    <row r="167" spans="1:18" ht="15" customHeight="1">
      <c r="A167" s="7" t="s">
        <v>2740</v>
      </c>
      <c r="B167" s="7" t="s">
        <v>4864</v>
      </c>
      <c r="C167" s="7">
        <v>1</v>
      </c>
      <c r="D167" s="7" t="s">
        <v>4684</v>
      </c>
      <c r="E167" s="8">
        <f>중기사용료목록!E165</f>
        <v>6459</v>
      </c>
      <c r="F167" s="8">
        <f t="shared" si="11"/>
        <v>6459</v>
      </c>
      <c r="G167" s="8">
        <f>중기사용료목록!F165</f>
        <v>25758</v>
      </c>
      <c r="H167" s="8">
        <f t="shared" si="12"/>
        <v>25758</v>
      </c>
      <c r="I167" s="8">
        <f>중기사용료목록!G165</f>
        <v>25355</v>
      </c>
      <c r="J167" s="8">
        <f t="shared" si="13"/>
        <v>25355</v>
      </c>
      <c r="K167" s="8">
        <f t="shared" si="14"/>
        <v>57572</v>
      </c>
      <c r="L167" s="8">
        <f t="shared" si="10"/>
        <v>57572</v>
      </c>
      <c r="M167" s="9" t="s">
        <v>5631</v>
      </c>
      <c r="N167" s="6" t="s">
        <v>5631</v>
      </c>
      <c r="P167" s="6" t="s">
        <v>4755</v>
      </c>
      <c r="Q167" s="6" t="s">
        <v>5631</v>
      </c>
      <c r="R167" s="6" t="s">
        <v>2604</v>
      </c>
    </row>
    <row r="168" spans="1:18" ht="15" customHeight="1">
      <c r="A168" s="7" t="s">
        <v>2740</v>
      </c>
      <c r="B168" s="7" t="s">
        <v>3765</v>
      </c>
      <c r="C168" s="7">
        <v>1</v>
      </c>
      <c r="D168" s="7" t="s">
        <v>4684</v>
      </c>
      <c r="E168" s="8">
        <f>중기사용료목록!E166</f>
        <v>7989</v>
      </c>
      <c r="F168" s="8">
        <f t="shared" si="11"/>
        <v>7989</v>
      </c>
      <c r="G168" s="8">
        <f>중기사용료목록!F166</f>
        <v>25758</v>
      </c>
      <c r="H168" s="8">
        <f t="shared" si="12"/>
        <v>25758</v>
      </c>
      <c r="I168" s="8">
        <f>중기사용료목록!G166</f>
        <v>37429</v>
      </c>
      <c r="J168" s="8">
        <f t="shared" si="13"/>
        <v>37429</v>
      </c>
      <c r="K168" s="8">
        <f t="shared" si="14"/>
        <v>71176</v>
      </c>
      <c r="L168" s="8">
        <f t="shared" si="10"/>
        <v>71176</v>
      </c>
      <c r="M168" s="9" t="s">
        <v>5631</v>
      </c>
      <c r="N168" s="6" t="s">
        <v>5631</v>
      </c>
      <c r="P168" s="6" t="s">
        <v>3325</v>
      </c>
      <c r="Q168" s="6" t="s">
        <v>5631</v>
      </c>
      <c r="R168" s="6" t="s">
        <v>5509</v>
      </c>
    </row>
    <row r="169" spans="1:18" ht="15" customHeight="1">
      <c r="A169" s="7" t="s">
        <v>2740</v>
      </c>
      <c r="B169" s="7" t="s">
        <v>2528</v>
      </c>
      <c r="C169" s="7">
        <v>1</v>
      </c>
      <c r="D169" s="7" t="s">
        <v>4684</v>
      </c>
      <c r="E169" s="8">
        <f>중기사용료목록!E167</f>
        <v>9179</v>
      </c>
      <c r="F169" s="8">
        <f t="shared" si="11"/>
        <v>9179</v>
      </c>
      <c r="G169" s="8">
        <f>중기사용료목록!F167</f>
        <v>25758</v>
      </c>
      <c r="H169" s="8">
        <f t="shared" si="12"/>
        <v>25758</v>
      </c>
      <c r="I169" s="8">
        <f>중기사용료목록!G167</f>
        <v>47994</v>
      </c>
      <c r="J169" s="8">
        <f t="shared" si="13"/>
        <v>47994</v>
      </c>
      <c r="K169" s="8">
        <f t="shared" si="14"/>
        <v>82931</v>
      </c>
      <c r="L169" s="8">
        <f t="shared" si="10"/>
        <v>82931</v>
      </c>
      <c r="M169" s="9" t="s">
        <v>5631</v>
      </c>
      <c r="N169" s="6" t="s">
        <v>5631</v>
      </c>
      <c r="P169" s="6" t="s">
        <v>2096</v>
      </c>
      <c r="Q169" s="6" t="s">
        <v>5631</v>
      </c>
      <c r="R169" s="6" t="s">
        <v>3930</v>
      </c>
    </row>
    <row r="170" spans="1:18" ht="15" customHeight="1">
      <c r="A170" s="7" t="s">
        <v>2740</v>
      </c>
      <c r="B170" s="7" t="s">
        <v>91</v>
      </c>
      <c r="C170" s="7">
        <v>1</v>
      </c>
      <c r="D170" s="7" t="s">
        <v>4684</v>
      </c>
      <c r="E170" s="8">
        <f>중기사용료목록!E168</f>
        <v>10369</v>
      </c>
      <c r="F170" s="8">
        <f t="shared" si="11"/>
        <v>10369</v>
      </c>
      <c r="G170" s="8">
        <f>중기사용료목록!F168</f>
        <v>25758</v>
      </c>
      <c r="H170" s="8">
        <f t="shared" si="12"/>
        <v>25758</v>
      </c>
      <c r="I170" s="8">
        <f>중기사용료목록!G168</f>
        <v>48466</v>
      </c>
      <c r="J170" s="8">
        <f t="shared" si="13"/>
        <v>48466</v>
      </c>
      <c r="K170" s="8">
        <f t="shared" si="14"/>
        <v>84593</v>
      </c>
      <c r="L170" s="8">
        <f t="shared" si="10"/>
        <v>84593</v>
      </c>
      <c r="M170" s="9" t="s">
        <v>5631</v>
      </c>
      <c r="N170" s="6" t="s">
        <v>5631</v>
      </c>
      <c r="P170" s="6" t="s">
        <v>752</v>
      </c>
      <c r="Q170" s="6" t="s">
        <v>5631</v>
      </c>
      <c r="R170" s="6" t="s">
        <v>1320</v>
      </c>
    </row>
    <row r="171" spans="1:18" ht="15" customHeight="1">
      <c r="A171" s="7" t="s">
        <v>2740</v>
      </c>
      <c r="B171" s="7" t="s">
        <v>4726</v>
      </c>
      <c r="C171" s="7">
        <v>1</v>
      </c>
      <c r="D171" s="7" t="s">
        <v>4684</v>
      </c>
      <c r="E171" s="8">
        <f>중기사용료목록!E169</f>
        <v>13089</v>
      </c>
      <c r="F171" s="8">
        <f t="shared" si="11"/>
        <v>13089</v>
      </c>
      <c r="G171" s="8">
        <f>중기사용료목록!F169</f>
        <v>25758</v>
      </c>
      <c r="H171" s="8">
        <f t="shared" si="12"/>
        <v>25758</v>
      </c>
      <c r="I171" s="8">
        <f>중기사용료목록!G169</f>
        <v>49716</v>
      </c>
      <c r="J171" s="8">
        <f t="shared" si="13"/>
        <v>49716</v>
      </c>
      <c r="K171" s="8">
        <f t="shared" si="14"/>
        <v>88563</v>
      </c>
      <c r="L171" s="8">
        <f t="shared" si="10"/>
        <v>88563</v>
      </c>
      <c r="M171" s="9" t="s">
        <v>5631</v>
      </c>
      <c r="N171" s="6" t="s">
        <v>5631</v>
      </c>
      <c r="P171" s="6" t="s">
        <v>4852</v>
      </c>
      <c r="Q171" s="6" t="s">
        <v>5631</v>
      </c>
      <c r="R171" s="6" t="s">
        <v>5389</v>
      </c>
    </row>
    <row r="172" spans="1:18" ht="15" customHeight="1">
      <c r="A172" s="7" t="s">
        <v>2740</v>
      </c>
      <c r="B172" s="7" t="s">
        <v>3565</v>
      </c>
      <c r="C172" s="7">
        <v>1</v>
      </c>
      <c r="D172" s="7" t="s">
        <v>4684</v>
      </c>
      <c r="E172" s="8">
        <f>중기사용료목록!E170</f>
        <v>13089</v>
      </c>
      <c r="F172" s="8">
        <f t="shared" si="11"/>
        <v>13089</v>
      </c>
      <c r="G172" s="8">
        <f>중기사용료목록!F170</f>
        <v>25758</v>
      </c>
      <c r="H172" s="8">
        <f t="shared" si="12"/>
        <v>25758</v>
      </c>
      <c r="I172" s="8">
        <f>중기사용료목록!G170</f>
        <v>53332</v>
      </c>
      <c r="J172" s="8">
        <f t="shared" si="13"/>
        <v>53332</v>
      </c>
      <c r="K172" s="8">
        <f t="shared" si="14"/>
        <v>92179</v>
      </c>
      <c r="L172" s="8">
        <f t="shared" si="10"/>
        <v>92179</v>
      </c>
      <c r="M172" s="9" t="s">
        <v>5631</v>
      </c>
      <c r="N172" s="6" t="s">
        <v>5631</v>
      </c>
      <c r="P172" s="6" t="s">
        <v>3402</v>
      </c>
      <c r="Q172" s="6" t="s">
        <v>5631</v>
      </c>
      <c r="R172" s="6" t="s">
        <v>2715</v>
      </c>
    </row>
    <row r="173" spans="1:18" ht="15" customHeight="1">
      <c r="A173" s="7" t="s">
        <v>2740</v>
      </c>
      <c r="B173" s="7" t="s">
        <v>2429</v>
      </c>
      <c r="C173" s="7">
        <v>1</v>
      </c>
      <c r="D173" s="7" t="s">
        <v>4684</v>
      </c>
      <c r="E173" s="8">
        <f>중기사용료목록!E171</f>
        <v>16320</v>
      </c>
      <c r="F173" s="8">
        <f t="shared" si="11"/>
        <v>16320</v>
      </c>
      <c r="G173" s="8">
        <f>중기사용료목록!F171</f>
        <v>25758</v>
      </c>
      <c r="H173" s="8">
        <f t="shared" si="12"/>
        <v>25758</v>
      </c>
      <c r="I173" s="8">
        <f>중기사용료목록!G171</f>
        <v>58755</v>
      </c>
      <c r="J173" s="8">
        <f t="shared" si="13"/>
        <v>58755</v>
      </c>
      <c r="K173" s="8">
        <f t="shared" si="14"/>
        <v>100833</v>
      </c>
      <c r="L173" s="8">
        <f t="shared" si="10"/>
        <v>100833</v>
      </c>
      <c r="M173" s="9" t="s">
        <v>5631</v>
      </c>
      <c r="N173" s="6" t="s">
        <v>5631</v>
      </c>
      <c r="P173" s="6" t="s">
        <v>1831</v>
      </c>
      <c r="Q173" s="6" t="s">
        <v>5631</v>
      </c>
      <c r="R173" s="6" t="s">
        <v>1174</v>
      </c>
    </row>
    <row r="174" spans="1:18" ht="15" customHeight="1">
      <c r="A174" s="7" t="s">
        <v>2740</v>
      </c>
      <c r="B174" s="7" t="s">
        <v>704</v>
      </c>
      <c r="C174" s="7">
        <v>1</v>
      </c>
      <c r="D174" s="7" t="s">
        <v>4684</v>
      </c>
      <c r="E174" s="8">
        <f>중기사용료목록!E172</f>
        <v>19201</v>
      </c>
      <c r="F174" s="8">
        <f t="shared" si="11"/>
        <v>19201</v>
      </c>
      <c r="G174" s="8">
        <f>중기사용료목록!F172</f>
        <v>25758</v>
      </c>
      <c r="H174" s="8">
        <f t="shared" si="12"/>
        <v>25758</v>
      </c>
      <c r="I174" s="8">
        <f>중기사용료목록!G172</f>
        <v>64179</v>
      </c>
      <c r="J174" s="8">
        <f t="shared" si="13"/>
        <v>64179</v>
      </c>
      <c r="K174" s="8">
        <f t="shared" si="14"/>
        <v>109138</v>
      </c>
      <c r="L174" s="8">
        <f t="shared" si="10"/>
        <v>109138</v>
      </c>
      <c r="M174" s="9" t="s">
        <v>5631</v>
      </c>
      <c r="N174" s="6" t="s">
        <v>5631</v>
      </c>
      <c r="P174" s="6" t="s">
        <v>453</v>
      </c>
      <c r="Q174" s="6" t="s">
        <v>5631</v>
      </c>
      <c r="R174" s="6" t="s">
        <v>4094</v>
      </c>
    </row>
    <row r="175" spans="1:18" ht="15" customHeight="1">
      <c r="A175" s="7" t="s">
        <v>2740</v>
      </c>
      <c r="B175" s="7" t="s">
        <v>4451</v>
      </c>
      <c r="C175" s="7">
        <v>1</v>
      </c>
      <c r="D175" s="7" t="s">
        <v>4684</v>
      </c>
      <c r="E175" s="8">
        <f>중기사용료목록!E173</f>
        <v>19201</v>
      </c>
      <c r="F175" s="8">
        <f t="shared" si="11"/>
        <v>19201</v>
      </c>
      <c r="G175" s="8">
        <f>중기사용료목록!F173</f>
        <v>25758</v>
      </c>
      <c r="H175" s="8">
        <f t="shared" si="12"/>
        <v>25758</v>
      </c>
      <c r="I175" s="8">
        <f>중기사용료목록!G173</f>
        <v>79894</v>
      </c>
      <c r="J175" s="8">
        <f t="shared" si="13"/>
        <v>79894</v>
      </c>
      <c r="K175" s="8">
        <f t="shared" si="14"/>
        <v>124853</v>
      </c>
      <c r="L175" s="8">
        <f t="shared" si="10"/>
        <v>124853</v>
      </c>
      <c r="M175" s="9" t="s">
        <v>5631</v>
      </c>
      <c r="N175" s="6" t="s">
        <v>5631</v>
      </c>
      <c r="P175" s="6" t="s">
        <v>2403</v>
      </c>
      <c r="Q175" s="6" t="s">
        <v>5631</v>
      </c>
      <c r="R175" s="6" t="s">
        <v>2519</v>
      </c>
    </row>
    <row r="176" spans="1:18" ht="15" customHeight="1">
      <c r="A176" s="7" t="s">
        <v>2740</v>
      </c>
      <c r="B176" s="7" t="s">
        <v>2227</v>
      </c>
      <c r="C176" s="7">
        <v>1</v>
      </c>
      <c r="D176" s="7" t="s">
        <v>4684</v>
      </c>
      <c r="E176" s="8">
        <f>중기사용료목록!E174</f>
        <v>20353</v>
      </c>
      <c r="F176" s="8">
        <f t="shared" si="11"/>
        <v>20353</v>
      </c>
      <c r="G176" s="8">
        <f>중기사용료목록!F174</f>
        <v>25758</v>
      </c>
      <c r="H176" s="8">
        <f t="shared" si="12"/>
        <v>25758</v>
      </c>
      <c r="I176" s="8">
        <f>중기사용료목록!G174</f>
        <v>82226</v>
      </c>
      <c r="J176" s="8">
        <f t="shared" si="13"/>
        <v>82226</v>
      </c>
      <c r="K176" s="8">
        <f t="shared" si="14"/>
        <v>128337</v>
      </c>
      <c r="L176" s="8">
        <f t="shared" si="10"/>
        <v>128337</v>
      </c>
      <c r="M176" s="9" t="s">
        <v>5631</v>
      </c>
      <c r="N176" s="6" t="s">
        <v>5631</v>
      </c>
      <c r="P176" s="6" t="s">
        <v>1012</v>
      </c>
      <c r="Q176" s="6" t="s">
        <v>5631</v>
      </c>
      <c r="R176" s="6" t="s">
        <v>3857</v>
      </c>
    </row>
    <row r="177" spans="1:18" ht="15" customHeight="1">
      <c r="A177" s="7" t="s">
        <v>2740</v>
      </c>
      <c r="B177" s="7" t="s">
        <v>4207</v>
      </c>
      <c r="C177" s="7">
        <v>1</v>
      </c>
      <c r="D177" s="7" t="s">
        <v>4684</v>
      </c>
      <c r="E177" s="8">
        <f>중기사용료목록!E175</f>
        <v>23617</v>
      </c>
      <c r="F177" s="8">
        <f t="shared" si="11"/>
        <v>23617</v>
      </c>
      <c r="G177" s="8">
        <f>중기사용료목록!F175</f>
        <v>25758</v>
      </c>
      <c r="H177" s="8">
        <f t="shared" si="12"/>
        <v>25758</v>
      </c>
      <c r="I177" s="8">
        <f>중기사용료목록!G175</f>
        <v>94876</v>
      </c>
      <c r="J177" s="8">
        <f t="shared" si="13"/>
        <v>94876</v>
      </c>
      <c r="K177" s="8">
        <f t="shared" si="14"/>
        <v>144251</v>
      </c>
      <c r="L177" s="8">
        <f t="shared" si="10"/>
        <v>144251</v>
      </c>
      <c r="M177" s="9" t="s">
        <v>5631</v>
      </c>
      <c r="N177" s="6" t="s">
        <v>5631</v>
      </c>
      <c r="P177" s="6" t="s">
        <v>5277</v>
      </c>
      <c r="Q177" s="6" t="s">
        <v>5631</v>
      </c>
      <c r="R177" s="6" t="s">
        <v>5315</v>
      </c>
    </row>
    <row r="178" spans="1:18" ht="15" customHeight="1">
      <c r="A178" s="7" t="s">
        <v>2740</v>
      </c>
      <c r="B178" s="7" t="s">
        <v>496</v>
      </c>
      <c r="C178" s="7">
        <v>1</v>
      </c>
      <c r="D178" s="7" t="s">
        <v>4684</v>
      </c>
      <c r="E178" s="8">
        <f>중기사용료목록!E176</f>
        <v>23617</v>
      </c>
      <c r="F178" s="8">
        <f t="shared" si="11"/>
        <v>23617</v>
      </c>
      <c r="G178" s="8">
        <f>중기사용료목록!F176</f>
        <v>25758</v>
      </c>
      <c r="H178" s="8">
        <f t="shared" si="12"/>
        <v>25758</v>
      </c>
      <c r="I178" s="8">
        <f>중기사용료목록!G176</f>
        <v>118068</v>
      </c>
      <c r="J178" s="8">
        <f t="shared" si="13"/>
        <v>118068</v>
      </c>
      <c r="K178" s="8">
        <f t="shared" si="14"/>
        <v>167443</v>
      </c>
      <c r="L178" s="8">
        <f t="shared" si="10"/>
        <v>167443</v>
      </c>
      <c r="M178" s="9" t="s">
        <v>5631</v>
      </c>
      <c r="N178" s="6" t="s">
        <v>5631</v>
      </c>
      <c r="P178" s="6" t="s">
        <v>3777</v>
      </c>
      <c r="Q178" s="6" t="s">
        <v>5631</v>
      </c>
      <c r="R178" s="6" t="s">
        <v>1417</v>
      </c>
    </row>
    <row r="179" spans="1:18" ht="15" customHeight="1">
      <c r="A179" s="7" t="s">
        <v>2740</v>
      </c>
      <c r="B179" s="7" t="s">
        <v>1471</v>
      </c>
      <c r="C179" s="7">
        <v>1</v>
      </c>
      <c r="D179" s="7" t="s">
        <v>4684</v>
      </c>
      <c r="E179" s="8">
        <f>중기사용료목록!E177</f>
        <v>30529</v>
      </c>
      <c r="F179" s="8">
        <f t="shared" si="11"/>
        <v>30529</v>
      </c>
      <c r="G179" s="8">
        <f>중기사용료목록!F177</f>
        <v>25758</v>
      </c>
      <c r="H179" s="8">
        <f t="shared" si="12"/>
        <v>25758</v>
      </c>
      <c r="I179" s="8">
        <f>중기사용료목록!G177</f>
        <v>137778</v>
      </c>
      <c r="J179" s="8">
        <f t="shared" si="13"/>
        <v>137778</v>
      </c>
      <c r="K179" s="8">
        <f t="shared" si="14"/>
        <v>194065</v>
      </c>
      <c r="L179" s="8">
        <f t="shared" si="10"/>
        <v>194065</v>
      </c>
      <c r="M179" s="9" t="s">
        <v>5631</v>
      </c>
      <c r="N179" s="6" t="s">
        <v>5631</v>
      </c>
      <c r="P179" s="6" t="s">
        <v>2319</v>
      </c>
      <c r="Q179" s="6" t="s">
        <v>5631</v>
      </c>
      <c r="R179" s="6" t="s">
        <v>5</v>
      </c>
    </row>
    <row r="180" spans="1:18" ht="15" customHeight="1">
      <c r="A180" s="7" t="s">
        <v>2740</v>
      </c>
      <c r="B180" s="7" t="s">
        <v>3178</v>
      </c>
      <c r="C180" s="7">
        <v>1</v>
      </c>
      <c r="D180" s="7" t="s">
        <v>4684</v>
      </c>
      <c r="E180" s="8">
        <f>중기사용료목록!E178</f>
        <v>35284</v>
      </c>
      <c r="F180" s="8">
        <f t="shared" si="11"/>
        <v>35284</v>
      </c>
      <c r="G180" s="8">
        <f>중기사용료목록!F178</f>
        <v>25758</v>
      </c>
      <c r="H180" s="8">
        <f t="shared" si="12"/>
        <v>25758</v>
      </c>
      <c r="I180" s="8">
        <f>중기사용료목록!G178</f>
        <v>207264</v>
      </c>
      <c r="J180" s="8">
        <f t="shared" si="13"/>
        <v>207264</v>
      </c>
      <c r="K180" s="8">
        <f t="shared" si="14"/>
        <v>268306</v>
      </c>
      <c r="L180" s="8">
        <f t="shared" si="10"/>
        <v>268306</v>
      </c>
      <c r="M180" s="9" t="s">
        <v>5631</v>
      </c>
      <c r="N180" s="6" t="s">
        <v>5631</v>
      </c>
      <c r="P180" s="6" t="s">
        <v>932</v>
      </c>
      <c r="Q180" s="6" t="s">
        <v>5631</v>
      </c>
      <c r="R180" s="6" t="s">
        <v>4264</v>
      </c>
    </row>
    <row r="181" spans="1:18" ht="15" customHeight="1">
      <c r="A181" s="7" t="s">
        <v>2740</v>
      </c>
      <c r="B181" s="7" t="s">
        <v>4992</v>
      </c>
      <c r="C181" s="7">
        <v>1</v>
      </c>
      <c r="D181" s="7" t="s">
        <v>4684</v>
      </c>
      <c r="E181" s="8">
        <f>중기사용료목록!E179</f>
        <v>39072</v>
      </c>
      <c r="F181" s="8">
        <f t="shared" si="11"/>
        <v>39072</v>
      </c>
      <c r="G181" s="8">
        <f>중기사용료목록!F179</f>
        <v>25758</v>
      </c>
      <c r="H181" s="8">
        <f t="shared" si="12"/>
        <v>25758</v>
      </c>
      <c r="I181" s="8">
        <f>중기사용료목록!G179</f>
        <v>277415</v>
      </c>
      <c r="J181" s="8">
        <f t="shared" si="13"/>
        <v>277415</v>
      </c>
      <c r="K181" s="8">
        <f t="shared" si="14"/>
        <v>342245</v>
      </c>
      <c r="L181" s="8">
        <f t="shared" si="10"/>
        <v>342245</v>
      </c>
      <c r="M181" s="9" t="s">
        <v>5631</v>
      </c>
      <c r="N181" s="6" t="s">
        <v>5631</v>
      </c>
      <c r="P181" s="6" t="s">
        <v>5198</v>
      </c>
      <c r="Q181" s="6" t="s">
        <v>5631</v>
      </c>
      <c r="R181" s="6" t="s">
        <v>2950</v>
      </c>
    </row>
    <row r="182" spans="1:18" ht="15" customHeight="1">
      <c r="A182" s="7" t="s">
        <v>2740</v>
      </c>
      <c r="B182" s="7" t="s">
        <v>5202</v>
      </c>
      <c r="C182" s="7">
        <v>1</v>
      </c>
      <c r="D182" s="7" t="s">
        <v>4684</v>
      </c>
      <c r="E182" s="8">
        <f>중기사용료목록!E180</f>
        <v>43856</v>
      </c>
      <c r="F182" s="8">
        <f t="shared" si="11"/>
        <v>43856</v>
      </c>
      <c r="G182" s="8">
        <f>중기사용료목록!F180</f>
        <v>25758</v>
      </c>
      <c r="H182" s="8">
        <f t="shared" si="12"/>
        <v>25758</v>
      </c>
      <c r="I182" s="8">
        <f>중기사용료목록!G180</f>
        <v>293411</v>
      </c>
      <c r="J182" s="8">
        <f t="shared" si="13"/>
        <v>293411</v>
      </c>
      <c r="K182" s="8">
        <f t="shared" si="14"/>
        <v>363025</v>
      </c>
      <c r="L182" s="8">
        <f t="shared" si="10"/>
        <v>363025</v>
      </c>
      <c r="M182" s="9" t="s">
        <v>5631</v>
      </c>
      <c r="N182" s="6" t="s">
        <v>5631</v>
      </c>
      <c r="P182" s="6" t="s">
        <v>3691</v>
      </c>
      <c r="Q182" s="6" t="s">
        <v>5631</v>
      </c>
      <c r="R182" s="6" t="s">
        <v>1976</v>
      </c>
    </row>
    <row r="183" spans="1:18" ht="15" customHeight="1">
      <c r="A183" s="7" t="s">
        <v>2740</v>
      </c>
      <c r="B183" s="7" t="s">
        <v>3063</v>
      </c>
      <c r="C183" s="7">
        <v>1</v>
      </c>
      <c r="D183" s="7" t="s">
        <v>4684</v>
      </c>
      <c r="E183" s="8">
        <f>중기사용료목록!E181</f>
        <v>43856</v>
      </c>
      <c r="F183" s="8">
        <f t="shared" si="11"/>
        <v>43856</v>
      </c>
      <c r="G183" s="8">
        <f>중기사용료목록!F181</f>
        <v>25758</v>
      </c>
      <c r="H183" s="8">
        <f t="shared" si="12"/>
        <v>25758</v>
      </c>
      <c r="I183" s="8">
        <f>중기사용료목록!G181</f>
        <v>358726</v>
      </c>
      <c r="J183" s="8">
        <f t="shared" si="13"/>
        <v>358726</v>
      </c>
      <c r="K183" s="8">
        <f t="shared" si="14"/>
        <v>428340</v>
      </c>
      <c r="L183" s="8">
        <f t="shared" si="10"/>
        <v>428340</v>
      </c>
      <c r="M183" s="9" t="s">
        <v>5631</v>
      </c>
      <c r="N183" s="6" t="s">
        <v>5631</v>
      </c>
      <c r="P183" s="6" t="s">
        <v>2240</v>
      </c>
      <c r="Q183" s="6" t="s">
        <v>5631</v>
      </c>
      <c r="R183" s="6" t="s">
        <v>4842</v>
      </c>
    </row>
    <row r="184" spans="1:18" ht="15" customHeight="1">
      <c r="A184" s="7" t="s">
        <v>2740</v>
      </c>
      <c r="B184" s="7" t="s">
        <v>3382</v>
      </c>
      <c r="C184" s="7">
        <v>1</v>
      </c>
      <c r="D184" s="7" t="s">
        <v>4684</v>
      </c>
      <c r="E184" s="8">
        <f>중기사용료목록!E182</f>
        <v>47843</v>
      </c>
      <c r="F184" s="8">
        <f t="shared" si="11"/>
        <v>47843</v>
      </c>
      <c r="G184" s="8">
        <f>중기사용료목록!F182</f>
        <v>25758</v>
      </c>
      <c r="H184" s="8">
        <f t="shared" si="12"/>
        <v>25758</v>
      </c>
      <c r="I184" s="8">
        <f>중기사용료목록!G182</f>
        <v>418514</v>
      </c>
      <c r="J184" s="8">
        <f t="shared" si="13"/>
        <v>418514</v>
      </c>
      <c r="K184" s="8">
        <f t="shared" si="14"/>
        <v>492115</v>
      </c>
      <c r="L184" s="8">
        <f t="shared" si="10"/>
        <v>492115</v>
      </c>
      <c r="M184" s="9" t="s">
        <v>5631</v>
      </c>
      <c r="N184" s="6" t="s">
        <v>5631</v>
      </c>
      <c r="P184" s="6" t="s">
        <v>864</v>
      </c>
      <c r="Q184" s="6" t="s">
        <v>5631</v>
      </c>
      <c r="R184" s="6" t="s">
        <v>660</v>
      </c>
    </row>
    <row r="185" spans="1:18" ht="15" customHeight="1">
      <c r="A185" s="7" t="s">
        <v>2987</v>
      </c>
      <c r="B185" s="7" t="s">
        <v>289</v>
      </c>
      <c r="C185" s="7">
        <v>1</v>
      </c>
      <c r="D185" s="7" t="s">
        <v>4684</v>
      </c>
      <c r="E185" s="8">
        <f>중기사용료목록!E183</f>
        <v>4256</v>
      </c>
      <c r="F185" s="8">
        <f t="shared" si="11"/>
        <v>4256</v>
      </c>
      <c r="G185" s="8">
        <f>중기사용료목록!F183</f>
        <v>24115</v>
      </c>
      <c r="H185" s="8">
        <f t="shared" si="12"/>
        <v>24115</v>
      </c>
      <c r="I185" s="8">
        <f>중기사용료목록!G183</f>
        <v>6607</v>
      </c>
      <c r="J185" s="8">
        <f t="shared" si="13"/>
        <v>6607</v>
      </c>
      <c r="K185" s="8">
        <f t="shared" si="14"/>
        <v>34978</v>
      </c>
      <c r="L185" s="8">
        <f t="shared" si="10"/>
        <v>34978</v>
      </c>
      <c r="M185" s="9" t="s">
        <v>5631</v>
      </c>
      <c r="N185" s="6" t="s">
        <v>5631</v>
      </c>
      <c r="P185" s="6" t="s">
        <v>1773</v>
      </c>
      <c r="Q185" s="6" t="s">
        <v>5631</v>
      </c>
      <c r="R185" s="6" t="s">
        <v>3696</v>
      </c>
    </row>
    <row r="186" spans="1:18" ht="15" customHeight="1">
      <c r="A186" s="7" t="s">
        <v>2987</v>
      </c>
      <c r="B186" s="7" t="s">
        <v>4083</v>
      </c>
      <c r="C186" s="7">
        <v>1</v>
      </c>
      <c r="D186" s="7" t="s">
        <v>4684</v>
      </c>
      <c r="E186" s="8">
        <f>중기사용료목록!E184</f>
        <v>4549</v>
      </c>
      <c r="F186" s="8">
        <f t="shared" si="11"/>
        <v>4549</v>
      </c>
      <c r="G186" s="8">
        <f>중기사용료목록!F184</f>
        <v>24115</v>
      </c>
      <c r="H186" s="8">
        <f t="shared" si="12"/>
        <v>24115</v>
      </c>
      <c r="I186" s="8">
        <f>중기사용료목록!G184</f>
        <v>7377</v>
      </c>
      <c r="J186" s="8">
        <f t="shared" si="13"/>
        <v>7377</v>
      </c>
      <c r="K186" s="8">
        <f t="shared" si="14"/>
        <v>36041</v>
      </c>
      <c r="L186" s="8">
        <f t="shared" si="10"/>
        <v>36041</v>
      </c>
      <c r="M186" s="9" t="s">
        <v>5631</v>
      </c>
      <c r="N186" s="6" t="s">
        <v>5631</v>
      </c>
      <c r="P186" s="6" t="s">
        <v>397</v>
      </c>
      <c r="Q186" s="6" t="s">
        <v>5631</v>
      </c>
      <c r="R186" s="6" t="s">
        <v>1370</v>
      </c>
    </row>
    <row r="187" spans="1:18" ht="15" customHeight="1">
      <c r="A187" s="7" t="s">
        <v>2987</v>
      </c>
      <c r="B187" s="7" t="s">
        <v>631</v>
      </c>
      <c r="C187" s="7">
        <v>1</v>
      </c>
      <c r="D187" s="7" t="s">
        <v>4684</v>
      </c>
      <c r="E187" s="8">
        <f>중기사용료목록!E185</f>
        <v>7484</v>
      </c>
      <c r="F187" s="8">
        <f t="shared" si="11"/>
        <v>7484</v>
      </c>
      <c r="G187" s="8">
        <f>중기사용료목록!F185</f>
        <v>24115</v>
      </c>
      <c r="H187" s="8">
        <f t="shared" si="12"/>
        <v>24115</v>
      </c>
      <c r="I187" s="8">
        <f>중기사용료목록!G185</f>
        <v>8500</v>
      </c>
      <c r="J187" s="8">
        <f t="shared" si="13"/>
        <v>8500</v>
      </c>
      <c r="K187" s="8">
        <f t="shared" si="14"/>
        <v>40099</v>
      </c>
      <c r="L187" s="8">
        <f t="shared" si="10"/>
        <v>40099</v>
      </c>
      <c r="M187" s="9" t="s">
        <v>5631</v>
      </c>
      <c r="N187" s="6" t="s">
        <v>5631</v>
      </c>
      <c r="P187" s="6" t="s">
        <v>4625</v>
      </c>
      <c r="Q187" s="6" t="s">
        <v>5631</v>
      </c>
      <c r="R187" s="6" t="s">
        <v>206</v>
      </c>
    </row>
    <row r="188" spans="1:18" ht="15" customHeight="1">
      <c r="A188" s="7" t="s">
        <v>2987</v>
      </c>
      <c r="B188" s="7" t="s">
        <v>4864</v>
      </c>
      <c r="C188" s="7">
        <v>1</v>
      </c>
      <c r="D188" s="7" t="s">
        <v>4684</v>
      </c>
      <c r="E188" s="8">
        <f>중기사용료목록!E186</f>
        <v>15116</v>
      </c>
      <c r="F188" s="8">
        <f t="shared" si="11"/>
        <v>15116</v>
      </c>
      <c r="G188" s="8">
        <f>중기사용료목록!F186</f>
        <v>24115</v>
      </c>
      <c r="H188" s="8">
        <f t="shared" si="12"/>
        <v>24115</v>
      </c>
      <c r="I188" s="8">
        <f>중기사용료목록!G186</f>
        <v>17890</v>
      </c>
      <c r="J188" s="8">
        <f t="shared" si="13"/>
        <v>17890</v>
      </c>
      <c r="K188" s="8">
        <f t="shared" si="14"/>
        <v>57121</v>
      </c>
      <c r="L188" s="8">
        <f t="shared" si="10"/>
        <v>57121</v>
      </c>
      <c r="M188" s="9" t="s">
        <v>5631</v>
      </c>
      <c r="N188" s="6" t="s">
        <v>5631</v>
      </c>
      <c r="P188" s="6" t="s">
        <v>3207</v>
      </c>
      <c r="Q188" s="6" t="s">
        <v>5631</v>
      </c>
      <c r="R188" s="6" t="s">
        <v>4332</v>
      </c>
    </row>
    <row r="189" spans="1:18" ht="15" customHeight="1">
      <c r="A189" s="7" t="s">
        <v>2987</v>
      </c>
      <c r="B189" s="7" t="s">
        <v>3765</v>
      </c>
      <c r="C189" s="7">
        <v>1</v>
      </c>
      <c r="D189" s="7" t="s">
        <v>4684</v>
      </c>
      <c r="E189" s="8">
        <f>중기사용료목록!E187</f>
        <v>16143</v>
      </c>
      <c r="F189" s="8">
        <f t="shared" si="11"/>
        <v>16143</v>
      </c>
      <c r="G189" s="8">
        <f>중기사용료목록!F187</f>
        <v>24115</v>
      </c>
      <c r="H189" s="8">
        <f t="shared" si="12"/>
        <v>24115</v>
      </c>
      <c r="I189" s="8">
        <f>중기사용료목록!G187</f>
        <v>22770</v>
      </c>
      <c r="J189" s="8">
        <f t="shared" si="13"/>
        <v>22770</v>
      </c>
      <c r="K189" s="8">
        <f t="shared" si="14"/>
        <v>63028</v>
      </c>
      <c r="L189" s="8">
        <f t="shared" si="10"/>
        <v>63028</v>
      </c>
      <c r="M189" s="9" t="s">
        <v>5631</v>
      </c>
      <c r="N189" s="6" t="s">
        <v>5631</v>
      </c>
      <c r="P189" s="6" t="s">
        <v>1867</v>
      </c>
      <c r="Q189" s="6" t="s">
        <v>5631</v>
      </c>
      <c r="R189" s="6" t="s">
        <v>1631</v>
      </c>
    </row>
    <row r="190" spans="1:18" ht="15" customHeight="1">
      <c r="A190" s="7" t="s">
        <v>2987</v>
      </c>
      <c r="B190" s="7" t="s">
        <v>663</v>
      </c>
      <c r="C190" s="7">
        <v>1</v>
      </c>
      <c r="D190" s="7" t="s">
        <v>4684</v>
      </c>
      <c r="E190" s="8">
        <f>중기사용료목록!E188</f>
        <v>16583</v>
      </c>
      <c r="F190" s="8">
        <f t="shared" si="11"/>
        <v>16583</v>
      </c>
      <c r="G190" s="8">
        <f>중기사용료목록!F188</f>
        <v>24115</v>
      </c>
      <c r="H190" s="8">
        <f t="shared" si="12"/>
        <v>24115</v>
      </c>
      <c r="I190" s="8">
        <f>중기사용료목록!G188</f>
        <v>23000</v>
      </c>
      <c r="J190" s="8">
        <f t="shared" si="13"/>
        <v>23000</v>
      </c>
      <c r="K190" s="8">
        <f t="shared" si="14"/>
        <v>63698</v>
      </c>
      <c r="L190" s="8">
        <f t="shared" si="10"/>
        <v>63698</v>
      </c>
      <c r="M190" s="9" t="s">
        <v>5631</v>
      </c>
      <c r="N190" s="6" t="s">
        <v>5631</v>
      </c>
      <c r="P190" s="6" t="s">
        <v>507</v>
      </c>
      <c r="Q190" s="6" t="s">
        <v>5631</v>
      </c>
      <c r="R190" s="6" t="s">
        <v>5405</v>
      </c>
    </row>
    <row r="191" spans="1:18" ht="15" customHeight="1">
      <c r="A191" s="7" t="s">
        <v>1612</v>
      </c>
      <c r="B191" s="7" t="s">
        <v>5085</v>
      </c>
      <c r="C191" s="7">
        <v>1</v>
      </c>
      <c r="D191" s="7" t="s">
        <v>4684</v>
      </c>
      <c r="E191" s="8">
        <f>중기사용료목록!E189</f>
        <v>66</v>
      </c>
      <c r="F191" s="8">
        <f t="shared" si="11"/>
        <v>66</v>
      </c>
      <c r="G191" s="8">
        <f>중기사용료목록!F189</f>
        <v>0</v>
      </c>
      <c r="H191" s="8">
        <f t="shared" si="12"/>
        <v>0</v>
      </c>
      <c r="I191" s="8">
        <f>중기사용료목록!G189</f>
        <v>701</v>
      </c>
      <c r="J191" s="8">
        <f t="shared" si="13"/>
        <v>701</v>
      </c>
      <c r="K191" s="8">
        <f t="shared" si="14"/>
        <v>767</v>
      </c>
      <c r="L191" s="8">
        <f t="shared" si="10"/>
        <v>767</v>
      </c>
      <c r="M191" s="9" t="s">
        <v>5631</v>
      </c>
      <c r="N191" s="6" t="s">
        <v>5631</v>
      </c>
      <c r="P191" s="6" t="s">
        <v>4728</v>
      </c>
      <c r="Q191" s="6" t="s">
        <v>5631</v>
      </c>
      <c r="R191" s="6" t="s">
        <v>4293</v>
      </c>
    </row>
    <row r="192" spans="1:18" ht="15" customHeight="1">
      <c r="A192" s="7" t="s">
        <v>1612</v>
      </c>
      <c r="B192" s="7" t="s">
        <v>1178</v>
      </c>
      <c r="C192" s="7">
        <v>1</v>
      </c>
      <c r="D192" s="7" t="s">
        <v>4684</v>
      </c>
      <c r="E192" s="8">
        <f>중기사용료목록!E190</f>
        <v>66</v>
      </c>
      <c r="F192" s="8">
        <f t="shared" si="11"/>
        <v>66</v>
      </c>
      <c r="G192" s="8">
        <f>중기사용료목록!F190</f>
        <v>0</v>
      </c>
      <c r="H192" s="8">
        <f t="shared" si="12"/>
        <v>0</v>
      </c>
      <c r="I192" s="8">
        <f>중기사용료목록!G190</f>
        <v>1352</v>
      </c>
      <c r="J192" s="8">
        <f t="shared" si="13"/>
        <v>1352</v>
      </c>
      <c r="K192" s="8">
        <f t="shared" si="14"/>
        <v>1418</v>
      </c>
      <c r="L192" s="8">
        <f t="shared" si="10"/>
        <v>1418</v>
      </c>
      <c r="M192" s="9" t="s">
        <v>5631</v>
      </c>
      <c r="N192" s="6" t="s">
        <v>5631</v>
      </c>
      <c r="P192" s="6" t="s">
        <v>3291</v>
      </c>
      <c r="Q192" s="6" t="s">
        <v>5631</v>
      </c>
      <c r="R192" s="6" t="s">
        <v>459</v>
      </c>
    </row>
    <row r="193" spans="1:18" ht="15" customHeight="1">
      <c r="A193" s="7" t="s">
        <v>1612</v>
      </c>
      <c r="B193" s="7" t="s">
        <v>4298</v>
      </c>
      <c r="C193" s="7">
        <v>1</v>
      </c>
      <c r="D193" s="7" t="s">
        <v>4684</v>
      </c>
      <c r="E193" s="8">
        <f>중기사용료목록!E191</f>
        <v>153</v>
      </c>
      <c r="F193" s="8">
        <f t="shared" si="11"/>
        <v>153</v>
      </c>
      <c r="G193" s="8">
        <f>중기사용료목록!F191</f>
        <v>0</v>
      </c>
      <c r="H193" s="8">
        <f t="shared" si="12"/>
        <v>0</v>
      </c>
      <c r="I193" s="8">
        <f>중기사용료목록!G191</f>
        <v>1978</v>
      </c>
      <c r="J193" s="8">
        <f t="shared" si="13"/>
        <v>1978</v>
      </c>
      <c r="K193" s="8">
        <f t="shared" si="14"/>
        <v>2131</v>
      </c>
      <c r="L193" s="8">
        <f t="shared" si="10"/>
        <v>2131</v>
      </c>
      <c r="M193" s="9" t="s">
        <v>5631</v>
      </c>
      <c r="N193" s="6" t="s">
        <v>5631</v>
      </c>
      <c r="P193" s="6" t="s">
        <v>1947</v>
      </c>
      <c r="Q193" s="6" t="s">
        <v>5631</v>
      </c>
      <c r="R193" s="6" t="s">
        <v>107</v>
      </c>
    </row>
    <row r="194" spans="1:18" ht="15" customHeight="1">
      <c r="A194" s="7" t="s">
        <v>1612</v>
      </c>
      <c r="B194" s="7" t="s">
        <v>4188</v>
      </c>
      <c r="C194" s="7">
        <v>1</v>
      </c>
      <c r="D194" s="7" t="s">
        <v>4684</v>
      </c>
      <c r="E194" s="8">
        <f>중기사용료목록!E192</f>
        <v>153</v>
      </c>
      <c r="F194" s="8">
        <f t="shared" si="11"/>
        <v>153</v>
      </c>
      <c r="G194" s="8">
        <f>중기사용료목록!F192</f>
        <v>0</v>
      </c>
      <c r="H194" s="8">
        <f t="shared" si="12"/>
        <v>0</v>
      </c>
      <c r="I194" s="8">
        <f>중기사용료목록!G192</f>
        <v>2808</v>
      </c>
      <c r="J194" s="8">
        <f t="shared" si="13"/>
        <v>2808</v>
      </c>
      <c r="K194" s="8">
        <f t="shared" si="14"/>
        <v>2961</v>
      </c>
      <c r="L194" s="8">
        <f t="shared" si="10"/>
        <v>2961</v>
      </c>
      <c r="M194" s="9" t="s">
        <v>5631</v>
      </c>
      <c r="N194" s="6" t="s">
        <v>5631</v>
      </c>
      <c r="P194" s="6" t="s">
        <v>597</v>
      </c>
      <c r="Q194" s="6" t="s">
        <v>5631</v>
      </c>
      <c r="R194" s="6" t="s">
        <v>377</v>
      </c>
    </row>
    <row r="195" spans="1:18" ht="15" customHeight="1">
      <c r="A195" s="7" t="s">
        <v>1612</v>
      </c>
      <c r="B195" s="7" t="s">
        <v>1314</v>
      </c>
      <c r="C195" s="7">
        <v>1</v>
      </c>
      <c r="D195" s="7" t="s">
        <v>4684</v>
      </c>
      <c r="E195" s="8">
        <f>중기사용료목록!E193</f>
        <v>184</v>
      </c>
      <c r="F195" s="8">
        <f t="shared" si="11"/>
        <v>184</v>
      </c>
      <c r="G195" s="8">
        <f>중기사용료목록!F193</f>
        <v>0</v>
      </c>
      <c r="H195" s="8">
        <f t="shared" si="12"/>
        <v>0</v>
      </c>
      <c r="I195" s="8">
        <f>중기사용료목록!G193</f>
        <v>4557</v>
      </c>
      <c r="J195" s="8">
        <f t="shared" si="13"/>
        <v>4557</v>
      </c>
      <c r="K195" s="8">
        <f t="shared" si="14"/>
        <v>4741</v>
      </c>
      <c r="L195" s="8">
        <f t="shared" si="10"/>
        <v>4741</v>
      </c>
      <c r="M195" s="9" t="s">
        <v>5631</v>
      </c>
      <c r="N195" s="6" t="s">
        <v>5631</v>
      </c>
      <c r="P195" s="6" t="s">
        <v>2279</v>
      </c>
      <c r="Q195" s="6" t="s">
        <v>5631</v>
      </c>
      <c r="R195" s="6" t="s">
        <v>650</v>
      </c>
    </row>
    <row r="196" spans="1:18" ht="15" customHeight="1">
      <c r="A196" s="7" t="s">
        <v>1612</v>
      </c>
      <c r="B196" s="7" t="s">
        <v>898</v>
      </c>
      <c r="C196" s="7">
        <v>1</v>
      </c>
      <c r="D196" s="7" t="s">
        <v>4684</v>
      </c>
      <c r="E196" s="8">
        <f>중기사용료목록!E194</f>
        <v>184</v>
      </c>
      <c r="F196" s="8">
        <f t="shared" si="11"/>
        <v>184</v>
      </c>
      <c r="G196" s="8">
        <f>중기사용료목록!F194</f>
        <v>0</v>
      </c>
      <c r="H196" s="8">
        <f t="shared" si="12"/>
        <v>0</v>
      </c>
      <c r="I196" s="8">
        <f>중기사용료목록!G194</f>
        <v>4863</v>
      </c>
      <c r="J196" s="8">
        <f t="shared" si="13"/>
        <v>4863</v>
      </c>
      <c r="K196" s="8">
        <f t="shared" si="14"/>
        <v>5047</v>
      </c>
      <c r="L196" s="8">
        <f t="shared" si="10"/>
        <v>5047</v>
      </c>
      <c r="M196" s="9" t="s">
        <v>5631</v>
      </c>
      <c r="N196" s="6" t="s">
        <v>5631</v>
      </c>
      <c r="P196" s="6" t="s">
        <v>890</v>
      </c>
      <c r="Q196" s="6" t="s">
        <v>5631</v>
      </c>
      <c r="R196" s="6" t="s">
        <v>979</v>
      </c>
    </row>
    <row r="197" spans="1:18" ht="15" customHeight="1">
      <c r="A197" s="7" t="s">
        <v>1612</v>
      </c>
      <c r="B197" s="7" t="s">
        <v>3739</v>
      </c>
      <c r="C197" s="7">
        <v>1</v>
      </c>
      <c r="D197" s="7" t="s">
        <v>4684</v>
      </c>
      <c r="E197" s="8">
        <f>중기사용료목록!E195</f>
        <v>432</v>
      </c>
      <c r="F197" s="8">
        <f t="shared" si="11"/>
        <v>432</v>
      </c>
      <c r="G197" s="8">
        <f>중기사용료목록!F195</f>
        <v>0</v>
      </c>
      <c r="H197" s="8">
        <f t="shared" si="12"/>
        <v>0</v>
      </c>
      <c r="I197" s="8">
        <f>중기사용료목록!G195</f>
        <v>5764</v>
      </c>
      <c r="J197" s="8">
        <f t="shared" si="13"/>
        <v>5764</v>
      </c>
      <c r="K197" s="8">
        <f t="shared" si="14"/>
        <v>6196</v>
      </c>
      <c r="L197" s="8">
        <f t="shared" ref="L197:L260" si="15">F197+H197+J197</f>
        <v>6196</v>
      </c>
      <c r="M197" s="9" t="s">
        <v>5631</v>
      </c>
      <c r="N197" s="6" t="s">
        <v>5631</v>
      </c>
      <c r="P197" s="6" t="s">
        <v>5047</v>
      </c>
      <c r="Q197" s="6" t="s">
        <v>5631</v>
      </c>
      <c r="R197" s="6" t="s">
        <v>265</v>
      </c>
    </row>
    <row r="198" spans="1:18" ht="15" customHeight="1">
      <c r="A198" s="7" t="s">
        <v>1612</v>
      </c>
      <c r="B198" s="7" t="s">
        <v>4554</v>
      </c>
      <c r="C198" s="7">
        <v>1</v>
      </c>
      <c r="D198" s="7" t="s">
        <v>4684</v>
      </c>
      <c r="E198" s="8">
        <f>중기사용료목록!E196</f>
        <v>432</v>
      </c>
      <c r="F198" s="8">
        <f t="shared" ref="F198:F261" si="16">TRUNC(E198*C198,0)</f>
        <v>432</v>
      </c>
      <c r="G198" s="8">
        <f>중기사용료목록!F196</f>
        <v>0</v>
      </c>
      <c r="H198" s="8">
        <f t="shared" ref="H198:H261" si="17">TRUNC(G198*C198,0)</f>
        <v>0</v>
      </c>
      <c r="I198" s="8">
        <f>중기사용료목록!G196</f>
        <v>7497</v>
      </c>
      <c r="J198" s="8">
        <f t="shared" ref="J198:J261" si="18">TRUNC(I198*C198,0)</f>
        <v>7497</v>
      </c>
      <c r="K198" s="8">
        <f t="shared" ref="K198:K261" si="19">E198+G198+I198</f>
        <v>7929</v>
      </c>
      <c r="L198" s="8">
        <f t="shared" si="15"/>
        <v>7929</v>
      </c>
      <c r="M198" s="9" t="s">
        <v>5631</v>
      </c>
      <c r="N198" s="6" t="s">
        <v>5631</v>
      </c>
      <c r="P198" s="6" t="s">
        <v>3524</v>
      </c>
      <c r="Q198" s="6" t="s">
        <v>5631</v>
      </c>
      <c r="R198" s="6" t="s">
        <v>3674</v>
      </c>
    </row>
    <row r="199" spans="1:18" ht="15" customHeight="1">
      <c r="A199" s="7" t="s">
        <v>1612</v>
      </c>
      <c r="B199" s="7" t="s">
        <v>2347</v>
      </c>
      <c r="C199" s="7">
        <v>1</v>
      </c>
      <c r="D199" s="7" t="s">
        <v>4684</v>
      </c>
      <c r="E199" s="8">
        <f>중기사용료목록!E197</f>
        <v>432</v>
      </c>
      <c r="F199" s="8">
        <f t="shared" si="16"/>
        <v>432</v>
      </c>
      <c r="G199" s="8">
        <f>중기사용료목록!F197</f>
        <v>0</v>
      </c>
      <c r="H199" s="8">
        <f t="shared" si="17"/>
        <v>0</v>
      </c>
      <c r="I199" s="8">
        <f>중기사용료목록!G197</f>
        <v>9485</v>
      </c>
      <c r="J199" s="8">
        <f t="shared" si="18"/>
        <v>9485</v>
      </c>
      <c r="K199" s="8">
        <f t="shared" si="19"/>
        <v>9917</v>
      </c>
      <c r="L199" s="8">
        <f t="shared" si="15"/>
        <v>9917</v>
      </c>
      <c r="M199" s="9" t="s">
        <v>5631</v>
      </c>
      <c r="N199" s="6" t="s">
        <v>5631</v>
      </c>
      <c r="P199" s="6" t="s">
        <v>2193</v>
      </c>
      <c r="Q199" s="6" t="s">
        <v>5631</v>
      </c>
      <c r="R199" s="6" t="s">
        <v>1289</v>
      </c>
    </row>
    <row r="200" spans="1:18" ht="15" customHeight="1">
      <c r="A200" s="7" t="s">
        <v>2669</v>
      </c>
      <c r="B200" s="7" t="s">
        <v>5085</v>
      </c>
      <c r="C200" s="7">
        <v>1</v>
      </c>
      <c r="D200" s="7" t="s">
        <v>4684</v>
      </c>
      <c r="E200" s="8">
        <f>중기사용료목록!E198</f>
        <v>44</v>
      </c>
      <c r="F200" s="8">
        <f t="shared" si="16"/>
        <v>44</v>
      </c>
      <c r="G200" s="8">
        <f>중기사용료목록!F198</f>
        <v>0</v>
      </c>
      <c r="H200" s="8">
        <f t="shared" si="17"/>
        <v>0</v>
      </c>
      <c r="I200" s="8">
        <f>중기사용료목록!G198</f>
        <v>752</v>
      </c>
      <c r="J200" s="8">
        <f t="shared" si="18"/>
        <v>752</v>
      </c>
      <c r="K200" s="8">
        <f t="shared" si="19"/>
        <v>796</v>
      </c>
      <c r="L200" s="8">
        <f t="shared" si="15"/>
        <v>796</v>
      </c>
      <c r="M200" s="9" t="s">
        <v>5631</v>
      </c>
      <c r="N200" s="6" t="s">
        <v>5631</v>
      </c>
      <c r="P200" s="6" t="s">
        <v>814</v>
      </c>
      <c r="Q200" s="6" t="s">
        <v>5631</v>
      </c>
      <c r="R200" s="6" t="s">
        <v>479</v>
      </c>
    </row>
    <row r="201" spans="1:18" ht="15" customHeight="1">
      <c r="A201" s="7" t="s">
        <v>2669</v>
      </c>
      <c r="B201" s="7" t="s">
        <v>1178</v>
      </c>
      <c r="C201" s="7">
        <v>1</v>
      </c>
      <c r="D201" s="7" t="s">
        <v>4684</v>
      </c>
      <c r="E201" s="8">
        <f>중기사용료목록!E199</f>
        <v>44</v>
      </c>
      <c r="F201" s="8">
        <f t="shared" si="16"/>
        <v>44</v>
      </c>
      <c r="G201" s="8">
        <f>중기사용료목록!F199</f>
        <v>0</v>
      </c>
      <c r="H201" s="8">
        <f t="shared" si="17"/>
        <v>0</v>
      </c>
      <c r="I201" s="8">
        <f>중기사용료목록!G199</f>
        <v>1351</v>
      </c>
      <c r="J201" s="8">
        <f t="shared" si="18"/>
        <v>1351</v>
      </c>
      <c r="K201" s="8">
        <f t="shared" si="19"/>
        <v>1395</v>
      </c>
      <c r="L201" s="8">
        <f t="shared" si="15"/>
        <v>1395</v>
      </c>
      <c r="M201" s="9" t="s">
        <v>5631</v>
      </c>
      <c r="N201" s="6" t="s">
        <v>5631</v>
      </c>
      <c r="P201" s="6" t="s">
        <v>4962</v>
      </c>
      <c r="Q201" s="6" t="s">
        <v>5631</v>
      </c>
      <c r="R201" s="6" t="s">
        <v>4272</v>
      </c>
    </row>
    <row r="202" spans="1:18" ht="15" customHeight="1">
      <c r="A202" s="7" t="s">
        <v>2669</v>
      </c>
      <c r="B202" s="7" t="s">
        <v>4298</v>
      </c>
      <c r="C202" s="7">
        <v>1</v>
      </c>
      <c r="D202" s="7" t="s">
        <v>4684</v>
      </c>
      <c r="E202" s="8">
        <f>중기사용료목록!E200</f>
        <v>102</v>
      </c>
      <c r="F202" s="8">
        <f t="shared" si="16"/>
        <v>102</v>
      </c>
      <c r="G202" s="8">
        <f>중기사용료목록!F200</f>
        <v>0</v>
      </c>
      <c r="H202" s="8">
        <f t="shared" si="17"/>
        <v>0</v>
      </c>
      <c r="I202" s="8">
        <f>중기사용료목록!G200</f>
        <v>2016</v>
      </c>
      <c r="J202" s="8">
        <f t="shared" si="18"/>
        <v>2016</v>
      </c>
      <c r="K202" s="8">
        <f t="shared" si="19"/>
        <v>2118</v>
      </c>
      <c r="L202" s="8">
        <f t="shared" si="15"/>
        <v>2118</v>
      </c>
      <c r="M202" s="9" t="s">
        <v>5631</v>
      </c>
      <c r="N202" s="6" t="s">
        <v>5631</v>
      </c>
      <c r="P202" s="6" t="s">
        <v>3472</v>
      </c>
      <c r="Q202" s="6" t="s">
        <v>5631</v>
      </c>
      <c r="R202" s="6" t="s">
        <v>4656</v>
      </c>
    </row>
    <row r="203" spans="1:18" ht="15" customHeight="1">
      <c r="A203" s="7" t="s">
        <v>2669</v>
      </c>
      <c r="B203" s="7" t="s">
        <v>4188</v>
      </c>
      <c r="C203" s="7">
        <v>1</v>
      </c>
      <c r="D203" s="7" t="s">
        <v>4684</v>
      </c>
      <c r="E203" s="8">
        <f>중기사용료목록!E201</f>
        <v>102</v>
      </c>
      <c r="F203" s="8">
        <f t="shared" si="16"/>
        <v>102</v>
      </c>
      <c r="G203" s="8">
        <f>중기사용료목록!F201</f>
        <v>0</v>
      </c>
      <c r="H203" s="8">
        <f t="shared" si="17"/>
        <v>0</v>
      </c>
      <c r="I203" s="8">
        <f>중기사용료목록!G201</f>
        <v>2509</v>
      </c>
      <c r="J203" s="8">
        <f t="shared" si="18"/>
        <v>2509</v>
      </c>
      <c r="K203" s="8">
        <f t="shared" si="19"/>
        <v>2611</v>
      </c>
      <c r="L203" s="8">
        <f t="shared" si="15"/>
        <v>2611</v>
      </c>
      <c r="M203" s="9" t="s">
        <v>5631</v>
      </c>
      <c r="N203" s="6" t="s">
        <v>5631</v>
      </c>
      <c r="P203" s="6" t="s">
        <v>2459</v>
      </c>
      <c r="Q203" s="6" t="s">
        <v>5631</v>
      </c>
      <c r="R203" s="6" t="s">
        <v>4191</v>
      </c>
    </row>
    <row r="204" spans="1:18" ht="15" customHeight="1">
      <c r="A204" s="7" t="s">
        <v>2669</v>
      </c>
      <c r="B204" s="7" t="s">
        <v>1314</v>
      </c>
      <c r="C204" s="7">
        <v>1</v>
      </c>
      <c r="D204" s="7" t="s">
        <v>4684</v>
      </c>
      <c r="E204" s="8">
        <f>중기사용료목록!E202</f>
        <v>123</v>
      </c>
      <c r="F204" s="8">
        <f t="shared" si="16"/>
        <v>123</v>
      </c>
      <c r="G204" s="8">
        <f>중기사용료목록!F202</f>
        <v>0</v>
      </c>
      <c r="H204" s="8">
        <f t="shared" si="17"/>
        <v>0</v>
      </c>
      <c r="I204" s="8">
        <f>중기사용료목록!G202</f>
        <v>4019</v>
      </c>
      <c r="J204" s="8">
        <f t="shared" si="18"/>
        <v>4019</v>
      </c>
      <c r="K204" s="8">
        <f t="shared" si="19"/>
        <v>4142</v>
      </c>
      <c r="L204" s="8">
        <f t="shared" si="15"/>
        <v>4142</v>
      </c>
      <c r="M204" s="9" t="s">
        <v>5631</v>
      </c>
      <c r="N204" s="6" t="s">
        <v>5631</v>
      </c>
      <c r="P204" s="6" t="s">
        <v>1064</v>
      </c>
      <c r="Q204" s="6" t="s">
        <v>5631</v>
      </c>
      <c r="R204" s="6" t="s">
        <v>4459</v>
      </c>
    </row>
    <row r="205" spans="1:18" ht="15" customHeight="1">
      <c r="A205" s="7" t="s">
        <v>4919</v>
      </c>
      <c r="B205" s="7" t="s">
        <v>898</v>
      </c>
      <c r="C205" s="7">
        <v>1</v>
      </c>
      <c r="D205" s="7" t="s">
        <v>4684</v>
      </c>
      <c r="E205" s="8">
        <f>중기사용료목록!E203</f>
        <v>123</v>
      </c>
      <c r="F205" s="8">
        <f t="shared" si="16"/>
        <v>123</v>
      </c>
      <c r="G205" s="8">
        <f>중기사용료목록!F203</f>
        <v>0</v>
      </c>
      <c r="H205" s="8">
        <f t="shared" si="17"/>
        <v>0</v>
      </c>
      <c r="I205" s="8">
        <f>중기사용료목록!G203</f>
        <v>4234</v>
      </c>
      <c r="J205" s="8">
        <f t="shared" si="18"/>
        <v>4234</v>
      </c>
      <c r="K205" s="8">
        <f t="shared" si="19"/>
        <v>4357</v>
      </c>
      <c r="L205" s="8">
        <f t="shared" si="15"/>
        <v>4357</v>
      </c>
      <c r="M205" s="9" t="s">
        <v>5631</v>
      </c>
      <c r="N205" s="6" t="s">
        <v>5631</v>
      </c>
      <c r="P205" s="6" t="s">
        <v>161</v>
      </c>
      <c r="Q205" s="6" t="s">
        <v>5631</v>
      </c>
      <c r="R205" s="6" t="s">
        <v>5528</v>
      </c>
    </row>
    <row r="206" spans="1:18" ht="15" customHeight="1">
      <c r="A206" s="7" t="s">
        <v>2669</v>
      </c>
      <c r="B206" s="7" t="s">
        <v>3739</v>
      </c>
      <c r="C206" s="7">
        <v>1</v>
      </c>
      <c r="D206" s="7" t="s">
        <v>4684</v>
      </c>
      <c r="E206" s="8">
        <f>중기사용료목록!E204</f>
        <v>288</v>
      </c>
      <c r="F206" s="8">
        <f t="shared" si="16"/>
        <v>288</v>
      </c>
      <c r="G206" s="8">
        <f>중기사용료목록!F204</f>
        <v>0</v>
      </c>
      <c r="H206" s="8">
        <f t="shared" si="17"/>
        <v>0</v>
      </c>
      <c r="I206" s="8">
        <f>중기사용료목록!G204</f>
        <v>5212</v>
      </c>
      <c r="J206" s="8">
        <f t="shared" si="18"/>
        <v>5212</v>
      </c>
      <c r="K206" s="8">
        <f t="shared" si="19"/>
        <v>5500</v>
      </c>
      <c r="L206" s="8">
        <f t="shared" si="15"/>
        <v>5500</v>
      </c>
      <c r="M206" s="9" t="s">
        <v>5631</v>
      </c>
      <c r="N206" s="6" t="s">
        <v>5631</v>
      </c>
      <c r="P206" s="6" t="s">
        <v>1587</v>
      </c>
      <c r="Q206" s="6" t="s">
        <v>5631</v>
      </c>
      <c r="R206" s="6" t="s">
        <v>4808</v>
      </c>
    </row>
    <row r="207" spans="1:18" ht="15" customHeight="1">
      <c r="A207" s="7" t="s">
        <v>2669</v>
      </c>
      <c r="B207" s="7" t="s">
        <v>4554</v>
      </c>
      <c r="C207" s="7">
        <v>1</v>
      </c>
      <c r="D207" s="7" t="s">
        <v>4684</v>
      </c>
      <c r="E207" s="8">
        <f>중기사용료목록!E205</f>
        <v>288</v>
      </c>
      <c r="F207" s="8">
        <f t="shared" si="16"/>
        <v>288</v>
      </c>
      <c r="G207" s="8">
        <f>중기사용료목록!F205</f>
        <v>0</v>
      </c>
      <c r="H207" s="8">
        <f t="shared" si="17"/>
        <v>0</v>
      </c>
      <c r="I207" s="8">
        <f>중기사용료목록!G205</f>
        <v>6687</v>
      </c>
      <c r="J207" s="8">
        <f t="shared" si="18"/>
        <v>6687</v>
      </c>
      <c r="K207" s="8">
        <f t="shared" si="19"/>
        <v>6975</v>
      </c>
      <c r="L207" s="8">
        <f t="shared" si="15"/>
        <v>6975</v>
      </c>
      <c r="M207" s="9" t="s">
        <v>5631</v>
      </c>
      <c r="N207" s="6" t="s">
        <v>5631</v>
      </c>
      <c r="P207" s="6" t="s">
        <v>2903</v>
      </c>
      <c r="Q207" s="6" t="s">
        <v>5631</v>
      </c>
      <c r="R207" s="6" t="s">
        <v>2687</v>
      </c>
    </row>
    <row r="208" spans="1:18" ht="15" customHeight="1">
      <c r="A208" s="7" t="s">
        <v>2669</v>
      </c>
      <c r="B208" s="7" t="s">
        <v>2347</v>
      </c>
      <c r="C208" s="7">
        <v>1</v>
      </c>
      <c r="D208" s="7" t="s">
        <v>4684</v>
      </c>
      <c r="E208" s="8">
        <f>중기사용료목록!E206</f>
        <v>288</v>
      </c>
      <c r="F208" s="8">
        <f t="shared" si="16"/>
        <v>288</v>
      </c>
      <c r="G208" s="8">
        <f>중기사용료목록!F206</f>
        <v>0</v>
      </c>
      <c r="H208" s="8">
        <f t="shared" si="17"/>
        <v>0</v>
      </c>
      <c r="I208" s="8">
        <f>중기사용료목록!G206</f>
        <v>9073</v>
      </c>
      <c r="J208" s="8">
        <f t="shared" si="18"/>
        <v>9073</v>
      </c>
      <c r="K208" s="8">
        <f t="shared" si="19"/>
        <v>9361</v>
      </c>
      <c r="L208" s="8">
        <f t="shared" si="15"/>
        <v>9361</v>
      </c>
      <c r="M208" s="9" t="s">
        <v>5631</v>
      </c>
      <c r="N208" s="6" t="s">
        <v>5631</v>
      </c>
      <c r="P208" s="6" t="s">
        <v>4313</v>
      </c>
      <c r="Q208" s="6" t="s">
        <v>5631</v>
      </c>
      <c r="R208" s="6" t="s">
        <v>5124</v>
      </c>
    </row>
    <row r="209" spans="1:18" ht="15" customHeight="1">
      <c r="A209" s="7" t="s">
        <v>5629</v>
      </c>
      <c r="B209" s="7" t="s">
        <v>5085</v>
      </c>
      <c r="C209" s="7">
        <v>1</v>
      </c>
      <c r="D209" s="7" t="s">
        <v>4684</v>
      </c>
      <c r="E209" s="8">
        <f>중기사용료목록!E207</f>
        <v>44</v>
      </c>
      <c r="F209" s="8">
        <f t="shared" si="16"/>
        <v>44</v>
      </c>
      <c r="G209" s="8">
        <f>중기사용료목록!F207</f>
        <v>0</v>
      </c>
      <c r="H209" s="8">
        <f t="shared" si="17"/>
        <v>0</v>
      </c>
      <c r="I209" s="8">
        <f>중기사용료목록!G207</f>
        <v>175</v>
      </c>
      <c r="J209" s="8">
        <f t="shared" si="18"/>
        <v>175</v>
      </c>
      <c r="K209" s="8">
        <f t="shared" si="19"/>
        <v>219</v>
      </c>
      <c r="L209" s="8">
        <f t="shared" si="15"/>
        <v>219</v>
      </c>
      <c r="M209" s="9" t="s">
        <v>5631</v>
      </c>
      <c r="N209" s="6" t="s">
        <v>5631</v>
      </c>
      <c r="P209" s="6" t="s">
        <v>60</v>
      </c>
      <c r="Q209" s="6" t="s">
        <v>5631</v>
      </c>
      <c r="R209" s="6" t="s">
        <v>3533</v>
      </c>
    </row>
    <row r="210" spans="1:18" ht="15" customHeight="1">
      <c r="A210" s="7" t="s">
        <v>5629</v>
      </c>
      <c r="B210" s="7" t="s">
        <v>1178</v>
      </c>
      <c r="C210" s="7">
        <v>1</v>
      </c>
      <c r="D210" s="7" t="s">
        <v>4684</v>
      </c>
      <c r="E210" s="8">
        <f>중기사용료목록!E208</f>
        <v>44</v>
      </c>
      <c r="F210" s="8">
        <f t="shared" si="16"/>
        <v>44</v>
      </c>
      <c r="G210" s="8">
        <f>중기사용료목록!F208</f>
        <v>0</v>
      </c>
      <c r="H210" s="8">
        <f t="shared" si="17"/>
        <v>0</v>
      </c>
      <c r="I210" s="8">
        <f>중기사용료목록!G208</f>
        <v>356</v>
      </c>
      <c r="J210" s="8">
        <f t="shared" si="18"/>
        <v>356</v>
      </c>
      <c r="K210" s="8">
        <f t="shared" si="19"/>
        <v>400</v>
      </c>
      <c r="L210" s="8">
        <f t="shared" si="15"/>
        <v>400</v>
      </c>
      <c r="M210" s="9" t="s">
        <v>5631</v>
      </c>
      <c r="N210" s="6" t="s">
        <v>5631</v>
      </c>
      <c r="P210" s="6" t="s">
        <v>1487</v>
      </c>
      <c r="Q210" s="6" t="s">
        <v>5631</v>
      </c>
      <c r="R210" s="6" t="s">
        <v>2540</v>
      </c>
    </row>
    <row r="211" spans="1:18" ht="15" customHeight="1">
      <c r="A211" s="7" t="s">
        <v>4360</v>
      </c>
      <c r="B211" s="7" t="s">
        <v>4298</v>
      </c>
      <c r="C211" s="7">
        <v>1</v>
      </c>
      <c r="D211" s="7" t="s">
        <v>4684</v>
      </c>
      <c r="E211" s="8">
        <f>중기사용료목록!E209</f>
        <v>102</v>
      </c>
      <c r="F211" s="8">
        <f t="shared" si="16"/>
        <v>102</v>
      </c>
      <c r="G211" s="8">
        <f>중기사용료목록!F209</f>
        <v>0</v>
      </c>
      <c r="H211" s="8">
        <f t="shared" si="17"/>
        <v>0</v>
      </c>
      <c r="I211" s="8">
        <f>중기사용료목록!G209</f>
        <v>501</v>
      </c>
      <c r="J211" s="8">
        <f t="shared" si="18"/>
        <v>501</v>
      </c>
      <c r="K211" s="8">
        <f t="shared" si="19"/>
        <v>603</v>
      </c>
      <c r="L211" s="8">
        <f t="shared" si="15"/>
        <v>603</v>
      </c>
      <c r="M211" s="9" t="s">
        <v>5631</v>
      </c>
      <c r="N211" s="6" t="s">
        <v>5631</v>
      </c>
      <c r="P211" s="6" t="s">
        <v>2821</v>
      </c>
      <c r="Q211" s="6" t="s">
        <v>5631</v>
      </c>
      <c r="R211" s="6" t="s">
        <v>2203</v>
      </c>
    </row>
    <row r="212" spans="1:18" ht="15" customHeight="1">
      <c r="A212" s="7" t="s">
        <v>5629</v>
      </c>
      <c r="B212" s="7" t="s">
        <v>4188</v>
      </c>
      <c r="C212" s="7">
        <v>1</v>
      </c>
      <c r="D212" s="7" t="s">
        <v>4684</v>
      </c>
      <c r="E212" s="8">
        <f>중기사용료목록!E210</f>
        <v>102</v>
      </c>
      <c r="F212" s="8">
        <f t="shared" si="16"/>
        <v>102</v>
      </c>
      <c r="G212" s="8">
        <f>중기사용료목록!F210</f>
        <v>0</v>
      </c>
      <c r="H212" s="8">
        <f t="shared" si="17"/>
        <v>0</v>
      </c>
      <c r="I212" s="8">
        <f>중기사용료목록!G210</f>
        <v>607</v>
      </c>
      <c r="J212" s="8">
        <f t="shared" si="18"/>
        <v>607</v>
      </c>
      <c r="K212" s="8">
        <f t="shared" si="19"/>
        <v>709</v>
      </c>
      <c r="L212" s="8">
        <f t="shared" si="15"/>
        <v>709</v>
      </c>
      <c r="M212" s="9" t="s">
        <v>5631</v>
      </c>
      <c r="N212" s="6" t="s">
        <v>5631</v>
      </c>
      <c r="P212" s="6" t="s">
        <v>4222</v>
      </c>
      <c r="Q212" s="6" t="s">
        <v>5631</v>
      </c>
      <c r="R212" s="6" t="s">
        <v>2475</v>
      </c>
    </row>
    <row r="213" spans="1:18" ht="15" customHeight="1">
      <c r="A213" s="7" t="s">
        <v>5629</v>
      </c>
      <c r="B213" s="7" t="s">
        <v>1314</v>
      </c>
      <c r="C213" s="7">
        <v>1</v>
      </c>
      <c r="D213" s="7" t="s">
        <v>4684</v>
      </c>
      <c r="E213" s="8">
        <f>중기사용료목록!E211</f>
        <v>123</v>
      </c>
      <c r="F213" s="8">
        <f t="shared" si="16"/>
        <v>123</v>
      </c>
      <c r="G213" s="8">
        <f>중기사용료목록!F211</f>
        <v>0</v>
      </c>
      <c r="H213" s="8">
        <f t="shared" si="17"/>
        <v>0</v>
      </c>
      <c r="I213" s="8">
        <f>중기사용료목록!G211</f>
        <v>913</v>
      </c>
      <c r="J213" s="8">
        <f t="shared" si="18"/>
        <v>913</v>
      </c>
      <c r="K213" s="8">
        <f t="shared" si="19"/>
        <v>1036</v>
      </c>
      <c r="L213" s="8">
        <f t="shared" si="15"/>
        <v>1036</v>
      </c>
      <c r="M213" s="9" t="s">
        <v>5631</v>
      </c>
      <c r="N213" s="6" t="s">
        <v>5631</v>
      </c>
      <c r="P213" s="6" t="s">
        <v>343</v>
      </c>
      <c r="Q213" s="6" t="s">
        <v>5631</v>
      </c>
      <c r="R213" s="6" t="s">
        <v>2714</v>
      </c>
    </row>
    <row r="214" spans="1:18" ht="15" customHeight="1">
      <c r="A214" s="7" t="s">
        <v>5629</v>
      </c>
      <c r="B214" s="7" t="s">
        <v>898</v>
      </c>
      <c r="C214" s="7">
        <v>1</v>
      </c>
      <c r="D214" s="7" t="s">
        <v>4684</v>
      </c>
      <c r="E214" s="8">
        <f>중기사용료목록!E212</f>
        <v>123</v>
      </c>
      <c r="F214" s="8">
        <f t="shared" si="16"/>
        <v>123</v>
      </c>
      <c r="G214" s="8">
        <f>중기사용료목록!F212</f>
        <v>0</v>
      </c>
      <c r="H214" s="8">
        <f t="shared" si="17"/>
        <v>0</v>
      </c>
      <c r="I214" s="8">
        <f>중기사용료목록!G212</f>
        <v>1056</v>
      </c>
      <c r="J214" s="8">
        <f t="shared" si="18"/>
        <v>1056</v>
      </c>
      <c r="K214" s="8">
        <f t="shared" si="19"/>
        <v>1179</v>
      </c>
      <c r="L214" s="8">
        <f t="shared" si="15"/>
        <v>1179</v>
      </c>
      <c r="M214" s="9" t="s">
        <v>5631</v>
      </c>
      <c r="N214" s="6" t="s">
        <v>5631</v>
      </c>
      <c r="P214" s="6" t="s">
        <v>1752</v>
      </c>
      <c r="Q214" s="6" t="s">
        <v>5631</v>
      </c>
      <c r="R214" s="6" t="s">
        <v>1656</v>
      </c>
    </row>
    <row r="215" spans="1:18" ht="15" customHeight="1">
      <c r="A215" s="7" t="s">
        <v>5629</v>
      </c>
      <c r="B215" s="7" t="s">
        <v>3739</v>
      </c>
      <c r="C215" s="7">
        <v>1</v>
      </c>
      <c r="D215" s="7" t="s">
        <v>4684</v>
      </c>
      <c r="E215" s="8">
        <f>중기사용료목록!E213</f>
        <v>288</v>
      </c>
      <c r="F215" s="8">
        <f t="shared" si="16"/>
        <v>288</v>
      </c>
      <c r="G215" s="8">
        <f>중기사용료목록!F213</f>
        <v>0</v>
      </c>
      <c r="H215" s="8">
        <f t="shared" si="17"/>
        <v>0</v>
      </c>
      <c r="I215" s="8">
        <f>중기사용료목록!G213</f>
        <v>1269</v>
      </c>
      <c r="J215" s="8">
        <f t="shared" si="18"/>
        <v>1269</v>
      </c>
      <c r="K215" s="8">
        <f t="shared" si="19"/>
        <v>1557</v>
      </c>
      <c r="L215" s="8">
        <f t="shared" si="15"/>
        <v>1557</v>
      </c>
      <c r="M215" s="9" t="s">
        <v>5631</v>
      </c>
      <c r="N215" s="6" t="s">
        <v>5631</v>
      </c>
      <c r="P215" s="6" t="s">
        <v>1127</v>
      </c>
      <c r="Q215" s="6" t="s">
        <v>5631</v>
      </c>
      <c r="R215" s="6" t="s">
        <v>2352</v>
      </c>
    </row>
    <row r="216" spans="1:18" ht="15" customHeight="1">
      <c r="A216" s="7" t="s">
        <v>5629</v>
      </c>
      <c r="B216" s="7" t="s">
        <v>4554</v>
      </c>
      <c r="C216" s="7">
        <v>1</v>
      </c>
      <c r="D216" s="7" t="s">
        <v>4684</v>
      </c>
      <c r="E216" s="8">
        <f>중기사용료목록!E214</f>
        <v>288</v>
      </c>
      <c r="F216" s="8">
        <f t="shared" si="16"/>
        <v>288</v>
      </c>
      <c r="G216" s="8">
        <f>중기사용료목록!F214</f>
        <v>0</v>
      </c>
      <c r="H216" s="8">
        <f t="shared" si="17"/>
        <v>0</v>
      </c>
      <c r="I216" s="8">
        <f>중기사용료목록!G214</f>
        <v>1467</v>
      </c>
      <c r="J216" s="8">
        <f t="shared" si="18"/>
        <v>1467</v>
      </c>
      <c r="K216" s="8">
        <f t="shared" si="19"/>
        <v>1755</v>
      </c>
      <c r="L216" s="8">
        <f t="shared" si="15"/>
        <v>1755</v>
      </c>
      <c r="M216" s="9" t="s">
        <v>5631</v>
      </c>
      <c r="N216" s="6" t="s">
        <v>5631</v>
      </c>
      <c r="P216" s="6" t="s">
        <v>2477</v>
      </c>
      <c r="Q216" s="6" t="s">
        <v>5631</v>
      </c>
      <c r="R216" s="6" t="s">
        <v>4418</v>
      </c>
    </row>
    <row r="217" spans="1:18" ht="15" customHeight="1">
      <c r="A217" s="7" t="s">
        <v>5629</v>
      </c>
      <c r="B217" s="7" t="s">
        <v>2347</v>
      </c>
      <c r="C217" s="7">
        <v>1</v>
      </c>
      <c r="D217" s="7" t="s">
        <v>4684</v>
      </c>
      <c r="E217" s="8">
        <f>중기사용료목록!E215</f>
        <v>288</v>
      </c>
      <c r="F217" s="8">
        <f t="shared" si="16"/>
        <v>288</v>
      </c>
      <c r="G217" s="8">
        <f>중기사용료목록!F215</f>
        <v>0</v>
      </c>
      <c r="H217" s="8">
        <f t="shared" si="17"/>
        <v>0</v>
      </c>
      <c r="I217" s="8">
        <f>중기사용료목록!G215</f>
        <v>2142</v>
      </c>
      <c r="J217" s="8">
        <f t="shared" si="18"/>
        <v>2142</v>
      </c>
      <c r="K217" s="8">
        <f t="shared" si="19"/>
        <v>2430</v>
      </c>
      <c r="L217" s="8">
        <f t="shared" si="15"/>
        <v>2430</v>
      </c>
      <c r="M217" s="9" t="s">
        <v>5631</v>
      </c>
      <c r="N217" s="6" t="s">
        <v>5631</v>
      </c>
      <c r="P217" s="6" t="s">
        <v>3903</v>
      </c>
      <c r="Q217" s="6" t="s">
        <v>5631</v>
      </c>
      <c r="R217" s="6" t="s">
        <v>1951</v>
      </c>
    </row>
    <row r="218" spans="1:18" ht="15" customHeight="1">
      <c r="A218" s="7" t="s">
        <v>1497</v>
      </c>
      <c r="B218" s="7" t="s">
        <v>5085</v>
      </c>
      <c r="C218" s="7">
        <v>1</v>
      </c>
      <c r="D218" s="7" t="s">
        <v>4684</v>
      </c>
      <c r="E218" s="8">
        <f>중기사용료목록!E216</f>
        <v>44</v>
      </c>
      <c r="F218" s="8">
        <f t="shared" si="16"/>
        <v>44</v>
      </c>
      <c r="G218" s="8">
        <f>중기사용료목록!F216</f>
        <v>0</v>
      </c>
      <c r="H218" s="8">
        <f t="shared" si="17"/>
        <v>0</v>
      </c>
      <c r="I218" s="8">
        <f>중기사용료목록!G216</f>
        <v>187</v>
      </c>
      <c r="J218" s="8">
        <f t="shared" si="18"/>
        <v>187</v>
      </c>
      <c r="K218" s="8">
        <f t="shared" si="19"/>
        <v>231</v>
      </c>
      <c r="L218" s="8">
        <f t="shared" si="15"/>
        <v>231</v>
      </c>
      <c r="M218" s="9" t="s">
        <v>5631</v>
      </c>
      <c r="N218" s="6" t="s">
        <v>5631</v>
      </c>
      <c r="P218" s="6" t="s">
        <v>5358</v>
      </c>
      <c r="Q218" s="6" t="s">
        <v>5631</v>
      </c>
      <c r="R218" s="6" t="s">
        <v>3910</v>
      </c>
    </row>
    <row r="219" spans="1:18" ht="15" customHeight="1">
      <c r="A219" s="7" t="s">
        <v>1497</v>
      </c>
      <c r="B219" s="7" t="s">
        <v>1178</v>
      </c>
      <c r="C219" s="7">
        <v>1</v>
      </c>
      <c r="D219" s="7" t="s">
        <v>4684</v>
      </c>
      <c r="E219" s="8">
        <f>중기사용료목록!E217</f>
        <v>44</v>
      </c>
      <c r="F219" s="8">
        <f t="shared" si="16"/>
        <v>44</v>
      </c>
      <c r="G219" s="8">
        <f>중기사용료목록!F217</f>
        <v>0</v>
      </c>
      <c r="H219" s="8">
        <f t="shared" si="17"/>
        <v>0</v>
      </c>
      <c r="I219" s="8">
        <f>중기사용료목록!G217</f>
        <v>217</v>
      </c>
      <c r="J219" s="8">
        <f t="shared" si="18"/>
        <v>217</v>
      </c>
      <c r="K219" s="8">
        <f t="shared" si="19"/>
        <v>261</v>
      </c>
      <c r="L219" s="8">
        <f t="shared" si="15"/>
        <v>261</v>
      </c>
      <c r="M219" s="9" t="s">
        <v>5631</v>
      </c>
      <c r="N219" s="6" t="s">
        <v>5631</v>
      </c>
      <c r="P219" s="6" t="s">
        <v>1217</v>
      </c>
      <c r="Q219" s="6" t="s">
        <v>5631</v>
      </c>
      <c r="R219" s="6" t="s">
        <v>2184</v>
      </c>
    </row>
    <row r="220" spans="1:18" ht="15" customHeight="1">
      <c r="A220" s="7" t="s">
        <v>1497</v>
      </c>
      <c r="B220" s="7" t="s">
        <v>4298</v>
      </c>
      <c r="C220" s="7">
        <v>1</v>
      </c>
      <c r="D220" s="7" t="s">
        <v>4684</v>
      </c>
      <c r="E220" s="8">
        <f>중기사용료목록!E218</f>
        <v>102</v>
      </c>
      <c r="F220" s="8">
        <f t="shared" si="16"/>
        <v>102</v>
      </c>
      <c r="G220" s="8">
        <f>중기사용료목록!F218</f>
        <v>0</v>
      </c>
      <c r="H220" s="8">
        <f t="shared" si="17"/>
        <v>0</v>
      </c>
      <c r="I220" s="8">
        <f>중기사용료목록!G218</f>
        <v>350</v>
      </c>
      <c r="J220" s="8">
        <f t="shared" si="18"/>
        <v>350</v>
      </c>
      <c r="K220" s="8">
        <f t="shared" si="19"/>
        <v>452</v>
      </c>
      <c r="L220" s="8">
        <f t="shared" si="15"/>
        <v>452</v>
      </c>
      <c r="M220" s="9" t="s">
        <v>5631</v>
      </c>
      <c r="N220" s="6" t="s">
        <v>5631</v>
      </c>
      <c r="P220" s="6" t="s">
        <v>2563</v>
      </c>
      <c r="Q220" s="6" t="s">
        <v>5631</v>
      </c>
      <c r="R220" s="6" t="s">
        <v>2575</v>
      </c>
    </row>
    <row r="221" spans="1:18" ht="15" customHeight="1">
      <c r="A221" s="7" t="s">
        <v>1497</v>
      </c>
      <c r="B221" s="7" t="s">
        <v>4188</v>
      </c>
      <c r="C221" s="7">
        <v>1</v>
      </c>
      <c r="D221" s="7" t="s">
        <v>4684</v>
      </c>
      <c r="E221" s="8">
        <f>중기사용료목록!E219</f>
        <v>102</v>
      </c>
      <c r="F221" s="8">
        <f t="shared" si="16"/>
        <v>102</v>
      </c>
      <c r="G221" s="8">
        <f>중기사용료목록!F219</f>
        <v>0</v>
      </c>
      <c r="H221" s="8">
        <f t="shared" si="17"/>
        <v>0</v>
      </c>
      <c r="I221" s="8">
        <f>중기사용료목록!G219</f>
        <v>577</v>
      </c>
      <c r="J221" s="8">
        <f t="shared" si="18"/>
        <v>577</v>
      </c>
      <c r="K221" s="8">
        <f t="shared" si="19"/>
        <v>679</v>
      </c>
      <c r="L221" s="8">
        <f t="shared" si="15"/>
        <v>679</v>
      </c>
      <c r="M221" s="9" t="s">
        <v>5631</v>
      </c>
      <c r="N221" s="6" t="s">
        <v>5631</v>
      </c>
      <c r="P221" s="6" t="s">
        <v>3973</v>
      </c>
      <c r="Q221" s="6" t="s">
        <v>5631</v>
      </c>
      <c r="R221" s="6" t="s">
        <v>2134</v>
      </c>
    </row>
    <row r="222" spans="1:18" ht="15" customHeight="1">
      <c r="A222" s="7" t="s">
        <v>1497</v>
      </c>
      <c r="B222" s="7" t="s">
        <v>1314</v>
      </c>
      <c r="C222" s="7">
        <v>1</v>
      </c>
      <c r="D222" s="7" t="s">
        <v>4684</v>
      </c>
      <c r="E222" s="8">
        <f>중기사용료목록!E220</f>
        <v>123</v>
      </c>
      <c r="F222" s="8">
        <f t="shared" si="16"/>
        <v>123</v>
      </c>
      <c r="G222" s="8">
        <f>중기사용료목록!F220</f>
        <v>0</v>
      </c>
      <c r="H222" s="8">
        <f t="shared" si="17"/>
        <v>0</v>
      </c>
      <c r="I222" s="8">
        <f>중기사용료목록!G220</f>
        <v>706</v>
      </c>
      <c r="J222" s="8">
        <f t="shared" si="18"/>
        <v>706</v>
      </c>
      <c r="K222" s="8">
        <f t="shared" si="19"/>
        <v>829</v>
      </c>
      <c r="L222" s="8">
        <f t="shared" si="15"/>
        <v>829</v>
      </c>
      <c r="M222" s="9" t="s">
        <v>5631</v>
      </c>
      <c r="N222" s="6" t="s">
        <v>5631</v>
      </c>
      <c r="P222" s="6" t="s">
        <v>5421</v>
      </c>
      <c r="Q222" s="6" t="s">
        <v>5631</v>
      </c>
      <c r="R222" s="6" t="s">
        <v>2362</v>
      </c>
    </row>
    <row r="223" spans="1:18" ht="15" customHeight="1">
      <c r="A223" s="7" t="s">
        <v>1497</v>
      </c>
      <c r="B223" s="7" t="s">
        <v>898</v>
      </c>
      <c r="C223" s="7">
        <v>1</v>
      </c>
      <c r="D223" s="7" t="s">
        <v>4684</v>
      </c>
      <c r="E223" s="8">
        <f>중기사용료목록!E221</f>
        <v>123</v>
      </c>
      <c r="F223" s="8">
        <f t="shared" si="16"/>
        <v>123</v>
      </c>
      <c r="G223" s="8">
        <f>중기사용료목록!F221</f>
        <v>0</v>
      </c>
      <c r="H223" s="8">
        <f t="shared" si="17"/>
        <v>0</v>
      </c>
      <c r="I223" s="8">
        <f>중기사용료목록!G221</f>
        <v>817</v>
      </c>
      <c r="J223" s="8">
        <f t="shared" si="18"/>
        <v>817</v>
      </c>
      <c r="K223" s="8">
        <f t="shared" si="19"/>
        <v>940</v>
      </c>
      <c r="L223" s="8">
        <f t="shared" si="15"/>
        <v>940</v>
      </c>
      <c r="M223" s="9" t="s">
        <v>5631</v>
      </c>
      <c r="N223" s="6" t="s">
        <v>5631</v>
      </c>
      <c r="P223" s="6" t="s">
        <v>1292</v>
      </c>
      <c r="Q223" s="6" t="s">
        <v>5631</v>
      </c>
      <c r="R223" s="6" t="s">
        <v>1996</v>
      </c>
    </row>
    <row r="224" spans="1:18" ht="15" customHeight="1">
      <c r="A224" s="7" t="s">
        <v>1497</v>
      </c>
      <c r="B224" s="7" t="s">
        <v>3739</v>
      </c>
      <c r="C224" s="7">
        <v>1</v>
      </c>
      <c r="D224" s="7" t="s">
        <v>4684</v>
      </c>
      <c r="E224" s="8">
        <f>중기사용료목록!E222</f>
        <v>288</v>
      </c>
      <c r="F224" s="8">
        <f t="shared" si="16"/>
        <v>288</v>
      </c>
      <c r="G224" s="8">
        <f>중기사용료목록!F222</f>
        <v>0</v>
      </c>
      <c r="H224" s="8">
        <f t="shared" si="17"/>
        <v>0</v>
      </c>
      <c r="I224" s="8">
        <f>중기사용료목록!G222</f>
        <v>875</v>
      </c>
      <c r="J224" s="8">
        <f t="shared" si="18"/>
        <v>875</v>
      </c>
      <c r="K224" s="8">
        <f t="shared" si="19"/>
        <v>1163</v>
      </c>
      <c r="L224" s="8">
        <f t="shared" si="15"/>
        <v>1163</v>
      </c>
      <c r="M224" s="9" t="s">
        <v>5631</v>
      </c>
      <c r="N224" s="6" t="s">
        <v>5631</v>
      </c>
      <c r="P224" s="6" t="s">
        <v>2644</v>
      </c>
      <c r="Q224" s="6" t="s">
        <v>5631</v>
      </c>
      <c r="R224" s="6" t="s">
        <v>2691</v>
      </c>
    </row>
    <row r="225" spans="1:18" ht="15" customHeight="1">
      <c r="A225" s="7" t="s">
        <v>1497</v>
      </c>
      <c r="B225" s="7" t="s">
        <v>4554</v>
      </c>
      <c r="C225" s="7">
        <v>1</v>
      </c>
      <c r="D225" s="7" t="s">
        <v>4684</v>
      </c>
      <c r="E225" s="8">
        <f>중기사용료목록!E223</f>
        <v>288</v>
      </c>
      <c r="F225" s="8">
        <f t="shared" si="16"/>
        <v>288</v>
      </c>
      <c r="G225" s="8">
        <f>중기사용료목록!F223</f>
        <v>0</v>
      </c>
      <c r="H225" s="8">
        <f t="shared" si="17"/>
        <v>0</v>
      </c>
      <c r="I225" s="8">
        <f>중기사용료목록!G223</f>
        <v>1046</v>
      </c>
      <c r="J225" s="8">
        <f t="shared" si="18"/>
        <v>1046</v>
      </c>
      <c r="K225" s="8">
        <f t="shared" si="19"/>
        <v>1334</v>
      </c>
      <c r="L225" s="8">
        <f t="shared" si="15"/>
        <v>1334</v>
      </c>
      <c r="M225" s="9" t="s">
        <v>5631</v>
      </c>
      <c r="N225" s="6" t="s">
        <v>5631</v>
      </c>
      <c r="P225" s="6" t="s">
        <v>2292</v>
      </c>
      <c r="Q225" s="6" t="s">
        <v>5631</v>
      </c>
      <c r="R225" s="6" t="s">
        <v>4811</v>
      </c>
    </row>
    <row r="226" spans="1:18" ht="15" customHeight="1">
      <c r="A226" s="7" t="s">
        <v>1497</v>
      </c>
      <c r="B226" s="7" t="s">
        <v>3233</v>
      </c>
      <c r="C226" s="7">
        <v>1</v>
      </c>
      <c r="D226" s="7" t="s">
        <v>4684</v>
      </c>
      <c r="E226" s="8">
        <f>중기사용료목록!E224</f>
        <v>288</v>
      </c>
      <c r="F226" s="8">
        <f t="shared" si="16"/>
        <v>288</v>
      </c>
      <c r="G226" s="8">
        <f>중기사용료목록!F224</f>
        <v>0</v>
      </c>
      <c r="H226" s="8">
        <f t="shared" si="17"/>
        <v>0</v>
      </c>
      <c r="I226" s="8">
        <f>중기사용료목록!G224</f>
        <v>1571</v>
      </c>
      <c r="J226" s="8">
        <f t="shared" si="18"/>
        <v>1571</v>
      </c>
      <c r="K226" s="8">
        <f t="shared" si="19"/>
        <v>1859</v>
      </c>
      <c r="L226" s="8">
        <f t="shared" si="15"/>
        <v>1859</v>
      </c>
      <c r="M226" s="9" t="s">
        <v>5631</v>
      </c>
      <c r="N226" s="6" t="s">
        <v>5631</v>
      </c>
      <c r="P226" s="6" t="s">
        <v>940</v>
      </c>
      <c r="Q226" s="6" t="s">
        <v>5631</v>
      </c>
      <c r="R226" s="6" t="s">
        <v>1603</v>
      </c>
    </row>
    <row r="227" spans="1:18" ht="15" customHeight="1">
      <c r="A227" s="7" t="s">
        <v>3716</v>
      </c>
      <c r="B227" s="7" t="s">
        <v>239</v>
      </c>
      <c r="C227" s="7">
        <v>1</v>
      </c>
      <c r="D227" s="7" t="s">
        <v>4684</v>
      </c>
      <c r="E227" s="8">
        <f>중기사용료목록!E225</f>
        <v>0</v>
      </c>
      <c r="F227" s="8">
        <f t="shared" si="16"/>
        <v>0</v>
      </c>
      <c r="G227" s="8">
        <f>중기사용료목록!F225</f>
        <v>0</v>
      </c>
      <c r="H227" s="8">
        <f t="shared" si="17"/>
        <v>0</v>
      </c>
      <c r="I227" s="8">
        <f>중기사용료목록!G225</f>
        <v>3496</v>
      </c>
      <c r="J227" s="8">
        <f t="shared" si="18"/>
        <v>3496</v>
      </c>
      <c r="K227" s="8">
        <f t="shared" si="19"/>
        <v>3496</v>
      </c>
      <c r="L227" s="8">
        <f t="shared" si="15"/>
        <v>3496</v>
      </c>
      <c r="M227" s="9" t="s">
        <v>5631</v>
      </c>
      <c r="N227" s="6" t="s">
        <v>5631</v>
      </c>
      <c r="P227" s="6" t="s">
        <v>5160</v>
      </c>
      <c r="Q227" s="6" t="s">
        <v>5631</v>
      </c>
      <c r="R227" s="6" t="s">
        <v>4024</v>
      </c>
    </row>
    <row r="228" spans="1:18" ht="15" customHeight="1">
      <c r="A228" s="7" t="s">
        <v>3716</v>
      </c>
      <c r="B228" s="7" t="s">
        <v>2909</v>
      </c>
      <c r="C228" s="7">
        <v>1</v>
      </c>
      <c r="D228" s="7" t="s">
        <v>4684</v>
      </c>
      <c r="E228" s="8">
        <f>중기사용료목록!E226</f>
        <v>0</v>
      </c>
      <c r="F228" s="8">
        <f t="shared" si="16"/>
        <v>0</v>
      </c>
      <c r="G228" s="8">
        <f>중기사용료목록!F226</f>
        <v>0</v>
      </c>
      <c r="H228" s="8">
        <f t="shared" si="17"/>
        <v>0</v>
      </c>
      <c r="I228" s="8">
        <f>중기사용료목록!G226</f>
        <v>4516</v>
      </c>
      <c r="J228" s="8">
        <f t="shared" si="18"/>
        <v>4516</v>
      </c>
      <c r="K228" s="8">
        <f t="shared" si="19"/>
        <v>4516</v>
      </c>
      <c r="L228" s="8">
        <f t="shared" si="15"/>
        <v>4516</v>
      </c>
      <c r="M228" s="9" t="s">
        <v>5631</v>
      </c>
      <c r="N228" s="6" t="s">
        <v>5631</v>
      </c>
      <c r="P228" s="6" t="s">
        <v>3708</v>
      </c>
      <c r="Q228" s="6" t="s">
        <v>5631</v>
      </c>
      <c r="R228" s="6" t="s">
        <v>2635</v>
      </c>
    </row>
    <row r="229" spans="1:18" ht="15" customHeight="1">
      <c r="A229" s="7" t="s">
        <v>3716</v>
      </c>
      <c r="B229" s="7" t="s">
        <v>50</v>
      </c>
      <c r="C229" s="7">
        <v>1</v>
      </c>
      <c r="D229" s="7" t="s">
        <v>4684</v>
      </c>
      <c r="E229" s="8">
        <f>중기사용료목록!E227</f>
        <v>0</v>
      </c>
      <c r="F229" s="8">
        <f t="shared" si="16"/>
        <v>0</v>
      </c>
      <c r="G229" s="8">
        <f>중기사용료목록!F227</f>
        <v>0</v>
      </c>
      <c r="H229" s="8">
        <f t="shared" si="17"/>
        <v>0</v>
      </c>
      <c r="I229" s="8">
        <f>중기사용료목록!G227</f>
        <v>5244</v>
      </c>
      <c r="J229" s="8">
        <f t="shared" si="18"/>
        <v>5244</v>
      </c>
      <c r="K229" s="8">
        <f t="shared" si="19"/>
        <v>5244</v>
      </c>
      <c r="L229" s="8">
        <f t="shared" si="15"/>
        <v>5244</v>
      </c>
      <c r="M229" s="9" t="s">
        <v>5631</v>
      </c>
      <c r="N229" s="6" t="s">
        <v>5631</v>
      </c>
      <c r="P229" s="6" t="s">
        <v>2393</v>
      </c>
      <c r="Q229" s="6" t="s">
        <v>5631</v>
      </c>
      <c r="R229" s="6" t="s">
        <v>4667</v>
      </c>
    </row>
    <row r="230" spans="1:18" ht="15" customHeight="1">
      <c r="A230" s="7" t="s">
        <v>2560</v>
      </c>
      <c r="B230" s="7" t="s">
        <v>3017</v>
      </c>
      <c r="C230" s="7">
        <v>1</v>
      </c>
      <c r="D230" s="7" t="s">
        <v>4684</v>
      </c>
      <c r="E230" s="8">
        <f>중기사용료목록!E228</f>
        <v>0</v>
      </c>
      <c r="F230" s="8">
        <f t="shared" si="16"/>
        <v>0</v>
      </c>
      <c r="G230" s="8">
        <f>중기사용료목록!F228</f>
        <v>25758</v>
      </c>
      <c r="H230" s="8">
        <f t="shared" si="17"/>
        <v>25758</v>
      </c>
      <c r="I230" s="8">
        <f>중기사용료목록!G228</f>
        <v>33880</v>
      </c>
      <c r="J230" s="8">
        <f t="shared" si="18"/>
        <v>33880</v>
      </c>
      <c r="K230" s="8">
        <f t="shared" si="19"/>
        <v>59638</v>
      </c>
      <c r="L230" s="8">
        <f t="shared" si="15"/>
        <v>59638</v>
      </c>
      <c r="M230" s="9" t="s">
        <v>5631</v>
      </c>
      <c r="N230" s="6" t="s">
        <v>5631</v>
      </c>
      <c r="P230" s="6" t="s">
        <v>1032</v>
      </c>
      <c r="Q230" s="6" t="s">
        <v>5631</v>
      </c>
      <c r="R230" s="6" t="s">
        <v>3715</v>
      </c>
    </row>
    <row r="231" spans="1:18" ht="15" customHeight="1">
      <c r="A231" s="7" t="s">
        <v>2560</v>
      </c>
      <c r="B231" s="7" t="s">
        <v>3308</v>
      </c>
      <c r="C231" s="7">
        <v>1</v>
      </c>
      <c r="D231" s="7" t="s">
        <v>4684</v>
      </c>
      <c r="E231" s="8">
        <f>중기사용료목록!E229</f>
        <v>0</v>
      </c>
      <c r="F231" s="8">
        <f t="shared" si="16"/>
        <v>0</v>
      </c>
      <c r="G231" s="8">
        <f>중기사용료목록!F229</f>
        <v>25758</v>
      </c>
      <c r="H231" s="8">
        <f t="shared" si="17"/>
        <v>25758</v>
      </c>
      <c r="I231" s="8">
        <f>중기사용료목록!G229</f>
        <v>45801</v>
      </c>
      <c r="J231" s="8">
        <f t="shared" si="18"/>
        <v>45801</v>
      </c>
      <c r="K231" s="8">
        <f t="shared" si="19"/>
        <v>71559</v>
      </c>
      <c r="L231" s="8">
        <f t="shared" si="15"/>
        <v>71559</v>
      </c>
      <c r="M231" s="9" t="s">
        <v>5631</v>
      </c>
      <c r="N231" s="6" t="s">
        <v>5631</v>
      </c>
      <c r="P231" s="6" t="s">
        <v>5262</v>
      </c>
      <c r="Q231" s="6" t="s">
        <v>5631</v>
      </c>
      <c r="R231" s="6" t="s">
        <v>5391</v>
      </c>
    </row>
    <row r="232" spans="1:18" ht="15" customHeight="1">
      <c r="A232" s="7" t="s">
        <v>2560</v>
      </c>
      <c r="B232" s="7" t="s">
        <v>4232</v>
      </c>
      <c r="C232" s="7">
        <v>1</v>
      </c>
      <c r="D232" s="7" t="s">
        <v>4684</v>
      </c>
      <c r="E232" s="8">
        <f>중기사용료목록!E230</f>
        <v>0</v>
      </c>
      <c r="F232" s="8">
        <f t="shared" si="16"/>
        <v>0</v>
      </c>
      <c r="G232" s="8">
        <f>중기사용료목록!F230</f>
        <v>25758</v>
      </c>
      <c r="H232" s="8">
        <f t="shared" si="17"/>
        <v>25758</v>
      </c>
      <c r="I232" s="8">
        <f>중기사용료목록!G230</f>
        <v>60054</v>
      </c>
      <c r="J232" s="8">
        <f t="shared" si="18"/>
        <v>60054</v>
      </c>
      <c r="K232" s="8">
        <f t="shared" si="19"/>
        <v>85812</v>
      </c>
      <c r="L232" s="8">
        <f t="shared" si="15"/>
        <v>85812</v>
      </c>
      <c r="M232" s="9" t="s">
        <v>5631</v>
      </c>
      <c r="N232" s="6" t="s">
        <v>5631</v>
      </c>
      <c r="P232" s="6" t="s">
        <v>3809</v>
      </c>
      <c r="Q232" s="6" t="s">
        <v>5631</v>
      </c>
      <c r="R232" s="6" t="s">
        <v>5245</v>
      </c>
    </row>
    <row r="233" spans="1:18" ht="15" customHeight="1">
      <c r="A233" s="7" t="s">
        <v>2560</v>
      </c>
      <c r="B233" s="7" t="s">
        <v>1861</v>
      </c>
      <c r="C233" s="7">
        <v>1</v>
      </c>
      <c r="D233" s="7" t="s">
        <v>4684</v>
      </c>
      <c r="E233" s="8">
        <f>중기사용료목록!E231</f>
        <v>0</v>
      </c>
      <c r="F233" s="8">
        <f t="shared" si="16"/>
        <v>0</v>
      </c>
      <c r="G233" s="8">
        <f>중기사용료목록!F231</f>
        <v>25758</v>
      </c>
      <c r="H233" s="8">
        <f t="shared" si="17"/>
        <v>25758</v>
      </c>
      <c r="I233" s="8">
        <f>중기사용료목록!G231</f>
        <v>80850</v>
      </c>
      <c r="J233" s="8">
        <f t="shared" si="18"/>
        <v>80850</v>
      </c>
      <c r="K233" s="8">
        <f t="shared" si="19"/>
        <v>106608</v>
      </c>
      <c r="L233" s="8">
        <f t="shared" si="15"/>
        <v>106608</v>
      </c>
      <c r="M233" s="9" t="s">
        <v>5631</v>
      </c>
      <c r="N233" s="6" t="s">
        <v>5631</v>
      </c>
      <c r="P233" s="6" t="s">
        <v>2136</v>
      </c>
      <c r="Q233" s="6" t="s">
        <v>5631</v>
      </c>
      <c r="R233" s="6" t="s">
        <v>630</v>
      </c>
    </row>
    <row r="234" spans="1:18" ht="15" customHeight="1">
      <c r="A234" s="7" t="s">
        <v>5240</v>
      </c>
      <c r="B234" s="7" t="s">
        <v>1772</v>
      </c>
      <c r="C234" s="7">
        <v>1</v>
      </c>
      <c r="D234" s="7" t="s">
        <v>4684</v>
      </c>
      <c r="E234" s="8">
        <f>중기사용료목록!E232</f>
        <v>0</v>
      </c>
      <c r="F234" s="8">
        <f t="shared" si="16"/>
        <v>0</v>
      </c>
      <c r="G234" s="8">
        <f>중기사용료목록!F232</f>
        <v>0</v>
      </c>
      <c r="H234" s="8">
        <f t="shared" si="17"/>
        <v>0</v>
      </c>
      <c r="I234" s="8">
        <f>중기사용료목록!G232</f>
        <v>3379</v>
      </c>
      <c r="J234" s="8">
        <f t="shared" si="18"/>
        <v>3379</v>
      </c>
      <c r="K234" s="8">
        <f t="shared" si="19"/>
        <v>3379</v>
      </c>
      <c r="L234" s="8">
        <f t="shared" si="15"/>
        <v>3379</v>
      </c>
      <c r="M234" s="9" t="s">
        <v>5631</v>
      </c>
      <c r="N234" s="6" t="s">
        <v>5631</v>
      </c>
      <c r="P234" s="6" t="s">
        <v>795</v>
      </c>
      <c r="Q234" s="6" t="s">
        <v>5631</v>
      </c>
      <c r="R234" s="6" t="s">
        <v>2534</v>
      </c>
    </row>
    <row r="235" spans="1:18" ht="15" customHeight="1">
      <c r="A235" s="7" t="s">
        <v>5024</v>
      </c>
      <c r="B235" s="7" t="s">
        <v>631</v>
      </c>
      <c r="C235" s="7">
        <v>1</v>
      </c>
      <c r="D235" s="7" t="s">
        <v>4684</v>
      </c>
      <c r="E235" s="8">
        <f>중기사용료목록!E233</f>
        <v>5145</v>
      </c>
      <c r="F235" s="8">
        <f t="shared" si="16"/>
        <v>5145</v>
      </c>
      <c r="G235" s="8">
        <f>중기사용료목록!F233</f>
        <v>25758</v>
      </c>
      <c r="H235" s="8">
        <f t="shared" si="17"/>
        <v>25758</v>
      </c>
      <c r="I235" s="8">
        <f>중기사용료목록!G233</f>
        <v>2454</v>
      </c>
      <c r="J235" s="8">
        <f t="shared" si="18"/>
        <v>2454</v>
      </c>
      <c r="K235" s="8">
        <f t="shared" si="19"/>
        <v>33357</v>
      </c>
      <c r="L235" s="8">
        <f t="shared" si="15"/>
        <v>33357</v>
      </c>
      <c r="M235" s="9" t="s">
        <v>5631</v>
      </c>
      <c r="N235" s="6" t="s">
        <v>5631</v>
      </c>
      <c r="P235" s="6" t="s">
        <v>2106</v>
      </c>
      <c r="Q235" s="6" t="s">
        <v>5631</v>
      </c>
      <c r="R235" s="6" t="s">
        <v>5618</v>
      </c>
    </row>
    <row r="236" spans="1:18" ht="15" customHeight="1">
      <c r="A236" s="7" t="s">
        <v>5024</v>
      </c>
      <c r="B236" s="7" t="s">
        <v>2708</v>
      </c>
      <c r="C236" s="7">
        <v>1</v>
      </c>
      <c r="D236" s="7" t="s">
        <v>4684</v>
      </c>
      <c r="E236" s="8">
        <f>중기사용료목록!E234</f>
        <v>6174</v>
      </c>
      <c r="F236" s="8">
        <f t="shared" si="16"/>
        <v>6174</v>
      </c>
      <c r="G236" s="8">
        <f>중기사용료목록!F234</f>
        <v>25758</v>
      </c>
      <c r="H236" s="8">
        <f t="shared" si="17"/>
        <v>25758</v>
      </c>
      <c r="I236" s="8">
        <f>중기사용료목록!G234</f>
        <v>3437</v>
      </c>
      <c r="J236" s="8">
        <f t="shared" si="18"/>
        <v>3437</v>
      </c>
      <c r="K236" s="8">
        <f t="shared" si="19"/>
        <v>35369</v>
      </c>
      <c r="L236" s="8">
        <f t="shared" si="15"/>
        <v>35369</v>
      </c>
      <c r="M236" s="9" t="s">
        <v>5631</v>
      </c>
      <c r="N236" s="6" t="s">
        <v>5631</v>
      </c>
      <c r="P236" s="6" t="s">
        <v>713</v>
      </c>
      <c r="Q236" s="6" t="s">
        <v>5631</v>
      </c>
      <c r="R236" s="6" t="s">
        <v>4638</v>
      </c>
    </row>
    <row r="237" spans="1:18" ht="15" customHeight="1">
      <c r="A237" s="7" t="s">
        <v>5334</v>
      </c>
      <c r="B237" s="7" t="s">
        <v>4939</v>
      </c>
      <c r="C237" s="7">
        <v>1</v>
      </c>
      <c r="D237" s="7" t="s">
        <v>4684</v>
      </c>
      <c r="E237" s="8">
        <f>중기사용료목록!E235</f>
        <v>1907</v>
      </c>
      <c r="F237" s="8">
        <f t="shared" si="16"/>
        <v>1907</v>
      </c>
      <c r="G237" s="8">
        <f>중기사용료목록!F235</f>
        <v>18412</v>
      </c>
      <c r="H237" s="8">
        <f t="shared" si="17"/>
        <v>18412</v>
      </c>
      <c r="I237" s="8">
        <f>중기사용료목록!G235</f>
        <v>559</v>
      </c>
      <c r="J237" s="8">
        <f t="shared" si="18"/>
        <v>559</v>
      </c>
      <c r="K237" s="8">
        <f t="shared" si="19"/>
        <v>20878</v>
      </c>
      <c r="L237" s="8">
        <f t="shared" si="15"/>
        <v>20878</v>
      </c>
      <c r="M237" s="9" t="s">
        <v>5631</v>
      </c>
      <c r="N237" s="6" t="s">
        <v>5631</v>
      </c>
      <c r="P237" s="6" t="s">
        <v>4865</v>
      </c>
      <c r="Q237" s="6" t="s">
        <v>5631</v>
      </c>
      <c r="R237" s="6" t="s">
        <v>3585</v>
      </c>
    </row>
    <row r="238" spans="1:18" ht="15" customHeight="1">
      <c r="A238" s="7" t="s">
        <v>636</v>
      </c>
      <c r="B238" s="7" t="s">
        <v>1218</v>
      </c>
      <c r="C238" s="7">
        <v>1</v>
      </c>
      <c r="D238" s="7" t="s">
        <v>4684</v>
      </c>
      <c r="E238" s="8">
        <f>중기사용료목록!E236</f>
        <v>6702</v>
      </c>
      <c r="F238" s="8">
        <f t="shared" si="16"/>
        <v>6702</v>
      </c>
      <c r="G238" s="8">
        <f>중기사용료목록!F236</f>
        <v>25758</v>
      </c>
      <c r="H238" s="8">
        <f t="shared" si="17"/>
        <v>25758</v>
      </c>
      <c r="I238" s="8">
        <f>중기사용료목록!G236</f>
        <v>3143</v>
      </c>
      <c r="J238" s="8">
        <f t="shared" si="18"/>
        <v>3143</v>
      </c>
      <c r="K238" s="8">
        <f t="shared" si="19"/>
        <v>35603</v>
      </c>
      <c r="L238" s="8">
        <f t="shared" si="15"/>
        <v>35603</v>
      </c>
      <c r="M238" s="9" t="s">
        <v>5631</v>
      </c>
      <c r="N238" s="6" t="s">
        <v>5631</v>
      </c>
      <c r="P238" s="6" t="s">
        <v>3374</v>
      </c>
      <c r="Q238" s="6" t="s">
        <v>5631</v>
      </c>
      <c r="R238" s="6" t="s">
        <v>160</v>
      </c>
    </row>
    <row r="239" spans="1:18" ht="15" customHeight="1">
      <c r="A239" s="7" t="s">
        <v>636</v>
      </c>
      <c r="B239" s="7" t="s">
        <v>1540</v>
      </c>
      <c r="C239" s="7">
        <v>1</v>
      </c>
      <c r="D239" s="7" t="s">
        <v>4684</v>
      </c>
      <c r="E239" s="8">
        <f>중기사용료목록!E237</f>
        <v>6702</v>
      </c>
      <c r="F239" s="8">
        <f t="shared" si="16"/>
        <v>6702</v>
      </c>
      <c r="G239" s="8">
        <f>중기사용료목록!F237</f>
        <v>25758</v>
      </c>
      <c r="H239" s="8">
        <f t="shared" si="17"/>
        <v>25758</v>
      </c>
      <c r="I239" s="8">
        <f>중기사용료목록!G237</f>
        <v>3375</v>
      </c>
      <c r="J239" s="8">
        <f t="shared" si="18"/>
        <v>3375</v>
      </c>
      <c r="K239" s="8">
        <f t="shared" si="19"/>
        <v>35835</v>
      </c>
      <c r="L239" s="8">
        <f t="shared" si="15"/>
        <v>35835</v>
      </c>
      <c r="M239" s="9" t="s">
        <v>5631</v>
      </c>
      <c r="N239" s="6" t="s">
        <v>5631</v>
      </c>
      <c r="P239" s="6" t="s">
        <v>2024</v>
      </c>
      <c r="Q239" s="6" t="s">
        <v>5631</v>
      </c>
      <c r="R239" s="6" t="s">
        <v>3001</v>
      </c>
    </row>
    <row r="240" spans="1:18" ht="15" customHeight="1">
      <c r="A240" s="7" t="s">
        <v>636</v>
      </c>
      <c r="B240" s="7" t="s">
        <v>5346</v>
      </c>
      <c r="C240" s="7">
        <v>1</v>
      </c>
      <c r="D240" s="7" t="s">
        <v>4684</v>
      </c>
      <c r="E240" s="8">
        <f>중기사용료목록!E238</f>
        <v>9550</v>
      </c>
      <c r="F240" s="8">
        <f t="shared" si="16"/>
        <v>9550</v>
      </c>
      <c r="G240" s="8">
        <f>중기사용료목록!F238</f>
        <v>25758</v>
      </c>
      <c r="H240" s="8">
        <f t="shared" si="17"/>
        <v>25758</v>
      </c>
      <c r="I240" s="8">
        <f>중기사용료목록!G238</f>
        <v>4154</v>
      </c>
      <c r="J240" s="8">
        <f t="shared" si="18"/>
        <v>4154</v>
      </c>
      <c r="K240" s="8">
        <f t="shared" si="19"/>
        <v>39462</v>
      </c>
      <c r="L240" s="8">
        <f t="shared" si="15"/>
        <v>39462</v>
      </c>
      <c r="M240" s="9" t="s">
        <v>5631</v>
      </c>
      <c r="N240" s="6" t="s">
        <v>5631</v>
      </c>
      <c r="P240" s="6" t="s">
        <v>622</v>
      </c>
      <c r="Q240" s="6" t="s">
        <v>5631</v>
      </c>
      <c r="R240" s="6" t="s">
        <v>4368</v>
      </c>
    </row>
    <row r="241" spans="1:18" ht="15" customHeight="1">
      <c r="A241" s="7" t="s">
        <v>636</v>
      </c>
      <c r="B241" s="7" t="s">
        <v>631</v>
      </c>
      <c r="C241" s="7">
        <v>1</v>
      </c>
      <c r="D241" s="7" t="s">
        <v>4684</v>
      </c>
      <c r="E241" s="8">
        <f>중기사용료목록!E239</f>
        <v>9550</v>
      </c>
      <c r="F241" s="8">
        <f t="shared" si="16"/>
        <v>9550</v>
      </c>
      <c r="G241" s="8">
        <f>중기사용료목록!F239</f>
        <v>25758</v>
      </c>
      <c r="H241" s="8">
        <f t="shared" si="17"/>
        <v>25758</v>
      </c>
      <c r="I241" s="8">
        <f>중기사용료목록!G239</f>
        <v>5748</v>
      </c>
      <c r="J241" s="8">
        <f t="shared" si="18"/>
        <v>5748</v>
      </c>
      <c r="K241" s="8">
        <f t="shared" si="19"/>
        <v>41056</v>
      </c>
      <c r="L241" s="8">
        <f t="shared" si="15"/>
        <v>41056</v>
      </c>
      <c r="M241" s="9" t="s">
        <v>5631</v>
      </c>
      <c r="N241" s="6" t="s">
        <v>5631</v>
      </c>
      <c r="P241" s="6" t="s">
        <v>4795</v>
      </c>
      <c r="Q241" s="6" t="s">
        <v>5631</v>
      </c>
      <c r="R241" s="6" t="s">
        <v>4221</v>
      </c>
    </row>
    <row r="242" spans="1:18" ht="15" customHeight="1">
      <c r="A242" s="7" t="s">
        <v>636</v>
      </c>
      <c r="B242" s="7" t="s">
        <v>4999</v>
      </c>
      <c r="C242" s="7">
        <v>1</v>
      </c>
      <c r="D242" s="7" t="s">
        <v>4684</v>
      </c>
      <c r="E242" s="8">
        <f>중기사용료목록!E240</f>
        <v>11058</v>
      </c>
      <c r="F242" s="8">
        <f t="shared" si="16"/>
        <v>11058</v>
      </c>
      <c r="G242" s="8">
        <f>중기사용료목록!F240</f>
        <v>25758</v>
      </c>
      <c r="H242" s="8">
        <f t="shared" si="17"/>
        <v>25758</v>
      </c>
      <c r="I242" s="8">
        <f>중기사용료목록!G240</f>
        <v>7397</v>
      </c>
      <c r="J242" s="8">
        <f t="shared" si="18"/>
        <v>7397</v>
      </c>
      <c r="K242" s="8">
        <f t="shared" si="19"/>
        <v>44213</v>
      </c>
      <c r="L242" s="8">
        <f t="shared" si="15"/>
        <v>44213</v>
      </c>
      <c r="M242" s="9" t="s">
        <v>5631</v>
      </c>
      <c r="N242" s="6" t="s">
        <v>5631</v>
      </c>
      <c r="P242" s="6" t="s">
        <v>3319</v>
      </c>
      <c r="Q242" s="6" t="s">
        <v>5631</v>
      </c>
      <c r="R242" s="6" t="s">
        <v>4485</v>
      </c>
    </row>
    <row r="243" spans="1:18" ht="15" customHeight="1">
      <c r="A243" s="7" t="s">
        <v>3836</v>
      </c>
      <c r="B243" s="7" t="s">
        <v>4767</v>
      </c>
      <c r="C243" s="7">
        <v>1</v>
      </c>
      <c r="D243" s="7" t="s">
        <v>4684</v>
      </c>
      <c r="E243" s="8">
        <f>중기사용료목록!E241</f>
        <v>7099</v>
      </c>
      <c r="F243" s="8">
        <f t="shared" si="16"/>
        <v>7099</v>
      </c>
      <c r="G243" s="8">
        <f>중기사용료목록!F241</f>
        <v>24115</v>
      </c>
      <c r="H243" s="8">
        <f t="shared" si="17"/>
        <v>24115</v>
      </c>
      <c r="I243" s="8">
        <f>중기사용료목록!G241</f>
        <v>1767</v>
      </c>
      <c r="J243" s="8">
        <f t="shared" si="18"/>
        <v>1767</v>
      </c>
      <c r="K243" s="8">
        <f t="shared" si="19"/>
        <v>32981</v>
      </c>
      <c r="L243" s="8">
        <f t="shared" si="15"/>
        <v>32981</v>
      </c>
      <c r="M243" s="9" t="s">
        <v>5631</v>
      </c>
      <c r="N243" s="6" t="s">
        <v>5631</v>
      </c>
      <c r="P243" s="6" t="s">
        <v>1931</v>
      </c>
      <c r="Q243" s="6" t="s">
        <v>5631</v>
      </c>
      <c r="R243" s="6" t="s">
        <v>4742</v>
      </c>
    </row>
    <row r="244" spans="1:18" ht="15" customHeight="1">
      <c r="A244" s="7" t="s">
        <v>236</v>
      </c>
      <c r="B244" s="7" t="s">
        <v>1540</v>
      </c>
      <c r="C244" s="7">
        <v>1</v>
      </c>
      <c r="D244" s="7" t="s">
        <v>4684</v>
      </c>
      <c r="E244" s="8">
        <f>중기사용료목록!E242</f>
        <v>10728</v>
      </c>
      <c r="F244" s="8">
        <f t="shared" si="16"/>
        <v>10728</v>
      </c>
      <c r="G244" s="8">
        <f>중기사용료목록!F242</f>
        <v>24115</v>
      </c>
      <c r="H244" s="8">
        <f t="shared" si="17"/>
        <v>24115</v>
      </c>
      <c r="I244" s="8">
        <f>중기사용료목록!G242</f>
        <v>2584</v>
      </c>
      <c r="J244" s="8">
        <f t="shared" si="18"/>
        <v>2584</v>
      </c>
      <c r="K244" s="8">
        <f t="shared" si="19"/>
        <v>37427</v>
      </c>
      <c r="L244" s="8">
        <f t="shared" si="15"/>
        <v>37427</v>
      </c>
      <c r="M244" s="9" t="s">
        <v>5631</v>
      </c>
      <c r="N244" s="6" t="s">
        <v>5631</v>
      </c>
      <c r="P244" s="6" t="s">
        <v>530</v>
      </c>
      <c r="Q244" s="6" t="s">
        <v>5631</v>
      </c>
      <c r="R244" s="6" t="s">
        <v>464</v>
      </c>
    </row>
    <row r="245" spans="1:18" ht="15" customHeight="1">
      <c r="A245" s="7" t="s">
        <v>236</v>
      </c>
      <c r="B245" s="7" t="s">
        <v>5346</v>
      </c>
      <c r="C245" s="7">
        <v>1</v>
      </c>
      <c r="D245" s="7" t="s">
        <v>4684</v>
      </c>
      <c r="E245" s="8">
        <f>중기사용료목록!E243</f>
        <v>14514</v>
      </c>
      <c r="F245" s="8">
        <f t="shared" si="16"/>
        <v>14514</v>
      </c>
      <c r="G245" s="8">
        <f>중기사용료목록!F243</f>
        <v>24115</v>
      </c>
      <c r="H245" s="8">
        <f t="shared" si="17"/>
        <v>24115</v>
      </c>
      <c r="I245" s="8">
        <f>중기사용료목록!G243</f>
        <v>3203</v>
      </c>
      <c r="J245" s="8">
        <f t="shared" si="18"/>
        <v>3203</v>
      </c>
      <c r="K245" s="8">
        <f t="shared" si="19"/>
        <v>41832</v>
      </c>
      <c r="L245" s="8">
        <f t="shared" si="15"/>
        <v>41832</v>
      </c>
      <c r="M245" s="9" t="s">
        <v>5631</v>
      </c>
      <c r="N245" s="6" t="s">
        <v>5631</v>
      </c>
      <c r="P245" s="6" t="s">
        <v>4802</v>
      </c>
      <c r="Q245" s="6" t="s">
        <v>5631</v>
      </c>
      <c r="R245" s="6" t="s">
        <v>1876</v>
      </c>
    </row>
    <row r="246" spans="1:18" ht="15" customHeight="1">
      <c r="A246" s="7" t="s">
        <v>236</v>
      </c>
      <c r="B246" s="7" t="s">
        <v>2808</v>
      </c>
      <c r="C246" s="7">
        <v>1</v>
      </c>
      <c r="D246" s="7" t="s">
        <v>4684</v>
      </c>
      <c r="E246" s="8">
        <f>중기사용료목록!E244</f>
        <v>17827</v>
      </c>
      <c r="F246" s="8">
        <f t="shared" si="16"/>
        <v>17827</v>
      </c>
      <c r="G246" s="8">
        <f>중기사용료목록!F244</f>
        <v>24115</v>
      </c>
      <c r="H246" s="8">
        <f t="shared" si="17"/>
        <v>24115</v>
      </c>
      <c r="I246" s="8">
        <f>중기사용료목록!G244</f>
        <v>4111</v>
      </c>
      <c r="J246" s="8">
        <f t="shared" si="18"/>
        <v>4111</v>
      </c>
      <c r="K246" s="8">
        <f t="shared" si="19"/>
        <v>46053</v>
      </c>
      <c r="L246" s="8">
        <f t="shared" si="15"/>
        <v>46053</v>
      </c>
      <c r="M246" s="9" t="s">
        <v>5631</v>
      </c>
      <c r="N246" s="6" t="s">
        <v>5631</v>
      </c>
      <c r="P246" s="6" t="s">
        <v>3361</v>
      </c>
      <c r="Q246" s="6" t="s">
        <v>5631</v>
      </c>
      <c r="R246" s="6" t="s">
        <v>3194</v>
      </c>
    </row>
    <row r="247" spans="1:18" ht="15" customHeight="1">
      <c r="A247" s="7" t="s">
        <v>4853</v>
      </c>
      <c r="B247" s="7" t="s">
        <v>2528</v>
      </c>
      <c r="C247" s="7">
        <v>1</v>
      </c>
      <c r="D247" s="7" t="s">
        <v>4684</v>
      </c>
      <c r="E247" s="8">
        <f>중기사용료목록!E245</f>
        <v>28049</v>
      </c>
      <c r="F247" s="8">
        <f t="shared" si="16"/>
        <v>28049</v>
      </c>
      <c r="G247" s="8">
        <f>중기사용료목록!F245</f>
        <v>25758</v>
      </c>
      <c r="H247" s="8">
        <f t="shared" si="17"/>
        <v>25758</v>
      </c>
      <c r="I247" s="8">
        <f>중기사용료목록!G245</f>
        <v>13783</v>
      </c>
      <c r="J247" s="8">
        <f t="shared" si="18"/>
        <v>13783</v>
      </c>
      <c r="K247" s="8">
        <f t="shared" si="19"/>
        <v>67590</v>
      </c>
      <c r="L247" s="8">
        <f t="shared" si="15"/>
        <v>67590</v>
      </c>
      <c r="M247" s="9" t="s">
        <v>5631</v>
      </c>
      <c r="N247" s="6" t="s">
        <v>5631</v>
      </c>
      <c r="P247" s="6" t="s">
        <v>1937</v>
      </c>
      <c r="Q247" s="6" t="s">
        <v>5631</v>
      </c>
      <c r="R247" s="6" t="s">
        <v>1085</v>
      </c>
    </row>
    <row r="248" spans="1:18" ht="15" customHeight="1">
      <c r="A248" s="7" t="s">
        <v>4853</v>
      </c>
      <c r="B248" s="7" t="s">
        <v>4726</v>
      </c>
      <c r="C248" s="7">
        <v>1</v>
      </c>
      <c r="D248" s="7" t="s">
        <v>4684</v>
      </c>
      <c r="E248" s="8">
        <f>중기사용료목록!E246</f>
        <v>29239</v>
      </c>
      <c r="F248" s="8">
        <f t="shared" si="16"/>
        <v>29239</v>
      </c>
      <c r="G248" s="8">
        <f>중기사용료목록!F246</f>
        <v>25758</v>
      </c>
      <c r="H248" s="8">
        <f t="shared" si="17"/>
        <v>25758</v>
      </c>
      <c r="I248" s="8">
        <f>중기사용료목록!G246</f>
        <v>18573</v>
      </c>
      <c r="J248" s="8">
        <f t="shared" si="18"/>
        <v>18573</v>
      </c>
      <c r="K248" s="8">
        <f t="shared" si="19"/>
        <v>73570</v>
      </c>
      <c r="L248" s="8">
        <f t="shared" si="15"/>
        <v>73570</v>
      </c>
      <c r="M248" s="9" t="s">
        <v>5631</v>
      </c>
      <c r="N248" s="6" t="s">
        <v>5631</v>
      </c>
      <c r="P248" s="6" t="s">
        <v>579</v>
      </c>
      <c r="Q248" s="6" t="s">
        <v>5631</v>
      </c>
      <c r="R248" s="6" t="s">
        <v>2431</v>
      </c>
    </row>
    <row r="249" spans="1:18" ht="15" customHeight="1">
      <c r="A249" s="7" t="s">
        <v>2723</v>
      </c>
      <c r="B249" s="7" t="s">
        <v>2429</v>
      </c>
      <c r="C249" s="7">
        <v>1</v>
      </c>
      <c r="D249" s="7" t="s">
        <v>4684</v>
      </c>
      <c r="E249" s="8">
        <f>중기사용료목록!E247</f>
        <v>34849</v>
      </c>
      <c r="F249" s="8">
        <f t="shared" si="16"/>
        <v>34849</v>
      </c>
      <c r="G249" s="8">
        <f>중기사용료목록!F247</f>
        <v>25758</v>
      </c>
      <c r="H249" s="8">
        <f t="shared" si="17"/>
        <v>25758</v>
      </c>
      <c r="I249" s="8">
        <f>중기사용료목록!G247</f>
        <v>24503</v>
      </c>
      <c r="J249" s="8">
        <f t="shared" si="18"/>
        <v>24503</v>
      </c>
      <c r="K249" s="8">
        <f t="shared" si="19"/>
        <v>85110</v>
      </c>
      <c r="L249" s="8">
        <f t="shared" si="15"/>
        <v>85110</v>
      </c>
      <c r="M249" s="9" t="s">
        <v>5631</v>
      </c>
      <c r="N249" s="6" t="s">
        <v>5631</v>
      </c>
      <c r="P249" s="6" t="s">
        <v>4894</v>
      </c>
      <c r="Q249" s="6" t="s">
        <v>5631</v>
      </c>
      <c r="R249" s="6" t="s">
        <v>3652</v>
      </c>
    </row>
    <row r="250" spans="1:18" ht="15" customHeight="1">
      <c r="A250" s="7" t="s">
        <v>2723</v>
      </c>
      <c r="B250" s="7" t="s">
        <v>2227</v>
      </c>
      <c r="C250" s="7">
        <v>1</v>
      </c>
      <c r="D250" s="7" t="s">
        <v>4684</v>
      </c>
      <c r="E250" s="8">
        <f>중기사용료목록!E248</f>
        <v>44709</v>
      </c>
      <c r="F250" s="8">
        <f t="shared" si="16"/>
        <v>44709</v>
      </c>
      <c r="G250" s="8">
        <f>중기사용료목록!F248</f>
        <v>25758</v>
      </c>
      <c r="H250" s="8">
        <f t="shared" si="17"/>
        <v>25758</v>
      </c>
      <c r="I250" s="8">
        <f>중기사용료목록!G248</f>
        <v>34305</v>
      </c>
      <c r="J250" s="8">
        <f t="shared" si="18"/>
        <v>34305</v>
      </c>
      <c r="K250" s="8">
        <f t="shared" si="19"/>
        <v>104772</v>
      </c>
      <c r="L250" s="8">
        <f t="shared" si="15"/>
        <v>104772</v>
      </c>
      <c r="M250" s="9" t="s">
        <v>5631</v>
      </c>
      <c r="N250" s="6" t="s">
        <v>5631</v>
      </c>
      <c r="P250" s="6" t="s">
        <v>3442</v>
      </c>
      <c r="Q250" s="6" t="s">
        <v>5631</v>
      </c>
      <c r="R250" s="6" t="s">
        <v>987</v>
      </c>
    </row>
    <row r="251" spans="1:18" ht="15" customHeight="1">
      <c r="A251" s="7" t="s">
        <v>3106</v>
      </c>
      <c r="B251" s="7" t="s">
        <v>1892</v>
      </c>
      <c r="C251" s="7">
        <v>1</v>
      </c>
      <c r="D251" s="7" t="s">
        <v>4684</v>
      </c>
      <c r="E251" s="8">
        <f>중기사용료목록!E249</f>
        <v>362476</v>
      </c>
      <c r="F251" s="8">
        <f t="shared" si="16"/>
        <v>362476</v>
      </c>
      <c r="G251" s="8">
        <f>중기사용료목록!F249</f>
        <v>51517</v>
      </c>
      <c r="H251" s="8">
        <f t="shared" si="17"/>
        <v>51517</v>
      </c>
      <c r="I251" s="8">
        <f>중기사용료목록!G249</f>
        <v>69600</v>
      </c>
      <c r="J251" s="8">
        <f t="shared" si="18"/>
        <v>69600</v>
      </c>
      <c r="K251" s="8">
        <f t="shared" si="19"/>
        <v>483593</v>
      </c>
      <c r="L251" s="8">
        <f t="shared" si="15"/>
        <v>483593</v>
      </c>
      <c r="M251" s="9" t="s">
        <v>5631</v>
      </c>
      <c r="N251" s="6" t="s">
        <v>5631</v>
      </c>
      <c r="P251" s="6" t="s">
        <v>2057</v>
      </c>
      <c r="Q251" s="6" t="s">
        <v>5631</v>
      </c>
      <c r="R251" s="6" t="s">
        <v>3735</v>
      </c>
    </row>
    <row r="252" spans="1:18" ht="15" customHeight="1">
      <c r="A252" s="7" t="s">
        <v>3106</v>
      </c>
      <c r="B252" s="7" t="s">
        <v>1893</v>
      </c>
      <c r="C252" s="7">
        <v>1</v>
      </c>
      <c r="D252" s="7" t="s">
        <v>4684</v>
      </c>
      <c r="E252" s="8">
        <f>중기사용료목록!E250</f>
        <v>457336</v>
      </c>
      <c r="F252" s="8">
        <f t="shared" si="16"/>
        <v>457336</v>
      </c>
      <c r="G252" s="8">
        <f>중기사용료목록!F250</f>
        <v>51517</v>
      </c>
      <c r="H252" s="8">
        <f t="shared" si="17"/>
        <v>51517</v>
      </c>
      <c r="I252" s="8">
        <f>중기사용료목록!G250</f>
        <v>78813</v>
      </c>
      <c r="J252" s="8">
        <f t="shared" si="18"/>
        <v>78813</v>
      </c>
      <c r="K252" s="8">
        <f t="shared" si="19"/>
        <v>587666</v>
      </c>
      <c r="L252" s="8">
        <f t="shared" si="15"/>
        <v>587666</v>
      </c>
      <c r="M252" s="9" t="s">
        <v>5631</v>
      </c>
      <c r="N252" s="6" t="s">
        <v>5631</v>
      </c>
      <c r="P252" s="6" t="s">
        <v>694</v>
      </c>
      <c r="Q252" s="6" t="s">
        <v>5631</v>
      </c>
      <c r="R252" s="6" t="s">
        <v>1040</v>
      </c>
    </row>
    <row r="253" spans="1:18" ht="15" customHeight="1">
      <c r="A253" s="7" t="s">
        <v>3106</v>
      </c>
      <c r="B253" s="7" t="s">
        <v>1248</v>
      </c>
      <c r="C253" s="7">
        <v>1</v>
      </c>
      <c r="D253" s="7" t="s">
        <v>4684</v>
      </c>
      <c r="E253" s="8">
        <f>중기사용료목록!E251</f>
        <v>504729</v>
      </c>
      <c r="F253" s="8">
        <f t="shared" si="16"/>
        <v>504729</v>
      </c>
      <c r="G253" s="8">
        <f>중기사용료목록!F251</f>
        <v>51517</v>
      </c>
      <c r="H253" s="8">
        <f t="shared" si="17"/>
        <v>51517</v>
      </c>
      <c r="I253" s="8">
        <f>중기사용료목록!G251</f>
        <v>101064</v>
      </c>
      <c r="J253" s="8">
        <f t="shared" si="18"/>
        <v>101064</v>
      </c>
      <c r="K253" s="8">
        <f t="shared" si="19"/>
        <v>657310</v>
      </c>
      <c r="L253" s="8">
        <f t="shared" si="15"/>
        <v>657310</v>
      </c>
      <c r="M253" s="9" t="s">
        <v>5631</v>
      </c>
      <c r="N253" s="6" t="s">
        <v>5631</v>
      </c>
      <c r="P253" s="6" t="s">
        <v>4632</v>
      </c>
      <c r="Q253" s="6" t="s">
        <v>5631</v>
      </c>
      <c r="R253" s="6" t="s">
        <v>3450</v>
      </c>
    </row>
    <row r="254" spans="1:18" ht="15" customHeight="1">
      <c r="A254" s="7" t="s">
        <v>3106</v>
      </c>
      <c r="B254" s="7" t="s">
        <v>5323</v>
      </c>
      <c r="C254" s="7">
        <v>1</v>
      </c>
      <c r="D254" s="7" t="s">
        <v>4684</v>
      </c>
      <c r="E254" s="8">
        <f>중기사용료목록!E252</f>
        <v>555544</v>
      </c>
      <c r="F254" s="8">
        <f t="shared" si="16"/>
        <v>555544</v>
      </c>
      <c r="G254" s="8">
        <f>중기사용료목록!F252</f>
        <v>51517</v>
      </c>
      <c r="H254" s="8">
        <f t="shared" si="17"/>
        <v>51517</v>
      </c>
      <c r="I254" s="8">
        <f>중기사용료목록!G252</f>
        <v>121278</v>
      </c>
      <c r="J254" s="8">
        <f t="shared" si="18"/>
        <v>121278</v>
      </c>
      <c r="K254" s="8">
        <f t="shared" si="19"/>
        <v>728339</v>
      </c>
      <c r="L254" s="8">
        <f t="shared" si="15"/>
        <v>728339</v>
      </c>
      <c r="M254" s="9" t="s">
        <v>5631</v>
      </c>
      <c r="N254" s="6" t="s">
        <v>5631</v>
      </c>
      <c r="P254" s="6" t="s">
        <v>3226</v>
      </c>
      <c r="Q254" s="6" t="s">
        <v>5631</v>
      </c>
      <c r="R254" s="6" t="s">
        <v>3444</v>
      </c>
    </row>
    <row r="255" spans="1:18" ht="15" customHeight="1">
      <c r="A255" s="7" t="s">
        <v>3106</v>
      </c>
      <c r="B255" s="7" t="s">
        <v>2613</v>
      </c>
      <c r="C255" s="7">
        <v>1</v>
      </c>
      <c r="D255" s="7" t="s">
        <v>4684</v>
      </c>
      <c r="E255" s="8">
        <f>중기사용료목록!E253</f>
        <v>609782</v>
      </c>
      <c r="F255" s="8">
        <f t="shared" si="16"/>
        <v>609782</v>
      </c>
      <c r="G255" s="8">
        <f>중기사용료목록!F253</f>
        <v>51517</v>
      </c>
      <c r="H255" s="8">
        <f t="shared" si="17"/>
        <v>51517</v>
      </c>
      <c r="I255" s="8">
        <f>중기사용료목록!G253</f>
        <v>136844</v>
      </c>
      <c r="J255" s="8">
        <f t="shared" si="18"/>
        <v>136844</v>
      </c>
      <c r="K255" s="8">
        <f t="shared" si="19"/>
        <v>798143</v>
      </c>
      <c r="L255" s="8">
        <f t="shared" si="15"/>
        <v>798143</v>
      </c>
      <c r="M255" s="9" t="s">
        <v>5631</v>
      </c>
      <c r="N255" s="6" t="s">
        <v>5631</v>
      </c>
      <c r="P255" s="6" t="s">
        <v>5231</v>
      </c>
      <c r="Q255" s="6" t="s">
        <v>5631</v>
      </c>
      <c r="R255" s="6" t="s">
        <v>689</v>
      </c>
    </row>
    <row r="256" spans="1:18" ht="15" customHeight="1">
      <c r="A256" s="7" t="s">
        <v>755</v>
      </c>
      <c r="B256" s="7" t="s">
        <v>3703</v>
      </c>
      <c r="C256" s="7">
        <v>1</v>
      </c>
      <c r="D256" s="7" t="s">
        <v>4684</v>
      </c>
      <c r="E256" s="8">
        <f>중기사용료목록!E254</f>
        <v>17011</v>
      </c>
      <c r="F256" s="8">
        <f t="shared" si="16"/>
        <v>17011</v>
      </c>
      <c r="G256" s="8">
        <f>중기사용료목록!F254</f>
        <v>25758</v>
      </c>
      <c r="H256" s="8">
        <f t="shared" si="17"/>
        <v>25758</v>
      </c>
      <c r="I256" s="8">
        <f>중기사용료목록!G254</f>
        <v>40728</v>
      </c>
      <c r="J256" s="8">
        <f t="shared" si="18"/>
        <v>40728</v>
      </c>
      <c r="K256" s="8">
        <f t="shared" si="19"/>
        <v>83497</v>
      </c>
      <c r="L256" s="8">
        <f t="shared" si="15"/>
        <v>83497</v>
      </c>
      <c r="M256" s="9" t="s">
        <v>5631</v>
      </c>
      <c r="N256" s="6" t="s">
        <v>5631</v>
      </c>
      <c r="P256" s="6" t="s">
        <v>3719</v>
      </c>
      <c r="Q256" s="6" t="s">
        <v>5631</v>
      </c>
      <c r="R256" s="6" t="s">
        <v>5608</v>
      </c>
    </row>
    <row r="257" spans="1:18" ht="15" customHeight="1">
      <c r="A257" s="7" t="s">
        <v>2590</v>
      </c>
      <c r="B257" s="7" t="s">
        <v>5338</v>
      </c>
      <c r="C257" s="7">
        <v>1</v>
      </c>
      <c r="D257" s="7" t="s">
        <v>4684</v>
      </c>
      <c r="E257" s="8">
        <f>중기사용료목록!E255</f>
        <v>13605</v>
      </c>
      <c r="F257" s="8">
        <f t="shared" si="16"/>
        <v>13605</v>
      </c>
      <c r="G257" s="8">
        <f>중기사용료목록!F255</f>
        <v>25758</v>
      </c>
      <c r="H257" s="8">
        <f t="shared" si="17"/>
        <v>25758</v>
      </c>
      <c r="I257" s="8">
        <f>중기사용료목록!G255</f>
        <v>10828</v>
      </c>
      <c r="J257" s="8">
        <f t="shared" si="18"/>
        <v>10828</v>
      </c>
      <c r="K257" s="8">
        <f t="shared" si="19"/>
        <v>50191</v>
      </c>
      <c r="L257" s="8">
        <f t="shared" si="15"/>
        <v>50191</v>
      </c>
      <c r="M257" s="9" t="s">
        <v>5631</v>
      </c>
      <c r="N257" s="6" t="s">
        <v>5631</v>
      </c>
      <c r="P257" s="6" t="s">
        <v>2441</v>
      </c>
      <c r="Q257" s="6" t="s">
        <v>5631</v>
      </c>
      <c r="R257" s="6" t="s">
        <v>5020</v>
      </c>
    </row>
    <row r="258" spans="1:18" ht="15" customHeight="1">
      <c r="A258" s="7" t="s">
        <v>2590</v>
      </c>
      <c r="B258" s="7" t="s">
        <v>1112</v>
      </c>
      <c r="C258" s="7">
        <v>1</v>
      </c>
      <c r="D258" s="7" t="s">
        <v>4684</v>
      </c>
      <c r="E258" s="8">
        <f>중기사용료목록!E256</f>
        <v>16663</v>
      </c>
      <c r="F258" s="8">
        <f t="shared" si="16"/>
        <v>16663</v>
      </c>
      <c r="G258" s="8">
        <f>중기사용료목록!F256</f>
        <v>25758</v>
      </c>
      <c r="H258" s="8">
        <f t="shared" si="17"/>
        <v>25758</v>
      </c>
      <c r="I258" s="8">
        <f>중기사용료목록!G256</f>
        <v>13085</v>
      </c>
      <c r="J258" s="8">
        <f t="shared" si="18"/>
        <v>13085</v>
      </c>
      <c r="K258" s="8">
        <f t="shared" si="19"/>
        <v>55506</v>
      </c>
      <c r="L258" s="8">
        <f t="shared" si="15"/>
        <v>55506</v>
      </c>
      <c r="M258" s="9" t="s">
        <v>5631</v>
      </c>
      <c r="N258" s="6" t="s">
        <v>5631</v>
      </c>
      <c r="P258" s="6" t="s">
        <v>1052</v>
      </c>
      <c r="Q258" s="6" t="s">
        <v>5631</v>
      </c>
      <c r="R258" s="6" t="s">
        <v>4602</v>
      </c>
    </row>
    <row r="259" spans="1:18" ht="15" customHeight="1">
      <c r="A259" s="7" t="s">
        <v>2590</v>
      </c>
      <c r="B259" s="7" t="s">
        <v>1967</v>
      </c>
      <c r="C259" s="7">
        <v>1</v>
      </c>
      <c r="D259" s="7" t="s">
        <v>4684</v>
      </c>
      <c r="E259" s="8">
        <f>중기사용료목록!E257</f>
        <v>17274</v>
      </c>
      <c r="F259" s="8">
        <f t="shared" si="16"/>
        <v>17274</v>
      </c>
      <c r="G259" s="8">
        <f>중기사용료목록!F257</f>
        <v>25758</v>
      </c>
      <c r="H259" s="8">
        <f t="shared" si="17"/>
        <v>25758</v>
      </c>
      <c r="I259" s="8">
        <f>중기사용료목록!G257</f>
        <v>16151</v>
      </c>
      <c r="J259" s="8">
        <f t="shared" si="18"/>
        <v>16151</v>
      </c>
      <c r="K259" s="8">
        <f t="shared" si="19"/>
        <v>59183</v>
      </c>
      <c r="L259" s="8">
        <f t="shared" si="15"/>
        <v>59183</v>
      </c>
      <c r="M259" s="9" t="s">
        <v>5631</v>
      </c>
      <c r="N259" s="6" t="s">
        <v>5631</v>
      </c>
      <c r="P259" s="6" t="s">
        <v>5150</v>
      </c>
      <c r="Q259" s="6" t="s">
        <v>5631</v>
      </c>
      <c r="R259" s="6" t="s">
        <v>2977</v>
      </c>
    </row>
    <row r="260" spans="1:18" ht="15" customHeight="1">
      <c r="A260" s="7" t="s">
        <v>2590</v>
      </c>
      <c r="B260" s="7" t="s">
        <v>5562</v>
      </c>
      <c r="C260" s="7">
        <v>1</v>
      </c>
      <c r="D260" s="7" t="s">
        <v>4684</v>
      </c>
      <c r="E260" s="8">
        <f>중기사용료목록!E258</f>
        <v>21861</v>
      </c>
      <c r="F260" s="8">
        <f t="shared" si="16"/>
        <v>21861</v>
      </c>
      <c r="G260" s="8">
        <f>중기사용료목록!F258</f>
        <v>25758</v>
      </c>
      <c r="H260" s="8">
        <f t="shared" si="17"/>
        <v>25758</v>
      </c>
      <c r="I260" s="8">
        <f>중기사용료목록!G258</f>
        <v>18830</v>
      </c>
      <c r="J260" s="8">
        <f t="shared" si="18"/>
        <v>18830</v>
      </c>
      <c r="K260" s="8">
        <f t="shared" si="19"/>
        <v>66449</v>
      </c>
      <c r="L260" s="8">
        <f t="shared" si="15"/>
        <v>66449</v>
      </c>
      <c r="M260" s="9" t="s">
        <v>5631</v>
      </c>
      <c r="N260" s="6" t="s">
        <v>5631</v>
      </c>
      <c r="P260" s="6" t="s">
        <v>3635</v>
      </c>
      <c r="Q260" s="6" t="s">
        <v>5631</v>
      </c>
      <c r="R260" s="6" t="s">
        <v>4342</v>
      </c>
    </row>
    <row r="261" spans="1:18" ht="15" customHeight="1">
      <c r="A261" s="7" t="s">
        <v>1102</v>
      </c>
      <c r="B261" s="7" t="s">
        <v>3392</v>
      </c>
      <c r="C261" s="7">
        <v>1</v>
      </c>
      <c r="D261" s="7" t="s">
        <v>4684</v>
      </c>
      <c r="E261" s="8">
        <f>중기사용료목록!E259</f>
        <v>1186</v>
      </c>
      <c r="F261" s="8">
        <f t="shared" si="16"/>
        <v>1186</v>
      </c>
      <c r="G261" s="8">
        <f>중기사용료목록!F259</f>
        <v>25758</v>
      </c>
      <c r="H261" s="8">
        <f t="shared" si="17"/>
        <v>25758</v>
      </c>
      <c r="I261" s="8">
        <f>중기사용료목록!G259</f>
        <v>480</v>
      </c>
      <c r="J261" s="8">
        <f t="shared" si="18"/>
        <v>480</v>
      </c>
      <c r="K261" s="8">
        <f t="shared" si="19"/>
        <v>27424</v>
      </c>
      <c r="L261" s="8">
        <f t="shared" ref="L261:L324" si="20">F261+H261+J261</f>
        <v>27424</v>
      </c>
      <c r="M261" s="9" t="s">
        <v>5631</v>
      </c>
      <c r="N261" s="6" t="s">
        <v>5631</v>
      </c>
      <c r="P261" s="6" t="s">
        <v>2367</v>
      </c>
      <c r="Q261" s="6" t="s">
        <v>5631</v>
      </c>
      <c r="R261" s="6" t="s">
        <v>1290</v>
      </c>
    </row>
    <row r="262" spans="1:18" ht="15" customHeight="1">
      <c r="A262" s="7" t="s">
        <v>1102</v>
      </c>
      <c r="B262" s="7" t="s">
        <v>3064</v>
      </c>
      <c r="C262" s="7">
        <v>1</v>
      </c>
      <c r="D262" s="7" t="s">
        <v>4684</v>
      </c>
      <c r="E262" s="8">
        <f>중기사용료목록!E260</f>
        <v>1779</v>
      </c>
      <c r="F262" s="8">
        <f t="shared" ref="F262:F325" si="21">TRUNC(E262*C262,0)</f>
        <v>1779</v>
      </c>
      <c r="G262" s="8">
        <f>중기사용료목록!F260</f>
        <v>25758</v>
      </c>
      <c r="H262" s="8">
        <f t="shared" ref="H262:H325" si="22">TRUNC(G262*C262,0)</f>
        <v>25758</v>
      </c>
      <c r="I262" s="8">
        <f>중기사용료목록!G260</f>
        <v>654</v>
      </c>
      <c r="J262" s="8">
        <f t="shared" ref="J262:J325" si="23">TRUNC(I262*C262,0)</f>
        <v>654</v>
      </c>
      <c r="K262" s="8">
        <f t="shared" ref="K262:K325" si="24">E262+G262+I262</f>
        <v>28191</v>
      </c>
      <c r="L262" s="8">
        <f t="shared" si="20"/>
        <v>28191</v>
      </c>
      <c r="M262" s="9" t="s">
        <v>5631</v>
      </c>
      <c r="N262" s="6" t="s">
        <v>5631</v>
      </c>
      <c r="P262" s="6" t="s">
        <v>974</v>
      </c>
      <c r="Q262" s="6" t="s">
        <v>5631</v>
      </c>
      <c r="R262" s="6" t="s">
        <v>4087</v>
      </c>
    </row>
    <row r="263" spans="1:18" ht="15" customHeight="1">
      <c r="A263" s="7" t="s">
        <v>3738</v>
      </c>
      <c r="B263" s="7" t="s">
        <v>836</v>
      </c>
      <c r="C263" s="7">
        <v>1</v>
      </c>
      <c r="D263" s="7" t="s">
        <v>4684</v>
      </c>
      <c r="E263" s="8">
        <f>중기사용료목록!E261</f>
        <v>199656</v>
      </c>
      <c r="F263" s="8">
        <f t="shared" si="21"/>
        <v>199656</v>
      </c>
      <c r="G263" s="8">
        <f>중기사용료목록!F261</f>
        <v>180310</v>
      </c>
      <c r="H263" s="8">
        <f t="shared" si="22"/>
        <v>180310</v>
      </c>
      <c r="I263" s="8">
        <f>중기사용료목록!G261</f>
        <v>1228718</v>
      </c>
      <c r="J263" s="8">
        <f t="shared" si="23"/>
        <v>1228718</v>
      </c>
      <c r="K263" s="8">
        <f t="shared" si="24"/>
        <v>1608684</v>
      </c>
      <c r="L263" s="8">
        <f t="shared" si="20"/>
        <v>1608684</v>
      </c>
      <c r="M263" s="9" t="s">
        <v>5631</v>
      </c>
      <c r="N263" s="6" t="s">
        <v>5631</v>
      </c>
      <c r="P263" s="6" t="s">
        <v>5066</v>
      </c>
      <c r="Q263" s="6" t="s">
        <v>5631</v>
      </c>
      <c r="R263" s="6" t="s">
        <v>5104</v>
      </c>
    </row>
    <row r="264" spans="1:18" ht="15" customHeight="1">
      <c r="A264" s="7" t="s">
        <v>5021</v>
      </c>
      <c r="B264" s="7" t="s">
        <v>4652</v>
      </c>
      <c r="C264" s="7">
        <v>1</v>
      </c>
      <c r="D264" s="7" t="s">
        <v>4684</v>
      </c>
      <c r="E264" s="8">
        <f>중기사용료목록!E262</f>
        <v>26404</v>
      </c>
      <c r="F264" s="8">
        <f t="shared" si="21"/>
        <v>26404</v>
      </c>
      <c r="G264" s="8">
        <f>중기사용료목록!F262</f>
        <v>25758</v>
      </c>
      <c r="H264" s="8">
        <f t="shared" si="22"/>
        <v>25758</v>
      </c>
      <c r="I264" s="8">
        <f>중기사용료목록!G262</f>
        <v>19081</v>
      </c>
      <c r="J264" s="8">
        <f t="shared" si="23"/>
        <v>19081</v>
      </c>
      <c r="K264" s="8">
        <f t="shared" si="24"/>
        <v>71243</v>
      </c>
      <c r="L264" s="8">
        <f t="shared" si="20"/>
        <v>71243</v>
      </c>
      <c r="M264" s="9" t="s">
        <v>5631</v>
      </c>
      <c r="N264" s="6" t="s">
        <v>5631</v>
      </c>
      <c r="P264" s="6" t="s">
        <v>3532</v>
      </c>
      <c r="Q264" s="6" t="s">
        <v>5631</v>
      </c>
      <c r="R264" s="6" t="s">
        <v>615</v>
      </c>
    </row>
    <row r="265" spans="1:18" ht="15" customHeight="1">
      <c r="A265" s="7" t="s">
        <v>5021</v>
      </c>
      <c r="B265" s="7" t="s">
        <v>4571</v>
      </c>
      <c r="C265" s="7">
        <v>1</v>
      </c>
      <c r="D265" s="7" t="s">
        <v>4684</v>
      </c>
      <c r="E265" s="8">
        <f>중기사용료목록!E263</f>
        <v>54362</v>
      </c>
      <c r="F265" s="8">
        <f t="shared" si="21"/>
        <v>54362</v>
      </c>
      <c r="G265" s="8">
        <f>중기사용료목록!F263</f>
        <v>25758</v>
      </c>
      <c r="H265" s="8">
        <f t="shared" si="22"/>
        <v>25758</v>
      </c>
      <c r="I265" s="8">
        <f>중기사용료목록!G263</f>
        <v>24278</v>
      </c>
      <c r="J265" s="8">
        <f t="shared" si="23"/>
        <v>24278</v>
      </c>
      <c r="K265" s="8">
        <f t="shared" si="24"/>
        <v>104398</v>
      </c>
      <c r="L265" s="8">
        <f t="shared" si="20"/>
        <v>104398</v>
      </c>
      <c r="M265" s="9" t="s">
        <v>5631</v>
      </c>
      <c r="N265" s="6" t="s">
        <v>5631</v>
      </c>
      <c r="P265" s="6" t="s">
        <v>3919</v>
      </c>
      <c r="Q265" s="6" t="s">
        <v>5631</v>
      </c>
      <c r="R265" s="6" t="s">
        <v>806</v>
      </c>
    </row>
    <row r="266" spans="1:18" ht="15" customHeight="1">
      <c r="A266" s="7" t="s">
        <v>4054</v>
      </c>
      <c r="B266" s="7" t="s">
        <v>2976</v>
      </c>
      <c r="C266" s="7">
        <v>1</v>
      </c>
      <c r="D266" s="7" t="s">
        <v>4684</v>
      </c>
      <c r="E266" s="8">
        <f>중기사용료목록!E264</f>
        <v>13384</v>
      </c>
      <c r="F266" s="8">
        <f t="shared" si="21"/>
        <v>13384</v>
      </c>
      <c r="G266" s="8">
        <f>중기사용료목록!F264</f>
        <v>25758</v>
      </c>
      <c r="H266" s="8">
        <f t="shared" si="22"/>
        <v>25758</v>
      </c>
      <c r="I266" s="8">
        <f>중기사용료목록!G264</f>
        <v>30193</v>
      </c>
      <c r="J266" s="8">
        <f t="shared" si="23"/>
        <v>30193</v>
      </c>
      <c r="K266" s="8">
        <f t="shared" si="24"/>
        <v>69335</v>
      </c>
      <c r="L266" s="8">
        <f t="shared" si="20"/>
        <v>69335</v>
      </c>
      <c r="M266" s="9" t="s">
        <v>5631</v>
      </c>
      <c r="N266" s="6" t="s">
        <v>5631</v>
      </c>
      <c r="P266" s="6" t="s">
        <v>5418</v>
      </c>
      <c r="Q266" s="6" t="s">
        <v>5631</v>
      </c>
      <c r="R266" s="6" t="s">
        <v>1703</v>
      </c>
    </row>
    <row r="267" spans="1:18" ht="15" customHeight="1">
      <c r="A267" s="7" t="s">
        <v>4054</v>
      </c>
      <c r="B267" s="7" t="s">
        <v>1987</v>
      </c>
      <c r="C267" s="7">
        <v>1</v>
      </c>
      <c r="D267" s="7" t="s">
        <v>4684</v>
      </c>
      <c r="E267" s="8">
        <f>중기사용료목록!E265</f>
        <v>28720</v>
      </c>
      <c r="F267" s="8">
        <f t="shared" si="21"/>
        <v>28720</v>
      </c>
      <c r="G267" s="8">
        <f>중기사용료목록!F265</f>
        <v>25758</v>
      </c>
      <c r="H267" s="8">
        <f t="shared" si="22"/>
        <v>25758</v>
      </c>
      <c r="I267" s="8">
        <f>중기사용료목록!G265</f>
        <v>56361</v>
      </c>
      <c r="J267" s="8">
        <f t="shared" si="23"/>
        <v>56361</v>
      </c>
      <c r="K267" s="8">
        <f t="shared" si="24"/>
        <v>110839</v>
      </c>
      <c r="L267" s="8">
        <f t="shared" si="20"/>
        <v>110839</v>
      </c>
      <c r="M267" s="9" t="s">
        <v>5631</v>
      </c>
      <c r="N267" s="6" t="s">
        <v>5631</v>
      </c>
      <c r="P267" s="6" t="s">
        <v>1249</v>
      </c>
      <c r="Q267" s="6" t="s">
        <v>5631</v>
      </c>
      <c r="R267" s="6" t="s">
        <v>490</v>
      </c>
    </row>
    <row r="268" spans="1:18" ht="15" customHeight="1">
      <c r="A268" s="7" t="s">
        <v>4054</v>
      </c>
      <c r="B268" s="7" t="s">
        <v>2810</v>
      </c>
      <c r="C268" s="7">
        <v>1</v>
      </c>
      <c r="D268" s="7" t="s">
        <v>4684</v>
      </c>
      <c r="E268" s="8">
        <f>중기사용료목록!E266</f>
        <v>33461</v>
      </c>
      <c r="F268" s="8">
        <f t="shared" si="21"/>
        <v>33461</v>
      </c>
      <c r="G268" s="8">
        <f>중기사용료목록!F266</f>
        <v>25758</v>
      </c>
      <c r="H268" s="8">
        <f t="shared" si="22"/>
        <v>25758</v>
      </c>
      <c r="I268" s="8">
        <f>중기사용료목록!G266</f>
        <v>94606</v>
      </c>
      <c r="J268" s="8">
        <f t="shared" si="23"/>
        <v>94606</v>
      </c>
      <c r="K268" s="8">
        <f t="shared" si="24"/>
        <v>153825</v>
      </c>
      <c r="L268" s="8">
        <f t="shared" si="20"/>
        <v>153825</v>
      </c>
      <c r="M268" s="9" t="s">
        <v>5631</v>
      </c>
      <c r="N268" s="6" t="s">
        <v>5631</v>
      </c>
      <c r="P268" s="6" t="s">
        <v>2636</v>
      </c>
      <c r="Q268" s="6" t="s">
        <v>5631</v>
      </c>
      <c r="R268" s="6" t="s">
        <v>773</v>
      </c>
    </row>
    <row r="269" spans="1:18" ht="15" customHeight="1">
      <c r="A269" s="7" t="s">
        <v>4054</v>
      </c>
      <c r="B269" s="7" t="s">
        <v>1542</v>
      </c>
      <c r="C269" s="7">
        <v>1</v>
      </c>
      <c r="D269" s="7" t="s">
        <v>4684</v>
      </c>
      <c r="E269" s="8">
        <f>중기사용료목록!E267</f>
        <v>53956</v>
      </c>
      <c r="F269" s="8">
        <f t="shared" si="21"/>
        <v>53956</v>
      </c>
      <c r="G269" s="8">
        <f>중기사용료목록!F267</f>
        <v>25758</v>
      </c>
      <c r="H269" s="8">
        <f t="shared" si="22"/>
        <v>25758</v>
      </c>
      <c r="I269" s="8">
        <f>중기사용료목록!G267</f>
        <v>144945</v>
      </c>
      <c r="J269" s="8">
        <f t="shared" si="23"/>
        <v>144945</v>
      </c>
      <c r="K269" s="8">
        <f t="shared" si="24"/>
        <v>224659</v>
      </c>
      <c r="L269" s="8">
        <f t="shared" si="20"/>
        <v>224659</v>
      </c>
      <c r="M269" s="9" t="s">
        <v>5631</v>
      </c>
      <c r="N269" s="6" t="s">
        <v>5631</v>
      </c>
      <c r="P269" s="6" t="s">
        <v>3818</v>
      </c>
      <c r="Q269" s="6" t="s">
        <v>5631</v>
      </c>
      <c r="R269" s="6" t="s">
        <v>3596</v>
      </c>
    </row>
    <row r="270" spans="1:18" ht="15" customHeight="1">
      <c r="A270" s="7" t="s">
        <v>4045</v>
      </c>
      <c r="B270" s="7" t="s">
        <v>341</v>
      </c>
      <c r="C270" s="7">
        <v>1</v>
      </c>
      <c r="D270" s="7" t="s">
        <v>4684</v>
      </c>
      <c r="E270" s="8">
        <f>중기사용료목록!E268</f>
        <v>15297</v>
      </c>
      <c r="F270" s="8">
        <f t="shared" si="21"/>
        <v>15297</v>
      </c>
      <c r="G270" s="8">
        <f>중기사용료목록!F268</f>
        <v>25758</v>
      </c>
      <c r="H270" s="8">
        <f t="shared" si="22"/>
        <v>25758</v>
      </c>
      <c r="I270" s="8">
        <f>중기사용료목록!G268</f>
        <v>50873</v>
      </c>
      <c r="J270" s="8">
        <f t="shared" si="23"/>
        <v>50873</v>
      </c>
      <c r="K270" s="8">
        <f t="shared" si="24"/>
        <v>91928</v>
      </c>
      <c r="L270" s="8">
        <f t="shared" si="20"/>
        <v>91928</v>
      </c>
      <c r="M270" s="9" t="s">
        <v>5631</v>
      </c>
      <c r="N270" s="6" t="s">
        <v>5631</v>
      </c>
      <c r="P270" s="6" t="s">
        <v>5335</v>
      </c>
      <c r="Q270" s="6" t="s">
        <v>5631</v>
      </c>
      <c r="R270" s="6" t="s">
        <v>5248</v>
      </c>
    </row>
    <row r="271" spans="1:18" ht="15" customHeight="1">
      <c r="A271" s="7" t="s">
        <v>3714</v>
      </c>
      <c r="B271" s="7" t="s">
        <v>5376</v>
      </c>
      <c r="C271" s="7">
        <v>1</v>
      </c>
      <c r="D271" s="7" t="s">
        <v>4684</v>
      </c>
      <c r="E271" s="8">
        <f>중기사용료목록!E269</f>
        <v>18327</v>
      </c>
      <c r="F271" s="8">
        <f t="shared" si="21"/>
        <v>18327</v>
      </c>
      <c r="G271" s="8">
        <f>중기사용료목록!F269</f>
        <v>25758</v>
      </c>
      <c r="H271" s="8">
        <f t="shared" si="22"/>
        <v>25758</v>
      </c>
      <c r="I271" s="8">
        <f>중기사용료목록!G269</f>
        <v>76752</v>
      </c>
      <c r="J271" s="8">
        <f t="shared" si="23"/>
        <v>76752</v>
      </c>
      <c r="K271" s="8">
        <f t="shared" si="24"/>
        <v>120837</v>
      </c>
      <c r="L271" s="8">
        <f t="shared" si="20"/>
        <v>120837</v>
      </c>
      <c r="M271" s="9" t="s">
        <v>5631</v>
      </c>
      <c r="N271" s="6" t="s">
        <v>5631</v>
      </c>
      <c r="P271" s="6" t="s">
        <v>1137</v>
      </c>
      <c r="Q271" s="6" t="s">
        <v>5631</v>
      </c>
      <c r="R271" s="6" t="s">
        <v>3081</v>
      </c>
    </row>
    <row r="272" spans="1:18" ht="15" customHeight="1">
      <c r="A272" s="7" t="s">
        <v>3223</v>
      </c>
      <c r="B272" s="7" t="s">
        <v>3456</v>
      </c>
      <c r="C272" s="7">
        <v>1</v>
      </c>
      <c r="D272" s="7" t="s">
        <v>4684</v>
      </c>
      <c r="E272" s="8">
        <f>중기사용료목록!E270</f>
        <v>7562</v>
      </c>
      <c r="F272" s="8">
        <f t="shared" si="21"/>
        <v>7562</v>
      </c>
      <c r="G272" s="8">
        <f>중기사용료목록!F270</f>
        <v>24115</v>
      </c>
      <c r="H272" s="8">
        <f t="shared" si="22"/>
        <v>24115</v>
      </c>
      <c r="I272" s="8">
        <f>중기사용료목록!G270</f>
        <v>16830</v>
      </c>
      <c r="J272" s="8">
        <f t="shared" si="23"/>
        <v>16830</v>
      </c>
      <c r="K272" s="8">
        <f t="shared" si="24"/>
        <v>48507</v>
      </c>
      <c r="L272" s="8">
        <f t="shared" si="20"/>
        <v>48507</v>
      </c>
      <c r="M272" s="9" t="s">
        <v>5631</v>
      </c>
      <c r="N272" s="6" t="s">
        <v>5631</v>
      </c>
      <c r="P272" s="6" t="s">
        <v>2525</v>
      </c>
      <c r="Q272" s="6" t="s">
        <v>5631</v>
      </c>
      <c r="R272" s="6" t="s">
        <v>4171</v>
      </c>
    </row>
    <row r="273" spans="1:18" ht="15" customHeight="1">
      <c r="A273" s="7" t="s">
        <v>3223</v>
      </c>
      <c r="B273" s="7" t="s">
        <v>5376</v>
      </c>
      <c r="C273" s="7">
        <v>1</v>
      </c>
      <c r="D273" s="7" t="s">
        <v>4684</v>
      </c>
      <c r="E273" s="8">
        <f>중기사용료목록!E271</f>
        <v>5628</v>
      </c>
      <c r="F273" s="8">
        <f t="shared" si="21"/>
        <v>5628</v>
      </c>
      <c r="G273" s="8">
        <f>중기사용료목록!F271</f>
        <v>24115</v>
      </c>
      <c r="H273" s="8">
        <f t="shared" si="22"/>
        <v>24115</v>
      </c>
      <c r="I273" s="8">
        <f>중기사용료목록!G271</f>
        <v>15535</v>
      </c>
      <c r="J273" s="8">
        <f t="shared" si="23"/>
        <v>15535</v>
      </c>
      <c r="K273" s="8">
        <f t="shared" si="24"/>
        <v>45278</v>
      </c>
      <c r="L273" s="8">
        <f t="shared" si="20"/>
        <v>45278</v>
      </c>
      <c r="M273" s="9" t="s">
        <v>5631</v>
      </c>
      <c r="N273" s="6" t="s">
        <v>5631</v>
      </c>
      <c r="P273" s="6" t="s">
        <v>4086</v>
      </c>
      <c r="Q273" s="6" t="s">
        <v>5631</v>
      </c>
      <c r="R273" s="6" t="s">
        <v>1632</v>
      </c>
    </row>
    <row r="274" spans="1:18" ht="15" customHeight="1">
      <c r="A274" s="7" t="s">
        <v>2809</v>
      </c>
      <c r="B274" s="7" t="s">
        <v>3456</v>
      </c>
      <c r="C274" s="7">
        <v>1</v>
      </c>
      <c r="D274" s="7" t="s">
        <v>4684</v>
      </c>
      <c r="E274" s="8">
        <f>중기사용료목록!E272</f>
        <v>6080</v>
      </c>
      <c r="F274" s="8">
        <f t="shared" si="21"/>
        <v>6080</v>
      </c>
      <c r="G274" s="8">
        <f>중기사용료목록!F272</f>
        <v>24115</v>
      </c>
      <c r="H274" s="8">
        <f t="shared" si="22"/>
        <v>24115</v>
      </c>
      <c r="I274" s="8">
        <f>중기사용료목록!G272</f>
        <v>16404</v>
      </c>
      <c r="J274" s="8">
        <f t="shared" si="23"/>
        <v>16404</v>
      </c>
      <c r="K274" s="8">
        <f t="shared" si="24"/>
        <v>46599</v>
      </c>
      <c r="L274" s="8">
        <f t="shared" si="20"/>
        <v>46599</v>
      </c>
      <c r="M274" s="9" t="s">
        <v>5631</v>
      </c>
      <c r="N274" s="6" t="s">
        <v>5631</v>
      </c>
      <c r="P274" s="6" t="s">
        <v>5578</v>
      </c>
      <c r="Q274" s="6" t="s">
        <v>5631</v>
      </c>
      <c r="R274" s="6" t="s">
        <v>2789</v>
      </c>
    </row>
    <row r="275" spans="1:18" ht="15" customHeight="1">
      <c r="A275" s="7" t="s">
        <v>2324</v>
      </c>
      <c r="B275" s="7" t="s">
        <v>2786</v>
      </c>
      <c r="C275" s="7">
        <v>1</v>
      </c>
      <c r="D275" s="7" t="s">
        <v>4684</v>
      </c>
      <c r="E275" s="8">
        <f>중기사용료목록!E273</f>
        <v>36917</v>
      </c>
      <c r="F275" s="8">
        <f t="shared" si="21"/>
        <v>36917</v>
      </c>
      <c r="G275" s="8">
        <f>중기사용료목록!F273</f>
        <v>25758</v>
      </c>
      <c r="H275" s="8">
        <f t="shared" si="22"/>
        <v>25758</v>
      </c>
      <c r="I275" s="8">
        <f>중기사용료목록!G273</f>
        <v>49086</v>
      </c>
      <c r="J275" s="8">
        <f t="shared" si="23"/>
        <v>49086</v>
      </c>
      <c r="K275" s="8">
        <f t="shared" si="24"/>
        <v>111761</v>
      </c>
      <c r="L275" s="8">
        <f t="shared" si="20"/>
        <v>111761</v>
      </c>
      <c r="M275" s="9" t="s">
        <v>5631</v>
      </c>
      <c r="N275" s="6" t="s">
        <v>5631</v>
      </c>
      <c r="P275" s="6" t="s">
        <v>2891</v>
      </c>
      <c r="Q275" s="6" t="s">
        <v>5631</v>
      </c>
      <c r="R275" s="6" t="s">
        <v>1258</v>
      </c>
    </row>
    <row r="276" spans="1:18" ht="15" customHeight="1">
      <c r="A276" s="7" t="s">
        <v>4153</v>
      </c>
      <c r="B276" s="7" t="s">
        <v>1704</v>
      </c>
      <c r="C276" s="7">
        <v>1</v>
      </c>
      <c r="D276" s="7" t="s">
        <v>4684</v>
      </c>
      <c r="E276" s="8">
        <f>중기사용료목록!E274</f>
        <v>0</v>
      </c>
      <c r="F276" s="8">
        <f t="shared" si="21"/>
        <v>0</v>
      </c>
      <c r="G276" s="8">
        <f>중기사용료목록!F274</f>
        <v>25758</v>
      </c>
      <c r="H276" s="8">
        <f t="shared" si="22"/>
        <v>25758</v>
      </c>
      <c r="I276" s="8">
        <f>중기사용료목록!G274</f>
        <v>33534</v>
      </c>
      <c r="J276" s="8">
        <f t="shared" si="23"/>
        <v>33534</v>
      </c>
      <c r="K276" s="8">
        <f t="shared" si="24"/>
        <v>59292</v>
      </c>
      <c r="L276" s="8">
        <f t="shared" si="20"/>
        <v>59292</v>
      </c>
      <c r="M276" s="9" t="s">
        <v>5631</v>
      </c>
      <c r="N276" s="6" t="s">
        <v>5631</v>
      </c>
      <c r="P276" s="6" t="s">
        <v>4246</v>
      </c>
      <c r="Q276" s="6" t="s">
        <v>5631</v>
      </c>
      <c r="R276" s="6" t="s">
        <v>1254</v>
      </c>
    </row>
    <row r="277" spans="1:18" ht="15" customHeight="1">
      <c r="A277" s="7" t="s">
        <v>4153</v>
      </c>
      <c r="B277" s="7" t="s">
        <v>4292</v>
      </c>
      <c r="C277" s="7">
        <v>1</v>
      </c>
      <c r="D277" s="7" t="s">
        <v>4684</v>
      </c>
      <c r="E277" s="8">
        <f>중기사용료목록!E275</f>
        <v>0</v>
      </c>
      <c r="F277" s="8">
        <f t="shared" si="21"/>
        <v>0</v>
      </c>
      <c r="G277" s="8">
        <f>중기사용료목록!F275</f>
        <v>25758</v>
      </c>
      <c r="H277" s="8">
        <f t="shared" si="22"/>
        <v>25758</v>
      </c>
      <c r="I277" s="8">
        <f>중기사용료목록!G275</f>
        <v>44991</v>
      </c>
      <c r="J277" s="8">
        <f t="shared" si="23"/>
        <v>44991</v>
      </c>
      <c r="K277" s="8">
        <f t="shared" si="24"/>
        <v>70749</v>
      </c>
      <c r="L277" s="8">
        <f t="shared" si="20"/>
        <v>70749</v>
      </c>
      <c r="M277" s="9" t="s">
        <v>5631</v>
      </c>
      <c r="N277" s="6" t="s">
        <v>5631</v>
      </c>
      <c r="P277" s="6" t="s">
        <v>38</v>
      </c>
      <c r="Q277" s="6" t="s">
        <v>5631</v>
      </c>
      <c r="R277" s="6" t="s">
        <v>5475</v>
      </c>
    </row>
    <row r="278" spans="1:18" ht="15" customHeight="1">
      <c r="A278" s="7" t="s">
        <v>4153</v>
      </c>
      <c r="B278" s="7" t="s">
        <v>1015</v>
      </c>
      <c r="C278" s="7">
        <v>1</v>
      </c>
      <c r="D278" s="7" t="s">
        <v>4684</v>
      </c>
      <c r="E278" s="8">
        <f>중기사용료목록!E276</f>
        <v>0</v>
      </c>
      <c r="F278" s="8">
        <f t="shared" si="21"/>
        <v>0</v>
      </c>
      <c r="G278" s="8">
        <f>중기사용료목록!F276</f>
        <v>25758</v>
      </c>
      <c r="H278" s="8">
        <f t="shared" si="22"/>
        <v>25758</v>
      </c>
      <c r="I278" s="8">
        <f>중기사용료목록!G276</f>
        <v>62225</v>
      </c>
      <c r="J278" s="8">
        <f t="shared" si="23"/>
        <v>62225</v>
      </c>
      <c r="K278" s="8">
        <f t="shared" si="24"/>
        <v>87983</v>
      </c>
      <c r="L278" s="8">
        <f t="shared" si="20"/>
        <v>87983</v>
      </c>
      <c r="M278" s="9" t="s">
        <v>5631</v>
      </c>
      <c r="N278" s="6" t="s">
        <v>5631</v>
      </c>
      <c r="P278" s="6" t="s">
        <v>1433</v>
      </c>
      <c r="Q278" s="6" t="s">
        <v>5631</v>
      </c>
      <c r="R278" s="6" t="s">
        <v>108</v>
      </c>
    </row>
    <row r="279" spans="1:18" ht="15" customHeight="1">
      <c r="A279" s="7" t="s">
        <v>4153</v>
      </c>
      <c r="B279" s="7" t="s">
        <v>4629</v>
      </c>
      <c r="C279" s="7">
        <v>1</v>
      </c>
      <c r="D279" s="7" t="s">
        <v>4684</v>
      </c>
      <c r="E279" s="8">
        <f>중기사용료목록!E277</f>
        <v>0</v>
      </c>
      <c r="F279" s="8">
        <f t="shared" si="21"/>
        <v>0</v>
      </c>
      <c r="G279" s="8">
        <f>중기사용료목록!F277</f>
        <v>25758</v>
      </c>
      <c r="H279" s="8">
        <f t="shared" si="22"/>
        <v>25758</v>
      </c>
      <c r="I279" s="8">
        <f>중기사용료목록!G277</f>
        <v>70754</v>
      </c>
      <c r="J279" s="8">
        <f t="shared" si="23"/>
        <v>70754</v>
      </c>
      <c r="K279" s="8">
        <f t="shared" si="24"/>
        <v>96512</v>
      </c>
      <c r="L279" s="8">
        <f t="shared" si="20"/>
        <v>96512</v>
      </c>
      <c r="M279" s="9" t="s">
        <v>5631</v>
      </c>
      <c r="N279" s="6" t="s">
        <v>5631</v>
      </c>
      <c r="P279" s="6" t="s">
        <v>2960</v>
      </c>
      <c r="Q279" s="6" t="s">
        <v>5631</v>
      </c>
      <c r="R279" s="6" t="s">
        <v>4256</v>
      </c>
    </row>
    <row r="280" spans="1:18" ht="15" customHeight="1">
      <c r="A280" s="7" t="s">
        <v>4153</v>
      </c>
      <c r="B280" s="7" t="s">
        <v>2823</v>
      </c>
      <c r="C280" s="7">
        <v>1</v>
      </c>
      <c r="D280" s="7" t="s">
        <v>4684</v>
      </c>
      <c r="E280" s="8">
        <f>중기사용료목록!E278</f>
        <v>0</v>
      </c>
      <c r="F280" s="8">
        <f t="shared" si="21"/>
        <v>0</v>
      </c>
      <c r="G280" s="8">
        <f>중기사용료목록!F278</f>
        <v>25758</v>
      </c>
      <c r="H280" s="8">
        <f t="shared" si="22"/>
        <v>25758</v>
      </c>
      <c r="I280" s="8">
        <f>중기사용료목록!G278</f>
        <v>77071</v>
      </c>
      <c r="J280" s="8">
        <f t="shared" si="23"/>
        <v>77071</v>
      </c>
      <c r="K280" s="8">
        <f t="shared" si="24"/>
        <v>102829</v>
      </c>
      <c r="L280" s="8">
        <f t="shared" si="20"/>
        <v>102829</v>
      </c>
      <c r="M280" s="9" t="s">
        <v>5631</v>
      </c>
      <c r="N280" s="6" t="s">
        <v>5631</v>
      </c>
      <c r="P280" s="6" t="s">
        <v>4322</v>
      </c>
      <c r="Q280" s="6" t="s">
        <v>5631</v>
      </c>
      <c r="R280" s="6" t="s">
        <v>3102</v>
      </c>
    </row>
    <row r="281" spans="1:18" ht="15" customHeight="1">
      <c r="A281" s="7" t="s">
        <v>4153</v>
      </c>
      <c r="B281" s="7" t="s">
        <v>1196</v>
      </c>
      <c r="C281" s="7">
        <v>1</v>
      </c>
      <c r="D281" s="7" t="s">
        <v>4684</v>
      </c>
      <c r="E281" s="8">
        <f>중기사용료목록!E279</f>
        <v>0</v>
      </c>
      <c r="F281" s="8">
        <f t="shared" si="21"/>
        <v>0</v>
      </c>
      <c r="G281" s="8">
        <f>중기사용료목록!F279</f>
        <v>25758</v>
      </c>
      <c r="H281" s="8">
        <f t="shared" si="22"/>
        <v>25758</v>
      </c>
      <c r="I281" s="8">
        <f>중기사용료목록!G279</f>
        <v>90400</v>
      </c>
      <c r="J281" s="8">
        <f t="shared" si="23"/>
        <v>90400</v>
      </c>
      <c r="K281" s="8">
        <f t="shared" si="24"/>
        <v>116158</v>
      </c>
      <c r="L281" s="8">
        <f t="shared" si="20"/>
        <v>116158</v>
      </c>
      <c r="M281" s="9" t="s">
        <v>5631</v>
      </c>
      <c r="N281" s="6" t="s">
        <v>5631</v>
      </c>
      <c r="P281" s="6" t="s">
        <v>121</v>
      </c>
      <c r="Q281" s="6" t="s">
        <v>5631</v>
      </c>
      <c r="R281" s="6" t="s">
        <v>3413</v>
      </c>
    </row>
    <row r="282" spans="1:18" ht="15" customHeight="1">
      <c r="A282" s="7" t="s">
        <v>1392</v>
      </c>
      <c r="B282" s="7" t="s">
        <v>2194</v>
      </c>
      <c r="C282" s="7">
        <v>1</v>
      </c>
      <c r="D282" s="7" t="s">
        <v>4684</v>
      </c>
      <c r="E282" s="8">
        <f>중기사용료목록!E280</f>
        <v>0</v>
      </c>
      <c r="F282" s="8">
        <f t="shared" si="21"/>
        <v>0</v>
      </c>
      <c r="G282" s="8">
        <f>중기사용료목록!F280</f>
        <v>0</v>
      </c>
      <c r="H282" s="8">
        <f t="shared" si="22"/>
        <v>0</v>
      </c>
      <c r="I282" s="8">
        <f>중기사용료목록!G280</f>
        <v>4046</v>
      </c>
      <c r="J282" s="8">
        <f t="shared" si="23"/>
        <v>4046</v>
      </c>
      <c r="K282" s="8">
        <f t="shared" si="24"/>
        <v>4046</v>
      </c>
      <c r="L282" s="8">
        <f t="shared" si="20"/>
        <v>4046</v>
      </c>
      <c r="M282" s="9" t="s">
        <v>5631</v>
      </c>
      <c r="N282" s="6" t="s">
        <v>5631</v>
      </c>
      <c r="P282" s="6" t="s">
        <v>1519</v>
      </c>
      <c r="Q282" s="6" t="s">
        <v>5631</v>
      </c>
      <c r="R282" s="6" t="s">
        <v>3198</v>
      </c>
    </row>
    <row r="283" spans="1:18" ht="15" customHeight="1">
      <c r="A283" s="7" t="s">
        <v>1392</v>
      </c>
      <c r="B283" s="7" t="s">
        <v>774</v>
      </c>
      <c r="C283" s="7">
        <v>1</v>
      </c>
      <c r="D283" s="7" t="s">
        <v>4684</v>
      </c>
      <c r="E283" s="8">
        <f>중기사용료목록!E281</f>
        <v>0</v>
      </c>
      <c r="F283" s="8">
        <f t="shared" si="21"/>
        <v>0</v>
      </c>
      <c r="G283" s="8">
        <f>중기사용료목록!F281</f>
        <v>0</v>
      </c>
      <c r="H283" s="8">
        <f t="shared" si="22"/>
        <v>0</v>
      </c>
      <c r="I283" s="8">
        <f>중기사용료목록!G281</f>
        <v>5012</v>
      </c>
      <c r="J283" s="8">
        <f t="shared" si="23"/>
        <v>5012</v>
      </c>
      <c r="K283" s="8">
        <f t="shared" si="24"/>
        <v>5012</v>
      </c>
      <c r="L283" s="8">
        <f t="shared" si="20"/>
        <v>5012</v>
      </c>
      <c r="M283" s="9" t="s">
        <v>5631</v>
      </c>
      <c r="N283" s="6" t="s">
        <v>5631</v>
      </c>
      <c r="P283" s="6" t="s">
        <v>3051</v>
      </c>
      <c r="Q283" s="6" t="s">
        <v>5631</v>
      </c>
      <c r="R283" s="6" t="s">
        <v>4739</v>
      </c>
    </row>
    <row r="284" spans="1:18" ht="15" customHeight="1">
      <c r="A284" s="7" t="s">
        <v>1392</v>
      </c>
      <c r="B284" s="7" t="s">
        <v>2886</v>
      </c>
      <c r="C284" s="7">
        <v>1</v>
      </c>
      <c r="D284" s="7" t="s">
        <v>4684</v>
      </c>
      <c r="E284" s="8">
        <f>중기사용료목록!E282</f>
        <v>0</v>
      </c>
      <c r="F284" s="8">
        <f t="shared" si="21"/>
        <v>0</v>
      </c>
      <c r="G284" s="8">
        <f>중기사용료목록!F282</f>
        <v>0</v>
      </c>
      <c r="H284" s="8">
        <f t="shared" si="22"/>
        <v>0</v>
      </c>
      <c r="I284" s="8">
        <f>중기사용료목록!G282</f>
        <v>5979</v>
      </c>
      <c r="J284" s="8">
        <f t="shared" si="23"/>
        <v>5979</v>
      </c>
      <c r="K284" s="8">
        <f t="shared" si="24"/>
        <v>5979</v>
      </c>
      <c r="L284" s="8">
        <f t="shared" si="20"/>
        <v>5979</v>
      </c>
      <c r="M284" s="9" t="s">
        <v>5631</v>
      </c>
      <c r="N284" s="6" t="s">
        <v>5631</v>
      </c>
      <c r="P284" s="6" t="s">
        <v>4420</v>
      </c>
      <c r="Q284" s="6" t="s">
        <v>5631</v>
      </c>
      <c r="R284" s="6" t="s">
        <v>4452</v>
      </c>
    </row>
    <row r="285" spans="1:18" ht="15" customHeight="1">
      <c r="A285" s="7" t="s">
        <v>1392</v>
      </c>
      <c r="B285" s="7" t="s">
        <v>5225</v>
      </c>
      <c r="C285" s="7">
        <v>1</v>
      </c>
      <c r="D285" s="7" t="s">
        <v>4684</v>
      </c>
      <c r="E285" s="8">
        <f>중기사용료목록!E283</f>
        <v>0</v>
      </c>
      <c r="F285" s="8">
        <f t="shared" si="21"/>
        <v>0</v>
      </c>
      <c r="G285" s="8">
        <f>중기사용료목록!F283</f>
        <v>0</v>
      </c>
      <c r="H285" s="8">
        <f t="shared" si="22"/>
        <v>0</v>
      </c>
      <c r="I285" s="8">
        <f>중기사용료목록!G283</f>
        <v>6945</v>
      </c>
      <c r="J285" s="8">
        <f t="shared" si="23"/>
        <v>6945</v>
      </c>
      <c r="K285" s="8">
        <f t="shared" si="24"/>
        <v>6945</v>
      </c>
      <c r="L285" s="8">
        <f t="shared" si="20"/>
        <v>6945</v>
      </c>
      <c r="M285" s="9" t="s">
        <v>5631</v>
      </c>
      <c r="N285" s="6" t="s">
        <v>5631</v>
      </c>
      <c r="P285" s="6" t="s">
        <v>4143</v>
      </c>
      <c r="Q285" s="6" t="s">
        <v>5631</v>
      </c>
      <c r="R285" s="6" t="s">
        <v>5555</v>
      </c>
    </row>
    <row r="286" spans="1:18" ht="15" customHeight="1">
      <c r="A286" s="7" t="s">
        <v>1824</v>
      </c>
      <c r="B286" s="7" t="s">
        <v>4099</v>
      </c>
      <c r="C286" s="7">
        <v>1</v>
      </c>
      <c r="D286" s="7" t="s">
        <v>4684</v>
      </c>
      <c r="E286" s="8">
        <f>중기사용료목록!E284</f>
        <v>1855</v>
      </c>
      <c r="F286" s="8">
        <f t="shared" si="21"/>
        <v>1855</v>
      </c>
      <c r="G286" s="8">
        <f>중기사용료목록!F284</f>
        <v>18412</v>
      </c>
      <c r="H286" s="8">
        <f t="shared" si="22"/>
        <v>18412</v>
      </c>
      <c r="I286" s="8">
        <f>중기사용료목록!G284</f>
        <v>1472</v>
      </c>
      <c r="J286" s="8">
        <f t="shared" si="23"/>
        <v>1472</v>
      </c>
      <c r="K286" s="8">
        <f t="shared" si="24"/>
        <v>21739</v>
      </c>
      <c r="L286" s="8">
        <f t="shared" si="20"/>
        <v>21739</v>
      </c>
      <c r="M286" s="9" t="s">
        <v>5631</v>
      </c>
      <c r="N286" s="6" t="s">
        <v>5631</v>
      </c>
      <c r="P286" s="6" t="s">
        <v>5621</v>
      </c>
      <c r="Q286" s="6" t="s">
        <v>5631</v>
      </c>
      <c r="R286" s="6" t="s">
        <v>4848</v>
      </c>
    </row>
    <row r="287" spans="1:18" ht="15" customHeight="1">
      <c r="A287" s="7" t="s">
        <v>1824</v>
      </c>
      <c r="B287" s="7" t="s">
        <v>130</v>
      </c>
      <c r="C287" s="7">
        <v>1</v>
      </c>
      <c r="D287" s="7" t="s">
        <v>4684</v>
      </c>
      <c r="E287" s="8">
        <f>중기사용료목록!E285</f>
        <v>1855</v>
      </c>
      <c r="F287" s="8">
        <f t="shared" si="21"/>
        <v>1855</v>
      </c>
      <c r="G287" s="8">
        <f>중기사용료목록!F285</f>
        <v>18412</v>
      </c>
      <c r="H287" s="8">
        <f t="shared" si="22"/>
        <v>18412</v>
      </c>
      <c r="I287" s="8">
        <f>중기사용료목록!G285</f>
        <v>2507</v>
      </c>
      <c r="J287" s="8">
        <f t="shared" si="23"/>
        <v>2507</v>
      </c>
      <c r="K287" s="8">
        <f t="shared" si="24"/>
        <v>22774</v>
      </c>
      <c r="L287" s="8">
        <f t="shared" si="20"/>
        <v>22774</v>
      </c>
      <c r="M287" s="9" t="s">
        <v>5631</v>
      </c>
      <c r="N287" s="6" t="s">
        <v>5631</v>
      </c>
      <c r="P287" s="6" t="s">
        <v>1362</v>
      </c>
      <c r="Q287" s="6" t="s">
        <v>5631</v>
      </c>
      <c r="R287" s="6" t="s">
        <v>2807</v>
      </c>
    </row>
    <row r="288" spans="1:18" ht="15" customHeight="1">
      <c r="A288" s="7" t="s">
        <v>1824</v>
      </c>
      <c r="B288" s="7" t="s">
        <v>2394</v>
      </c>
      <c r="C288" s="7">
        <v>1</v>
      </c>
      <c r="D288" s="7" t="s">
        <v>4684</v>
      </c>
      <c r="E288" s="8">
        <f>중기사용료목록!E286</f>
        <v>1855</v>
      </c>
      <c r="F288" s="8">
        <f t="shared" si="21"/>
        <v>1855</v>
      </c>
      <c r="G288" s="8">
        <f>중기사용료목록!F286</f>
        <v>18412</v>
      </c>
      <c r="H288" s="8">
        <f t="shared" si="22"/>
        <v>18412</v>
      </c>
      <c r="I288" s="8">
        <f>중기사용료목록!G286</f>
        <v>2949</v>
      </c>
      <c r="J288" s="8">
        <f t="shared" si="23"/>
        <v>2949</v>
      </c>
      <c r="K288" s="8">
        <f t="shared" si="24"/>
        <v>23216</v>
      </c>
      <c r="L288" s="8">
        <f t="shared" si="20"/>
        <v>23216</v>
      </c>
      <c r="M288" s="9" t="s">
        <v>5631</v>
      </c>
      <c r="N288" s="6" t="s">
        <v>5631</v>
      </c>
      <c r="P288" s="6" t="s">
        <v>2767</v>
      </c>
      <c r="Q288" s="6" t="s">
        <v>5631</v>
      </c>
      <c r="R288" s="6" t="s">
        <v>733</v>
      </c>
    </row>
    <row r="289" spans="1:18" ht="15" customHeight="1">
      <c r="A289" s="7" t="s">
        <v>1824</v>
      </c>
      <c r="B289" s="7" t="s">
        <v>4858</v>
      </c>
      <c r="C289" s="7">
        <v>1</v>
      </c>
      <c r="D289" s="7" t="s">
        <v>4684</v>
      </c>
      <c r="E289" s="8">
        <f>중기사용료목록!E287</f>
        <v>2853</v>
      </c>
      <c r="F289" s="8">
        <f t="shared" si="21"/>
        <v>2853</v>
      </c>
      <c r="G289" s="8">
        <f>중기사용료목록!F287</f>
        <v>18412</v>
      </c>
      <c r="H289" s="8">
        <f t="shared" si="22"/>
        <v>18412</v>
      </c>
      <c r="I289" s="8">
        <f>중기사용료목록!G287</f>
        <v>3548</v>
      </c>
      <c r="J289" s="8">
        <f t="shared" si="23"/>
        <v>3548</v>
      </c>
      <c r="K289" s="8">
        <f t="shared" si="24"/>
        <v>24813</v>
      </c>
      <c r="L289" s="8">
        <f t="shared" si="20"/>
        <v>24813</v>
      </c>
      <c r="M289" s="9" t="s">
        <v>5631</v>
      </c>
      <c r="N289" s="6" t="s">
        <v>5631</v>
      </c>
      <c r="P289" s="6" t="s">
        <v>4047</v>
      </c>
      <c r="Q289" s="6" t="s">
        <v>5631</v>
      </c>
      <c r="R289" s="6" t="s">
        <v>2079</v>
      </c>
    </row>
    <row r="290" spans="1:18" ht="15" customHeight="1">
      <c r="A290" s="7" t="s">
        <v>1824</v>
      </c>
      <c r="B290" s="7" t="s">
        <v>4464</v>
      </c>
      <c r="C290" s="7">
        <v>1</v>
      </c>
      <c r="D290" s="7" t="s">
        <v>4684</v>
      </c>
      <c r="E290" s="8">
        <f>중기사용료목록!E288</f>
        <v>5565</v>
      </c>
      <c r="F290" s="8">
        <f t="shared" si="21"/>
        <v>5565</v>
      </c>
      <c r="G290" s="8">
        <f>중기사용료목록!F288</f>
        <v>18412</v>
      </c>
      <c r="H290" s="8">
        <f t="shared" si="22"/>
        <v>18412</v>
      </c>
      <c r="I290" s="8">
        <f>중기사용료목록!G288</f>
        <v>4058</v>
      </c>
      <c r="J290" s="8">
        <f t="shared" si="23"/>
        <v>4058</v>
      </c>
      <c r="K290" s="8">
        <f t="shared" si="24"/>
        <v>28035</v>
      </c>
      <c r="L290" s="8">
        <f t="shared" si="20"/>
        <v>28035</v>
      </c>
      <c r="M290" s="9" t="s">
        <v>5631</v>
      </c>
      <c r="N290" s="6" t="s">
        <v>5631</v>
      </c>
      <c r="P290" s="6" t="s">
        <v>5543</v>
      </c>
      <c r="Q290" s="6" t="s">
        <v>5631</v>
      </c>
      <c r="R290" s="6" t="s">
        <v>3334</v>
      </c>
    </row>
    <row r="291" spans="1:18" ht="15" customHeight="1">
      <c r="A291" s="7" t="s">
        <v>1824</v>
      </c>
      <c r="B291" s="7" t="s">
        <v>5611</v>
      </c>
      <c r="C291" s="7">
        <v>1</v>
      </c>
      <c r="D291" s="7" t="s">
        <v>4684</v>
      </c>
      <c r="E291" s="8">
        <f>중기사용료목록!E289</f>
        <v>5565</v>
      </c>
      <c r="F291" s="8">
        <f t="shared" si="21"/>
        <v>5565</v>
      </c>
      <c r="G291" s="8">
        <f>중기사용료목록!F289</f>
        <v>18412</v>
      </c>
      <c r="H291" s="8">
        <f t="shared" si="22"/>
        <v>18412</v>
      </c>
      <c r="I291" s="8">
        <f>중기사용료목록!G289</f>
        <v>4567</v>
      </c>
      <c r="J291" s="8">
        <f t="shared" si="23"/>
        <v>4567</v>
      </c>
      <c r="K291" s="8">
        <f t="shared" si="24"/>
        <v>28544</v>
      </c>
      <c r="L291" s="8">
        <f t="shared" si="20"/>
        <v>28544</v>
      </c>
      <c r="M291" s="9" t="s">
        <v>5631</v>
      </c>
      <c r="N291" s="6" t="s">
        <v>5631</v>
      </c>
      <c r="P291" s="6" t="s">
        <v>1270</v>
      </c>
      <c r="Q291" s="6" t="s">
        <v>5631</v>
      </c>
      <c r="R291" s="6" t="s">
        <v>513</v>
      </c>
    </row>
    <row r="292" spans="1:18" ht="15" customHeight="1">
      <c r="A292" s="7" t="s">
        <v>2573</v>
      </c>
      <c r="B292" s="7" t="s">
        <v>169</v>
      </c>
      <c r="C292" s="7">
        <v>1</v>
      </c>
      <c r="D292" s="7" t="s">
        <v>4684</v>
      </c>
      <c r="E292" s="8">
        <f>중기사용료목록!E290</f>
        <v>22894</v>
      </c>
      <c r="F292" s="8">
        <f t="shared" si="21"/>
        <v>22894</v>
      </c>
      <c r="G292" s="8">
        <f>중기사용료목록!F290</f>
        <v>25758</v>
      </c>
      <c r="H292" s="8">
        <f t="shared" si="22"/>
        <v>25758</v>
      </c>
      <c r="I292" s="8">
        <f>중기사용료목록!G290</f>
        <v>20560</v>
      </c>
      <c r="J292" s="8">
        <f t="shared" si="23"/>
        <v>20560</v>
      </c>
      <c r="K292" s="8">
        <f t="shared" si="24"/>
        <v>69212</v>
      </c>
      <c r="L292" s="8">
        <f t="shared" si="20"/>
        <v>69212</v>
      </c>
      <c r="M292" s="9" t="s">
        <v>5631</v>
      </c>
      <c r="N292" s="6" t="s">
        <v>5631</v>
      </c>
      <c r="P292" s="6" t="s">
        <v>2664</v>
      </c>
      <c r="Q292" s="6" t="s">
        <v>5631</v>
      </c>
      <c r="R292" s="6" t="s">
        <v>756</v>
      </c>
    </row>
    <row r="293" spans="1:18" ht="15" customHeight="1">
      <c r="A293" s="7" t="s">
        <v>2573</v>
      </c>
      <c r="B293" s="7" t="s">
        <v>4759</v>
      </c>
      <c r="C293" s="7">
        <v>1</v>
      </c>
      <c r="D293" s="7" t="s">
        <v>4684</v>
      </c>
      <c r="E293" s="8">
        <f>중기사용료목록!E291</f>
        <v>22894</v>
      </c>
      <c r="F293" s="8">
        <f t="shared" si="21"/>
        <v>22894</v>
      </c>
      <c r="G293" s="8">
        <f>중기사용료목록!F291</f>
        <v>25758</v>
      </c>
      <c r="H293" s="8">
        <f t="shared" si="22"/>
        <v>25758</v>
      </c>
      <c r="I293" s="8">
        <f>중기사용료목록!G291</f>
        <v>19175</v>
      </c>
      <c r="J293" s="8">
        <f t="shared" si="23"/>
        <v>19175</v>
      </c>
      <c r="K293" s="8">
        <f t="shared" si="24"/>
        <v>67827</v>
      </c>
      <c r="L293" s="8">
        <f t="shared" si="20"/>
        <v>67827</v>
      </c>
      <c r="M293" s="9" t="s">
        <v>5631</v>
      </c>
      <c r="N293" s="6" t="s">
        <v>5631</v>
      </c>
      <c r="P293" s="6" t="s">
        <v>3951</v>
      </c>
      <c r="Q293" s="6" t="s">
        <v>5631</v>
      </c>
      <c r="R293" s="6" t="s">
        <v>3025</v>
      </c>
    </row>
    <row r="294" spans="1:18" ht="15" customHeight="1">
      <c r="A294" s="7" t="s">
        <v>796</v>
      </c>
      <c r="B294" s="7" t="s">
        <v>4881</v>
      </c>
      <c r="C294" s="7">
        <v>1</v>
      </c>
      <c r="D294" s="7" t="s">
        <v>4684</v>
      </c>
      <c r="E294" s="8">
        <f>중기사용료목록!E292</f>
        <v>9401</v>
      </c>
      <c r="F294" s="8">
        <f t="shared" si="21"/>
        <v>9401</v>
      </c>
      <c r="G294" s="8">
        <f>중기사용료목록!F292</f>
        <v>18412</v>
      </c>
      <c r="H294" s="8">
        <f t="shared" si="22"/>
        <v>18412</v>
      </c>
      <c r="I294" s="8">
        <f>중기사용료목록!G292</f>
        <v>1460</v>
      </c>
      <c r="J294" s="8">
        <f t="shared" si="23"/>
        <v>1460</v>
      </c>
      <c r="K294" s="8">
        <f t="shared" si="24"/>
        <v>29273</v>
      </c>
      <c r="L294" s="8">
        <f t="shared" si="20"/>
        <v>29273</v>
      </c>
      <c r="M294" s="9" t="s">
        <v>5631</v>
      </c>
      <c r="N294" s="6" t="s">
        <v>5631</v>
      </c>
      <c r="P294" s="6" t="s">
        <v>5442</v>
      </c>
      <c r="Q294" s="6" t="s">
        <v>5631</v>
      </c>
      <c r="R294" s="6" t="s">
        <v>3541</v>
      </c>
    </row>
    <row r="295" spans="1:18" ht="15" customHeight="1">
      <c r="A295" s="7" t="s">
        <v>4792</v>
      </c>
      <c r="B295" s="7" t="s">
        <v>4918</v>
      </c>
      <c r="C295" s="7">
        <v>1</v>
      </c>
      <c r="D295" s="7" t="s">
        <v>4684</v>
      </c>
      <c r="E295" s="8">
        <f>중기사용료목록!E293</f>
        <v>24270</v>
      </c>
      <c r="F295" s="8">
        <f t="shared" si="21"/>
        <v>24270</v>
      </c>
      <c r="G295" s="8">
        <f>중기사용료목록!F293</f>
        <v>25758</v>
      </c>
      <c r="H295" s="8">
        <f t="shared" si="22"/>
        <v>25758</v>
      </c>
      <c r="I295" s="8">
        <f>중기사용료목록!G293</f>
        <v>36434</v>
      </c>
      <c r="J295" s="8">
        <f t="shared" si="23"/>
        <v>36434</v>
      </c>
      <c r="K295" s="8">
        <f t="shared" si="24"/>
        <v>86462</v>
      </c>
      <c r="L295" s="8">
        <f t="shared" si="20"/>
        <v>86462</v>
      </c>
      <c r="M295" s="9" t="s">
        <v>5631</v>
      </c>
      <c r="N295" s="6" t="s">
        <v>5631</v>
      </c>
      <c r="P295" s="6" t="s">
        <v>3023</v>
      </c>
      <c r="Q295" s="6" t="s">
        <v>5631</v>
      </c>
      <c r="R295" s="6" t="s">
        <v>3974</v>
      </c>
    </row>
    <row r="296" spans="1:18" ht="15" customHeight="1">
      <c r="A296" s="7" t="s">
        <v>4792</v>
      </c>
      <c r="B296" s="7" t="s">
        <v>44</v>
      </c>
      <c r="C296" s="7">
        <v>1</v>
      </c>
      <c r="D296" s="7" t="s">
        <v>4684</v>
      </c>
      <c r="E296" s="8">
        <f>중기사용료목록!E294</f>
        <v>25261</v>
      </c>
      <c r="F296" s="8">
        <f t="shared" si="21"/>
        <v>25261</v>
      </c>
      <c r="G296" s="8">
        <f>중기사용료목록!F294</f>
        <v>25758</v>
      </c>
      <c r="H296" s="8">
        <f t="shared" si="22"/>
        <v>25758</v>
      </c>
      <c r="I296" s="8">
        <f>중기사용료목록!G294</f>
        <v>50428</v>
      </c>
      <c r="J296" s="8">
        <f t="shared" si="23"/>
        <v>50428</v>
      </c>
      <c r="K296" s="8">
        <f t="shared" si="24"/>
        <v>101447</v>
      </c>
      <c r="L296" s="8">
        <f t="shared" si="20"/>
        <v>101447</v>
      </c>
      <c r="M296" s="9" t="s">
        <v>5631</v>
      </c>
      <c r="N296" s="6" t="s">
        <v>5631</v>
      </c>
      <c r="P296" s="6" t="s">
        <v>4389</v>
      </c>
      <c r="Q296" s="6" t="s">
        <v>5631</v>
      </c>
      <c r="R296" s="6" t="s">
        <v>451</v>
      </c>
    </row>
    <row r="297" spans="1:18" ht="15" customHeight="1">
      <c r="A297" s="7" t="s">
        <v>4792</v>
      </c>
      <c r="B297" s="7" t="s">
        <v>3460</v>
      </c>
      <c r="C297" s="7">
        <v>1</v>
      </c>
      <c r="D297" s="7" t="s">
        <v>4684</v>
      </c>
      <c r="E297" s="8">
        <f>중기사용료목록!E295</f>
        <v>28563</v>
      </c>
      <c r="F297" s="8">
        <f t="shared" si="21"/>
        <v>28563</v>
      </c>
      <c r="G297" s="8">
        <f>중기사용료목록!F295</f>
        <v>25758</v>
      </c>
      <c r="H297" s="8">
        <f t="shared" si="22"/>
        <v>25758</v>
      </c>
      <c r="I297" s="8">
        <f>중기사용료목록!G295</f>
        <v>55150</v>
      </c>
      <c r="J297" s="8">
        <f t="shared" si="23"/>
        <v>55150</v>
      </c>
      <c r="K297" s="8">
        <f t="shared" si="24"/>
        <v>109471</v>
      </c>
      <c r="L297" s="8">
        <f t="shared" si="20"/>
        <v>109471</v>
      </c>
      <c r="M297" s="9" t="s">
        <v>5631</v>
      </c>
      <c r="N297" s="6" t="s">
        <v>5631</v>
      </c>
      <c r="P297" s="6" t="s">
        <v>286</v>
      </c>
      <c r="Q297" s="6" t="s">
        <v>5631</v>
      </c>
      <c r="R297" s="6" t="s">
        <v>1692</v>
      </c>
    </row>
    <row r="298" spans="1:18" ht="15" customHeight="1">
      <c r="A298" s="7" t="s">
        <v>4792</v>
      </c>
      <c r="B298" s="7" t="s">
        <v>907</v>
      </c>
      <c r="C298" s="7">
        <v>1</v>
      </c>
      <c r="D298" s="7" t="s">
        <v>4684</v>
      </c>
      <c r="E298" s="8">
        <f>중기사용료목록!E296</f>
        <v>29223</v>
      </c>
      <c r="F298" s="8">
        <f t="shared" si="21"/>
        <v>29223</v>
      </c>
      <c r="G298" s="8">
        <f>중기사용료목록!F296</f>
        <v>25758</v>
      </c>
      <c r="H298" s="8">
        <f t="shared" si="22"/>
        <v>25758</v>
      </c>
      <c r="I298" s="8">
        <f>중기사용료목록!G296</f>
        <v>71597</v>
      </c>
      <c r="J298" s="8">
        <f t="shared" si="23"/>
        <v>71597</v>
      </c>
      <c r="K298" s="8">
        <f t="shared" si="24"/>
        <v>126578</v>
      </c>
      <c r="L298" s="8">
        <f t="shared" si="20"/>
        <v>126578</v>
      </c>
      <c r="M298" s="9" t="s">
        <v>5631</v>
      </c>
      <c r="N298" s="6" t="s">
        <v>5631</v>
      </c>
      <c r="P298" s="6" t="s">
        <v>1659</v>
      </c>
      <c r="Q298" s="6" t="s">
        <v>5631</v>
      </c>
      <c r="R298" s="6" t="s">
        <v>1889</v>
      </c>
    </row>
    <row r="299" spans="1:18" ht="15" customHeight="1">
      <c r="A299" s="7" t="s">
        <v>4792</v>
      </c>
      <c r="B299" s="7" t="s">
        <v>594</v>
      </c>
      <c r="C299" s="7">
        <v>1</v>
      </c>
      <c r="D299" s="7" t="s">
        <v>4684</v>
      </c>
      <c r="E299" s="8">
        <f>중기사용료목록!E297</f>
        <v>38469</v>
      </c>
      <c r="F299" s="8">
        <f t="shared" si="21"/>
        <v>38469</v>
      </c>
      <c r="G299" s="8">
        <f>중기사용료목록!F297</f>
        <v>25758</v>
      </c>
      <c r="H299" s="8">
        <f t="shared" si="22"/>
        <v>25758</v>
      </c>
      <c r="I299" s="8">
        <f>중기사용료목록!G297</f>
        <v>71736</v>
      </c>
      <c r="J299" s="8">
        <f t="shared" si="23"/>
        <v>71736</v>
      </c>
      <c r="K299" s="8">
        <f t="shared" si="24"/>
        <v>135963</v>
      </c>
      <c r="L299" s="8">
        <f t="shared" si="20"/>
        <v>135963</v>
      </c>
      <c r="M299" s="9" t="s">
        <v>5631</v>
      </c>
      <c r="N299" s="6" t="s">
        <v>5631</v>
      </c>
      <c r="P299" s="6" t="s">
        <v>3078</v>
      </c>
      <c r="Q299" s="6" t="s">
        <v>5631</v>
      </c>
      <c r="R299" s="6" t="s">
        <v>1128</v>
      </c>
    </row>
    <row r="300" spans="1:18" ht="15" customHeight="1">
      <c r="A300" s="7" t="s">
        <v>4792</v>
      </c>
      <c r="B300" s="7" t="s">
        <v>2692</v>
      </c>
      <c r="C300" s="7">
        <v>1</v>
      </c>
      <c r="D300" s="7" t="s">
        <v>4684</v>
      </c>
      <c r="E300" s="8">
        <f>중기사용료목록!E298</f>
        <v>43422</v>
      </c>
      <c r="F300" s="8">
        <f t="shared" si="21"/>
        <v>43422</v>
      </c>
      <c r="G300" s="8">
        <f>중기사용료목록!F298</f>
        <v>25758</v>
      </c>
      <c r="H300" s="8">
        <f t="shared" si="22"/>
        <v>25758</v>
      </c>
      <c r="I300" s="8">
        <f>중기사용료목록!G298</f>
        <v>92814</v>
      </c>
      <c r="J300" s="8">
        <f t="shared" si="23"/>
        <v>92814</v>
      </c>
      <c r="K300" s="8">
        <f t="shared" si="24"/>
        <v>161994</v>
      </c>
      <c r="L300" s="8">
        <f t="shared" si="20"/>
        <v>161994</v>
      </c>
      <c r="M300" s="9" t="s">
        <v>5631</v>
      </c>
      <c r="N300" s="6" t="s">
        <v>5631</v>
      </c>
      <c r="P300" s="6" t="s">
        <v>4468</v>
      </c>
      <c r="Q300" s="6" t="s">
        <v>5631</v>
      </c>
      <c r="R300" s="6" t="s">
        <v>696</v>
      </c>
    </row>
    <row r="301" spans="1:18" ht="15" customHeight="1">
      <c r="A301" s="7" t="s">
        <v>4792</v>
      </c>
      <c r="B301" s="7" t="s">
        <v>5591</v>
      </c>
      <c r="C301" s="7">
        <v>1</v>
      </c>
      <c r="D301" s="7" t="s">
        <v>4684</v>
      </c>
      <c r="E301" s="8">
        <f>중기사용료목록!E299</f>
        <v>43422</v>
      </c>
      <c r="F301" s="8">
        <f t="shared" si="21"/>
        <v>43422</v>
      </c>
      <c r="G301" s="8">
        <f>중기사용료목록!F299</f>
        <v>25758</v>
      </c>
      <c r="H301" s="8">
        <f t="shared" si="22"/>
        <v>25758</v>
      </c>
      <c r="I301" s="8">
        <f>중기사용료목록!G299</f>
        <v>105042</v>
      </c>
      <c r="J301" s="8">
        <f t="shared" si="23"/>
        <v>105042</v>
      </c>
      <c r="K301" s="8">
        <f t="shared" si="24"/>
        <v>174222</v>
      </c>
      <c r="L301" s="8">
        <f t="shared" si="20"/>
        <v>174222</v>
      </c>
      <c r="M301" s="9" t="s">
        <v>5631</v>
      </c>
      <c r="N301" s="6" t="s">
        <v>5631</v>
      </c>
      <c r="P301" s="6" t="s">
        <v>367</v>
      </c>
      <c r="Q301" s="6" t="s">
        <v>5631</v>
      </c>
      <c r="R301" s="6" t="s">
        <v>99</v>
      </c>
    </row>
    <row r="302" spans="1:18" ht="15" customHeight="1">
      <c r="A302" s="7" t="s">
        <v>4792</v>
      </c>
      <c r="B302" s="7" t="s">
        <v>3639</v>
      </c>
      <c r="C302" s="7">
        <v>1</v>
      </c>
      <c r="D302" s="7" t="s">
        <v>4684</v>
      </c>
      <c r="E302" s="8">
        <f>중기사용료목록!E300</f>
        <v>51182</v>
      </c>
      <c r="F302" s="8">
        <f t="shared" si="21"/>
        <v>51182</v>
      </c>
      <c r="G302" s="8">
        <f>중기사용료목록!F300</f>
        <v>25758</v>
      </c>
      <c r="H302" s="8">
        <f t="shared" si="22"/>
        <v>25758</v>
      </c>
      <c r="I302" s="8">
        <f>중기사용료목록!G300</f>
        <v>109525</v>
      </c>
      <c r="J302" s="8">
        <f t="shared" si="23"/>
        <v>109525</v>
      </c>
      <c r="K302" s="8">
        <f t="shared" si="24"/>
        <v>186465</v>
      </c>
      <c r="L302" s="8">
        <f t="shared" si="20"/>
        <v>186465</v>
      </c>
      <c r="M302" s="9" t="s">
        <v>5631</v>
      </c>
      <c r="N302" s="6" t="s">
        <v>5631</v>
      </c>
      <c r="P302" s="6" t="s">
        <v>1730</v>
      </c>
      <c r="Q302" s="6" t="s">
        <v>5631</v>
      </c>
      <c r="R302" s="6" t="s">
        <v>4439</v>
      </c>
    </row>
    <row r="303" spans="1:18" ht="15" customHeight="1">
      <c r="A303" s="7" t="s">
        <v>1431</v>
      </c>
      <c r="B303" s="7" t="s">
        <v>4145</v>
      </c>
      <c r="C303" s="7">
        <v>1</v>
      </c>
      <c r="D303" s="7" t="s">
        <v>4684</v>
      </c>
      <c r="E303" s="8">
        <f>중기사용료목록!E301</f>
        <v>0</v>
      </c>
      <c r="F303" s="8">
        <f t="shared" si="21"/>
        <v>0</v>
      </c>
      <c r="G303" s="8">
        <f>중기사용료목록!F301</f>
        <v>0</v>
      </c>
      <c r="H303" s="8">
        <f t="shared" si="22"/>
        <v>0</v>
      </c>
      <c r="I303" s="8">
        <f>중기사용료목록!G301</f>
        <v>14552</v>
      </c>
      <c r="J303" s="8">
        <f t="shared" si="23"/>
        <v>14552</v>
      </c>
      <c r="K303" s="8">
        <f t="shared" si="24"/>
        <v>14552</v>
      </c>
      <c r="L303" s="8">
        <f t="shared" si="20"/>
        <v>14552</v>
      </c>
      <c r="M303" s="9" t="s">
        <v>5631</v>
      </c>
      <c r="N303" s="6" t="s">
        <v>5631</v>
      </c>
      <c r="P303" s="6" t="s">
        <v>2845</v>
      </c>
      <c r="Q303" s="6" t="s">
        <v>5631</v>
      </c>
      <c r="R303" s="6" t="s">
        <v>4873</v>
      </c>
    </row>
    <row r="304" spans="1:18" ht="15" customHeight="1">
      <c r="A304" s="7" t="s">
        <v>1431</v>
      </c>
      <c r="B304" s="7" t="s">
        <v>4796</v>
      </c>
      <c r="C304" s="7">
        <v>1</v>
      </c>
      <c r="D304" s="7" t="s">
        <v>4684</v>
      </c>
      <c r="E304" s="8">
        <f>중기사용료목록!E302</f>
        <v>0</v>
      </c>
      <c r="F304" s="8">
        <f t="shared" si="21"/>
        <v>0</v>
      </c>
      <c r="G304" s="8">
        <f>중기사용료목록!F302</f>
        <v>0</v>
      </c>
      <c r="H304" s="8">
        <f t="shared" si="22"/>
        <v>0</v>
      </c>
      <c r="I304" s="8">
        <f>중기사용료목록!G302</f>
        <v>20721</v>
      </c>
      <c r="J304" s="8">
        <f t="shared" si="23"/>
        <v>20721</v>
      </c>
      <c r="K304" s="8">
        <f t="shared" si="24"/>
        <v>20721</v>
      </c>
      <c r="L304" s="8">
        <f t="shared" si="20"/>
        <v>20721</v>
      </c>
      <c r="M304" s="9" t="s">
        <v>5631</v>
      </c>
      <c r="N304" s="6" t="s">
        <v>5631</v>
      </c>
      <c r="P304" s="6" t="s">
        <v>4196</v>
      </c>
      <c r="Q304" s="6" t="s">
        <v>5631</v>
      </c>
      <c r="R304" s="6" t="s">
        <v>3531</v>
      </c>
    </row>
    <row r="305" spans="1:18" ht="15" customHeight="1">
      <c r="A305" s="7" t="s">
        <v>1383</v>
      </c>
      <c r="B305" s="7" t="s">
        <v>2480</v>
      </c>
      <c r="C305" s="7">
        <v>1</v>
      </c>
      <c r="D305" s="7" t="s">
        <v>4684</v>
      </c>
      <c r="E305" s="8">
        <f>중기사용료목록!E303</f>
        <v>10781</v>
      </c>
      <c r="F305" s="8">
        <f t="shared" si="21"/>
        <v>10781</v>
      </c>
      <c r="G305" s="8">
        <f>중기사용료목록!F303</f>
        <v>0</v>
      </c>
      <c r="H305" s="8">
        <f t="shared" si="22"/>
        <v>0</v>
      </c>
      <c r="I305" s="8">
        <f>중기사용료목록!G303</f>
        <v>19059</v>
      </c>
      <c r="J305" s="8">
        <f t="shared" si="23"/>
        <v>19059</v>
      </c>
      <c r="K305" s="8">
        <f t="shared" si="24"/>
        <v>29840</v>
      </c>
      <c r="L305" s="8">
        <f t="shared" si="20"/>
        <v>29840</v>
      </c>
      <c r="M305" s="9" t="s">
        <v>962</v>
      </c>
      <c r="N305" s="6" t="s">
        <v>5631</v>
      </c>
      <c r="P305" s="6" t="s">
        <v>2191</v>
      </c>
      <c r="Q305" s="6" t="s">
        <v>5631</v>
      </c>
      <c r="R305" s="6" t="s">
        <v>3772</v>
      </c>
    </row>
    <row r="306" spans="1:18" ht="15" customHeight="1">
      <c r="A306" s="7" t="s">
        <v>1383</v>
      </c>
      <c r="B306" s="7" t="s">
        <v>1263</v>
      </c>
      <c r="C306" s="7">
        <v>1</v>
      </c>
      <c r="D306" s="7" t="s">
        <v>4684</v>
      </c>
      <c r="E306" s="8">
        <f>중기사용료목록!E304</f>
        <v>30785</v>
      </c>
      <c r="F306" s="8">
        <f t="shared" si="21"/>
        <v>30785</v>
      </c>
      <c r="G306" s="8">
        <f>중기사용료목록!F304</f>
        <v>0</v>
      </c>
      <c r="H306" s="8">
        <f t="shared" si="22"/>
        <v>0</v>
      </c>
      <c r="I306" s="8">
        <f>중기사용료목록!G304</f>
        <v>80725</v>
      </c>
      <c r="J306" s="8">
        <f t="shared" si="23"/>
        <v>80725</v>
      </c>
      <c r="K306" s="8">
        <f t="shared" si="24"/>
        <v>111510</v>
      </c>
      <c r="L306" s="8">
        <f t="shared" si="20"/>
        <v>111510</v>
      </c>
      <c r="M306" s="9" t="s">
        <v>962</v>
      </c>
      <c r="N306" s="6" t="s">
        <v>5631</v>
      </c>
      <c r="P306" s="6" t="s">
        <v>816</v>
      </c>
      <c r="Q306" s="6" t="s">
        <v>5631</v>
      </c>
      <c r="R306" s="6" t="s">
        <v>745</v>
      </c>
    </row>
    <row r="307" spans="1:18" ht="15" customHeight="1">
      <c r="A307" s="7" t="s">
        <v>17</v>
      </c>
      <c r="B307" s="7" t="s">
        <v>4447</v>
      </c>
      <c r="C307" s="7">
        <v>1</v>
      </c>
      <c r="D307" s="7" t="s">
        <v>4684</v>
      </c>
      <c r="E307" s="8">
        <f>중기사용료목록!E305</f>
        <v>0</v>
      </c>
      <c r="F307" s="8">
        <f t="shared" si="21"/>
        <v>0</v>
      </c>
      <c r="G307" s="8">
        <f>중기사용료목록!F305</f>
        <v>0</v>
      </c>
      <c r="H307" s="8">
        <f t="shared" si="22"/>
        <v>0</v>
      </c>
      <c r="I307" s="8">
        <f>중기사용료목록!G305</f>
        <v>79</v>
      </c>
      <c r="J307" s="8">
        <f t="shared" si="23"/>
        <v>79</v>
      </c>
      <c r="K307" s="8">
        <f t="shared" si="24"/>
        <v>79</v>
      </c>
      <c r="L307" s="8">
        <f t="shared" si="20"/>
        <v>79</v>
      </c>
      <c r="M307" s="9" t="s">
        <v>5631</v>
      </c>
      <c r="N307" s="6" t="s">
        <v>5631</v>
      </c>
      <c r="P307" s="6" t="s">
        <v>4966</v>
      </c>
      <c r="Q307" s="6" t="s">
        <v>5631</v>
      </c>
      <c r="R307" s="6" t="s">
        <v>3513</v>
      </c>
    </row>
    <row r="308" spans="1:18" ht="15" customHeight="1">
      <c r="A308" s="7" t="s">
        <v>17</v>
      </c>
      <c r="B308" s="7" t="s">
        <v>4471</v>
      </c>
      <c r="C308" s="7">
        <v>1</v>
      </c>
      <c r="D308" s="7" t="s">
        <v>4684</v>
      </c>
      <c r="E308" s="8">
        <f>중기사용료목록!E306</f>
        <v>1538</v>
      </c>
      <c r="F308" s="8">
        <f t="shared" si="21"/>
        <v>1538</v>
      </c>
      <c r="G308" s="8">
        <f>중기사용료목록!F306</f>
        <v>0</v>
      </c>
      <c r="H308" s="8">
        <f t="shared" si="22"/>
        <v>0</v>
      </c>
      <c r="I308" s="8">
        <f>중기사용료목록!G306</f>
        <v>158</v>
      </c>
      <c r="J308" s="8">
        <f t="shared" si="23"/>
        <v>158</v>
      </c>
      <c r="K308" s="8">
        <f t="shared" si="24"/>
        <v>1696</v>
      </c>
      <c r="L308" s="8">
        <f t="shared" si="20"/>
        <v>1696</v>
      </c>
      <c r="M308" s="9" t="s">
        <v>5631</v>
      </c>
      <c r="N308" s="6" t="s">
        <v>5631</v>
      </c>
      <c r="P308" s="6" t="s">
        <v>3468</v>
      </c>
      <c r="Q308" s="6" t="s">
        <v>5631</v>
      </c>
      <c r="R308" s="6" t="s">
        <v>5450</v>
      </c>
    </row>
    <row r="309" spans="1:18" ht="15" customHeight="1">
      <c r="A309" s="7" t="s">
        <v>2805</v>
      </c>
      <c r="B309" s="7" t="s">
        <v>4844</v>
      </c>
      <c r="C309" s="7">
        <v>1</v>
      </c>
      <c r="D309" s="7" t="s">
        <v>4684</v>
      </c>
      <c r="E309" s="8">
        <f>중기사용료목록!E307</f>
        <v>0</v>
      </c>
      <c r="F309" s="8">
        <f t="shared" si="21"/>
        <v>0</v>
      </c>
      <c r="G309" s="8">
        <f>중기사용료목록!F307</f>
        <v>18412</v>
      </c>
      <c r="H309" s="8">
        <f t="shared" si="22"/>
        <v>18412</v>
      </c>
      <c r="I309" s="8">
        <f>중기사용료목록!G307</f>
        <v>2953</v>
      </c>
      <c r="J309" s="8">
        <f t="shared" si="23"/>
        <v>2953</v>
      </c>
      <c r="K309" s="8">
        <f t="shared" si="24"/>
        <v>21365</v>
      </c>
      <c r="L309" s="8">
        <f t="shared" si="20"/>
        <v>21365</v>
      </c>
      <c r="M309" s="9" t="s">
        <v>5631</v>
      </c>
      <c r="N309" s="6" t="s">
        <v>5631</v>
      </c>
      <c r="P309" s="6" t="s">
        <v>2273</v>
      </c>
      <c r="Q309" s="6" t="s">
        <v>5631</v>
      </c>
      <c r="R309" s="6" t="s">
        <v>4867</v>
      </c>
    </row>
    <row r="310" spans="1:18" ht="15" customHeight="1">
      <c r="A310" s="7" t="s">
        <v>3080</v>
      </c>
      <c r="B310" s="7" t="s">
        <v>5532</v>
      </c>
      <c r="C310" s="7">
        <v>1</v>
      </c>
      <c r="D310" s="7" t="s">
        <v>4684</v>
      </c>
      <c r="E310" s="8">
        <f>중기사용료목록!E308</f>
        <v>0</v>
      </c>
      <c r="F310" s="8">
        <f t="shared" si="21"/>
        <v>0</v>
      </c>
      <c r="G310" s="8">
        <f>중기사용료목록!F308</f>
        <v>25758</v>
      </c>
      <c r="H310" s="8">
        <f t="shared" si="22"/>
        <v>25758</v>
      </c>
      <c r="I310" s="8">
        <f>중기사용료목록!G308</f>
        <v>52067</v>
      </c>
      <c r="J310" s="8">
        <f t="shared" si="23"/>
        <v>52067</v>
      </c>
      <c r="K310" s="8">
        <f t="shared" si="24"/>
        <v>77825</v>
      </c>
      <c r="L310" s="8">
        <f t="shared" si="20"/>
        <v>77825</v>
      </c>
      <c r="M310" s="9" t="s">
        <v>5631</v>
      </c>
      <c r="N310" s="6" t="s">
        <v>5631</v>
      </c>
      <c r="P310" s="6" t="s">
        <v>891</v>
      </c>
      <c r="Q310" s="6" t="s">
        <v>5631</v>
      </c>
      <c r="R310" s="6" t="s">
        <v>4833</v>
      </c>
    </row>
    <row r="311" spans="1:18" ht="15" customHeight="1">
      <c r="A311" s="7" t="s">
        <v>3080</v>
      </c>
      <c r="B311" s="7" t="s">
        <v>3586</v>
      </c>
      <c r="C311" s="7">
        <v>1</v>
      </c>
      <c r="D311" s="7" t="s">
        <v>4684</v>
      </c>
      <c r="E311" s="8">
        <f>중기사용료목록!E309</f>
        <v>0</v>
      </c>
      <c r="F311" s="8">
        <f t="shared" si="21"/>
        <v>0</v>
      </c>
      <c r="G311" s="8">
        <f>중기사용료목록!F309</f>
        <v>25758</v>
      </c>
      <c r="H311" s="8">
        <f t="shared" si="22"/>
        <v>25758</v>
      </c>
      <c r="I311" s="8">
        <f>중기사용료목록!G309</f>
        <v>72283</v>
      </c>
      <c r="J311" s="8">
        <f t="shared" si="23"/>
        <v>72283</v>
      </c>
      <c r="K311" s="8">
        <f t="shared" si="24"/>
        <v>98041</v>
      </c>
      <c r="L311" s="8">
        <f t="shared" si="20"/>
        <v>98041</v>
      </c>
      <c r="M311" s="9" t="s">
        <v>5631</v>
      </c>
      <c r="N311" s="6" t="s">
        <v>5631</v>
      </c>
      <c r="P311" s="6" t="s">
        <v>5053</v>
      </c>
      <c r="Q311" s="6" t="s">
        <v>5631</v>
      </c>
      <c r="R311" s="6" t="s">
        <v>3648</v>
      </c>
    </row>
    <row r="312" spans="1:18" ht="15" customHeight="1">
      <c r="A312" s="7" t="s">
        <v>3080</v>
      </c>
      <c r="B312" s="7" t="s">
        <v>4476</v>
      </c>
      <c r="C312" s="7">
        <v>1</v>
      </c>
      <c r="D312" s="7" t="s">
        <v>4684</v>
      </c>
      <c r="E312" s="8">
        <f>중기사용료목록!E310</f>
        <v>0</v>
      </c>
      <c r="F312" s="8">
        <f t="shared" si="21"/>
        <v>0</v>
      </c>
      <c r="G312" s="8">
        <f>중기사용료목록!F310</f>
        <v>25758</v>
      </c>
      <c r="H312" s="8">
        <f t="shared" si="22"/>
        <v>25758</v>
      </c>
      <c r="I312" s="8">
        <f>중기사용료목록!G310</f>
        <v>81319</v>
      </c>
      <c r="J312" s="8">
        <f t="shared" si="23"/>
        <v>81319</v>
      </c>
      <c r="K312" s="8">
        <f t="shared" si="24"/>
        <v>107077</v>
      </c>
      <c r="L312" s="8">
        <f t="shared" si="20"/>
        <v>107077</v>
      </c>
      <c r="M312" s="9" t="s">
        <v>5631</v>
      </c>
      <c r="N312" s="6" t="s">
        <v>5631</v>
      </c>
      <c r="P312" s="6" t="s">
        <v>3520</v>
      </c>
      <c r="Q312" s="6" t="s">
        <v>5631</v>
      </c>
      <c r="R312" s="6" t="s">
        <v>5228</v>
      </c>
    </row>
    <row r="313" spans="1:18" ht="15" customHeight="1">
      <c r="A313" s="7" t="s">
        <v>3080</v>
      </c>
      <c r="B313" s="7" t="s">
        <v>5112</v>
      </c>
      <c r="C313" s="7">
        <v>1</v>
      </c>
      <c r="D313" s="7" t="s">
        <v>4684</v>
      </c>
      <c r="E313" s="8">
        <f>중기사용료목록!E311</f>
        <v>0</v>
      </c>
      <c r="F313" s="8">
        <f t="shared" si="21"/>
        <v>0</v>
      </c>
      <c r="G313" s="8">
        <f>중기사용료목록!F311</f>
        <v>25758</v>
      </c>
      <c r="H313" s="8">
        <f t="shared" si="22"/>
        <v>25758</v>
      </c>
      <c r="I313" s="8">
        <f>중기사용료목록!G311</f>
        <v>88549</v>
      </c>
      <c r="J313" s="8">
        <f t="shared" si="23"/>
        <v>88549</v>
      </c>
      <c r="K313" s="8">
        <f t="shared" si="24"/>
        <v>114307</v>
      </c>
      <c r="L313" s="8">
        <f t="shared" si="20"/>
        <v>114307</v>
      </c>
      <c r="M313" s="9" t="s">
        <v>5631</v>
      </c>
      <c r="N313" s="6" t="s">
        <v>5631</v>
      </c>
      <c r="P313" s="6" t="s">
        <v>2360</v>
      </c>
      <c r="Q313" s="6" t="s">
        <v>5631</v>
      </c>
      <c r="R313" s="6" t="s">
        <v>5311</v>
      </c>
    </row>
    <row r="314" spans="1:18" ht="15" customHeight="1">
      <c r="A314" s="7" t="s">
        <v>3138</v>
      </c>
      <c r="B314" s="7" t="s">
        <v>5106</v>
      </c>
      <c r="C314" s="7">
        <v>1</v>
      </c>
      <c r="D314" s="7" t="s">
        <v>4684</v>
      </c>
      <c r="E314" s="8">
        <f>중기사용료목록!E312</f>
        <v>0</v>
      </c>
      <c r="F314" s="8">
        <f t="shared" si="21"/>
        <v>0</v>
      </c>
      <c r="G314" s="8">
        <f>중기사용료목록!F312</f>
        <v>0</v>
      </c>
      <c r="H314" s="8">
        <f t="shared" si="22"/>
        <v>0</v>
      </c>
      <c r="I314" s="8">
        <f>중기사용료목록!G312</f>
        <v>1211</v>
      </c>
      <c r="J314" s="8">
        <f t="shared" si="23"/>
        <v>1211</v>
      </c>
      <c r="K314" s="8">
        <f t="shared" si="24"/>
        <v>1211</v>
      </c>
      <c r="L314" s="8">
        <f t="shared" si="20"/>
        <v>1211</v>
      </c>
      <c r="M314" s="9" t="s">
        <v>5631</v>
      </c>
      <c r="N314" s="6" t="s">
        <v>5631</v>
      </c>
      <c r="P314" s="6" t="s">
        <v>959</v>
      </c>
      <c r="Q314" s="6" t="s">
        <v>5631</v>
      </c>
      <c r="R314" s="6" t="s">
        <v>5625</v>
      </c>
    </row>
    <row r="315" spans="1:18" ht="15" customHeight="1">
      <c r="A315" s="7" t="s">
        <v>3138</v>
      </c>
      <c r="B315" s="7" t="s">
        <v>2873</v>
      </c>
      <c r="C315" s="7">
        <v>1</v>
      </c>
      <c r="D315" s="7" t="s">
        <v>4684</v>
      </c>
      <c r="E315" s="8">
        <f>중기사용료목록!E313</f>
        <v>0</v>
      </c>
      <c r="F315" s="8">
        <f t="shared" si="21"/>
        <v>0</v>
      </c>
      <c r="G315" s="8">
        <f>중기사용료목록!F313</f>
        <v>0</v>
      </c>
      <c r="H315" s="8">
        <f t="shared" si="22"/>
        <v>0</v>
      </c>
      <c r="I315" s="8">
        <f>중기사용료목록!G313</f>
        <v>1270</v>
      </c>
      <c r="J315" s="8">
        <f t="shared" si="23"/>
        <v>1270</v>
      </c>
      <c r="K315" s="8">
        <f t="shared" si="24"/>
        <v>1270</v>
      </c>
      <c r="L315" s="8">
        <f t="shared" si="20"/>
        <v>1270</v>
      </c>
      <c r="M315" s="9" t="s">
        <v>5631</v>
      </c>
      <c r="N315" s="6" t="s">
        <v>5631</v>
      </c>
      <c r="P315" s="6" t="s">
        <v>1871</v>
      </c>
      <c r="Q315" s="6" t="s">
        <v>5631</v>
      </c>
      <c r="R315" s="6" t="s">
        <v>4149</v>
      </c>
    </row>
    <row r="316" spans="1:18" ht="15" customHeight="1">
      <c r="A316" s="7" t="s">
        <v>3138</v>
      </c>
      <c r="B316" s="7" t="s">
        <v>2489</v>
      </c>
      <c r="C316" s="7">
        <v>1</v>
      </c>
      <c r="D316" s="7" t="s">
        <v>4684</v>
      </c>
      <c r="E316" s="8">
        <f>중기사용료목록!E314</f>
        <v>0</v>
      </c>
      <c r="F316" s="8">
        <f t="shared" si="21"/>
        <v>0</v>
      </c>
      <c r="G316" s="8">
        <f>중기사용료목록!F314</f>
        <v>0</v>
      </c>
      <c r="H316" s="8">
        <f t="shared" si="22"/>
        <v>0</v>
      </c>
      <c r="I316" s="8">
        <f>중기사용료목록!G314</f>
        <v>1504</v>
      </c>
      <c r="J316" s="8">
        <f t="shared" si="23"/>
        <v>1504</v>
      </c>
      <c r="K316" s="8">
        <f t="shared" si="24"/>
        <v>1504</v>
      </c>
      <c r="L316" s="8">
        <f t="shared" si="20"/>
        <v>1504</v>
      </c>
      <c r="M316" s="9" t="s">
        <v>5631</v>
      </c>
      <c r="N316" s="6" t="s">
        <v>5631</v>
      </c>
      <c r="P316" s="6" t="s">
        <v>505</v>
      </c>
      <c r="Q316" s="6" t="s">
        <v>5631</v>
      </c>
      <c r="R316" s="6" t="s">
        <v>2763</v>
      </c>
    </row>
    <row r="317" spans="1:18" ht="15" customHeight="1">
      <c r="A317" s="7" t="s">
        <v>3138</v>
      </c>
      <c r="B317" s="7" t="s">
        <v>2814</v>
      </c>
      <c r="C317" s="7">
        <v>1</v>
      </c>
      <c r="D317" s="7" t="s">
        <v>4684</v>
      </c>
      <c r="E317" s="8">
        <f>중기사용료목록!E315</f>
        <v>0</v>
      </c>
      <c r="F317" s="8">
        <f t="shared" si="21"/>
        <v>0</v>
      </c>
      <c r="G317" s="8">
        <f>중기사용료목록!F315</f>
        <v>0</v>
      </c>
      <c r="H317" s="8">
        <f t="shared" si="22"/>
        <v>0</v>
      </c>
      <c r="I317" s="8">
        <f>중기사용료목록!G315</f>
        <v>1722</v>
      </c>
      <c r="J317" s="8">
        <f t="shared" si="23"/>
        <v>1722</v>
      </c>
      <c r="K317" s="8">
        <f t="shared" si="24"/>
        <v>1722</v>
      </c>
      <c r="L317" s="8">
        <f t="shared" si="20"/>
        <v>1722</v>
      </c>
      <c r="M317" s="9" t="s">
        <v>5631</v>
      </c>
      <c r="N317" s="6" t="s">
        <v>5631</v>
      </c>
      <c r="P317" s="6" t="s">
        <v>4727</v>
      </c>
      <c r="Q317" s="6" t="s">
        <v>5631</v>
      </c>
      <c r="R317" s="6" t="s">
        <v>217</v>
      </c>
    </row>
    <row r="318" spans="1:18" ht="15" customHeight="1">
      <c r="A318" s="7" t="s">
        <v>3138</v>
      </c>
      <c r="B318" s="7" t="s">
        <v>1763</v>
      </c>
      <c r="C318" s="7">
        <v>1</v>
      </c>
      <c r="D318" s="7" t="s">
        <v>4684</v>
      </c>
      <c r="E318" s="8">
        <f>중기사용료목록!E316</f>
        <v>0</v>
      </c>
      <c r="F318" s="8">
        <f t="shared" si="21"/>
        <v>0</v>
      </c>
      <c r="G318" s="8">
        <f>중기사용료목록!F316</f>
        <v>0</v>
      </c>
      <c r="H318" s="8">
        <f t="shared" si="22"/>
        <v>0</v>
      </c>
      <c r="I318" s="8">
        <f>중기사용료목록!G316</f>
        <v>2034</v>
      </c>
      <c r="J318" s="8">
        <f t="shared" si="23"/>
        <v>2034</v>
      </c>
      <c r="K318" s="8">
        <f t="shared" si="24"/>
        <v>2034</v>
      </c>
      <c r="L318" s="8">
        <f t="shared" si="20"/>
        <v>2034</v>
      </c>
      <c r="M318" s="9" t="s">
        <v>5631</v>
      </c>
      <c r="N318" s="6" t="s">
        <v>5631</v>
      </c>
      <c r="P318" s="6" t="s">
        <v>3293</v>
      </c>
      <c r="Q318" s="6" t="s">
        <v>5631</v>
      </c>
      <c r="R318" s="6" t="s">
        <v>857</v>
      </c>
    </row>
    <row r="319" spans="1:18" ht="15" customHeight="1">
      <c r="A319" s="7" t="s">
        <v>246</v>
      </c>
      <c r="B319" s="7" t="s">
        <v>3318</v>
      </c>
      <c r="C319" s="7">
        <v>1</v>
      </c>
      <c r="D319" s="7" t="s">
        <v>4684</v>
      </c>
      <c r="E319" s="8">
        <f>중기사용료목록!E317</f>
        <v>0</v>
      </c>
      <c r="F319" s="8">
        <f t="shared" si="21"/>
        <v>0</v>
      </c>
      <c r="G319" s="8">
        <f>중기사용료목록!F317</f>
        <v>0</v>
      </c>
      <c r="H319" s="8">
        <f t="shared" si="22"/>
        <v>0</v>
      </c>
      <c r="I319" s="8">
        <f>중기사용료목록!G317</f>
        <v>4495</v>
      </c>
      <c r="J319" s="8">
        <f t="shared" si="23"/>
        <v>4495</v>
      </c>
      <c r="K319" s="8">
        <f t="shared" si="24"/>
        <v>4495</v>
      </c>
      <c r="L319" s="8">
        <f t="shared" si="20"/>
        <v>4495</v>
      </c>
      <c r="M319" s="9" t="s">
        <v>5631</v>
      </c>
      <c r="N319" s="6" t="s">
        <v>5631</v>
      </c>
      <c r="P319" s="6" t="s">
        <v>1777</v>
      </c>
      <c r="Q319" s="6" t="s">
        <v>5631</v>
      </c>
      <c r="R319" s="6" t="s">
        <v>4114</v>
      </c>
    </row>
    <row r="320" spans="1:18" ht="15" customHeight="1">
      <c r="A320" s="7" t="s">
        <v>246</v>
      </c>
      <c r="B320" s="7" t="s">
        <v>1345</v>
      </c>
      <c r="C320" s="7">
        <v>1</v>
      </c>
      <c r="D320" s="7" t="s">
        <v>4684</v>
      </c>
      <c r="E320" s="8">
        <f>중기사용료목록!E318</f>
        <v>0</v>
      </c>
      <c r="F320" s="8">
        <f t="shared" si="21"/>
        <v>0</v>
      </c>
      <c r="G320" s="8">
        <f>중기사용료목록!F318</f>
        <v>0</v>
      </c>
      <c r="H320" s="8">
        <f t="shared" si="22"/>
        <v>0</v>
      </c>
      <c r="I320" s="8">
        <f>중기사용료목록!G318</f>
        <v>4893</v>
      </c>
      <c r="J320" s="8">
        <f t="shared" si="23"/>
        <v>4893</v>
      </c>
      <c r="K320" s="8">
        <f t="shared" si="24"/>
        <v>4893</v>
      </c>
      <c r="L320" s="8">
        <f t="shared" si="20"/>
        <v>4893</v>
      </c>
      <c r="M320" s="9" t="s">
        <v>5631</v>
      </c>
      <c r="N320" s="6" t="s">
        <v>5631</v>
      </c>
      <c r="P320" s="6" t="s">
        <v>394</v>
      </c>
      <c r="Q320" s="6" t="s">
        <v>5631</v>
      </c>
      <c r="R320" s="6" t="s">
        <v>165</v>
      </c>
    </row>
    <row r="321" spans="1:18" ht="15" customHeight="1">
      <c r="A321" s="7" t="s">
        <v>246</v>
      </c>
      <c r="B321" s="7" t="s">
        <v>1514</v>
      </c>
      <c r="C321" s="7">
        <v>1</v>
      </c>
      <c r="D321" s="7" t="s">
        <v>4684</v>
      </c>
      <c r="E321" s="8">
        <f>중기사용료목록!E319</f>
        <v>0</v>
      </c>
      <c r="F321" s="8">
        <f t="shared" si="21"/>
        <v>0</v>
      </c>
      <c r="G321" s="8">
        <f>중기사용료목록!F319</f>
        <v>0</v>
      </c>
      <c r="H321" s="8">
        <f t="shared" si="22"/>
        <v>0</v>
      </c>
      <c r="I321" s="8">
        <f>중기사용료목록!G319</f>
        <v>6335</v>
      </c>
      <c r="J321" s="8">
        <f t="shared" si="23"/>
        <v>6335</v>
      </c>
      <c r="K321" s="8">
        <f t="shared" si="24"/>
        <v>6335</v>
      </c>
      <c r="L321" s="8">
        <f t="shared" si="20"/>
        <v>6335</v>
      </c>
      <c r="M321" s="9" t="s">
        <v>5631</v>
      </c>
      <c r="N321" s="6" t="s">
        <v>5631</v>
      </c>
      <c r="P321" s="6" t="s">
        <v>4622</v>
      </c>
      <c r="Q321" s="6" t="s">
        <v>5631</v>
      </c>
      <c r="R321" s="6" t="s">
        <v>3158</v>
      </c>
    </row>
    <row r="322" spans="1:18" ht="15" customHeight="1">
      <c r="A322" s="7" t="s">
        <v>246</v>
      </c>
      <c r="B322" s="7" t="s">
        <v>5087</v>
      </c>
      <c r="C322" s="7">
        <v>1</v>
      </c>
      <c r="D322" s="7" t="s">
        <v>4684</v>
      </c>
      <c r="E322" s="8">
        <f>중기사용료목록!E320</f>
        <v>0</v>
      </c>
      <c r="F322" s="8">
        <f t="shared" si="21"/>
        <v>0</v>
      </c>
      <c r="G322" s="8">
        <f>중기사용료목록!F320</f>
        <v>0</v>
      </c>
      <c r="H322" s="8">
        <f t="shared" si="22"/>
        <v>0</v>
      </c>
      <c r="I322" s="8">
        <f>중기사용료목록!G320</f>
        <v>6572</v>
      </c>
      <c r="J322" s="8">
        <f t="shared" si="23"/>
        <v>6572</v>
      </c>
      <c r="K322" s="8">
        <f t="shared" si="24"/>
        <v>6572</v>
      </c>
      <c r="L322" s="8">
        <f t="shared" si="20"/>
        <v>6572</v>
      </c>
      <c r="M322" s="9" t="s">
        <v>5631</v>
      </c>
      <c r="N322" s="6" t="s">
        <v>5631</v>
      </c>
      <c r="P322" s="6" t="s">
        <v>3208</v>
      </c>
      <c r="Q322" s="6" t="s">
        <v>5631</v>
      </c>
      <c r="R322" s="6" t="s">
        <v>1147</v>
      </c>
    </row>
    <row r="323" spans="1:18" ht="15" customHeight="1">
      <c r="A323" s="7" t="s">
        <v>246</v>
      </c>
      <c r="B323" s="7" t="s">
        <v>499</v>
      </c>
      <c r="C323" s="7">
        <v>1</v>
      </c>
      <c r="D323" s="7" t="s">
        <v>4684</v>
      </c>
      <c r="E323" s="8">
        <f>중기사용료목록!E321</f>
        <v>0</v>
      </c>
      <c r="F323" s="8">
        <f t="shared" si="21"/>
        <v>0</v>
      </c>
      <c r="G323" s="8">
        <f>중기사용료목록!F321</f>
        <v>0</v>
      </c>
      <c r="H323" s="8">
        <f t="shared" si="22"/>
        <v>0</v>
      </c>
      <c r="I323" s="8">
        <f>중기사용료목록!G321</f>
        <v>8817</v>
      </c>
      <c r="J323" s="8">
        <f t="shared" si="23"/>
        <v>8817</v>
      </c>
      <c r="K323" s="8">
        <f t="shared" si="24"/>
        <v>8817</v>
      </c>
      <c r="L323" s="8">
        <f t="shared" si="20"/>
        <v>8817</v>
      </c>
      <c r="M323" s="9" t="s">
        <v>5631</v>
      </c>
      <c r="N323" s="6" t="s">
        <v>5631</v>
      </c>
      <c r="P323" s="6" t="s">
        <v>2048</v>
      </c>
      <c r="Q323" s="6" t="s">
        <v>5631</v>
      </c>
      <c r="R323" s="6" t="s">
        <v>3534</v>
      </c>
    </row>
    <row r="324" spans="1:18" ht="15" customHeight="1">
      <c r="A324" s="7" t="s">
        <v>1086</v>
      </c>
      <c r="B324" s="7" t="s">
        <v>819</v>
      </c>
      <c r="C324" s="7">
        <v>1</v>
      </c>
      <c r="D324" s="7" t="s">
        <v>4684</v>
      </c>
      <c r="E324" s="8">
        <f>중기사용료목록!E322</f>
        <v>0</v>
      </c>
      <c r="F324" s="8">
        <f t="shared" si="21"/>
        <v>0</v>
      </c>
      <c r="G324" s="8">
        <f>중기사용료목록!F322</f>
        <v>0</v>
      </c>
      <c r="H324" s="8">
        <f t="shared" si="22"/>
        <v>0</v>
      </c>
      <c r="I324" s="8">
        <f>중기사용료목록!G322</f>
        <v>5063</v>
      </c>
      <c r="J324" s="8">
        <f t="shared" si="23"/>
        <v>5063</v>
      </c>
      <c r="K324" s="8">
        <f t="shared" si="24"/>
        <v>5063</v>
      </c>
      <c r="L324" s="8">
        <f t="shared" si="20"/>
        <v>5063</v>
      </c>
      <c r="M324" s="9" t="s">
        <v>5631</v>
      </c>
      <c r="N324" s="6" t="s">
        <v>5631</v>
      </c>
      <c r="P324" s="6" t="s">
        <v>683</v>
      </c>
      <c r="Q324" s="6" t="s">
        <v>5631</v>
      </c>
      <c r="R324" s="6" t="s">
        <v>324</v>
      </c>
    </row>
    <row r="325" spans="1:18" ht="15" customHeight="1">
      <c r="A325" s="7" t="s">
        <v>1086</v>
      </c>
      <c r="B325" s="7" t="s">
        <v>1635</v>
      </c>
      <c r="C325" s="7">
        <v>1</v>
      </c>
      <c r="D325" s="7" t="s">
        <v>4684</v>
      </c>
      <c r="E325" s="8">
        <f>중기사용료목록!E323</f>
        <v>0</v>
      </c>
      <c r="F325" s="8">
        <f t="shared" si="21"/>
        <v>0</v>
      </c>
      <c r="G325" s="8">
        <f>중기사용료목록!F323</f>
        <v>0</v>
      </c>
      <c r="H325" s="8">
        <f t="shared" si="22"/>
        <v>0</v>
      </c>
      <c r="I325" s="8">
        <f>중기사용료목록!G323</f>
        <v>5433</v>
      </c>
      <c r="J325" s="8">
        <f t="shared" si="23"/>
        <v>5433</v>
      </c>
      <c r="K325" s="8">
        <f t="shared" si="24"/>
        <v>5433</v>
      </c>
      <c r="L325" s="8">
        <f t="shared" ref="L325:L388" si="25">F325+H325+J325</f>
        <v>5433</v>
      </c>
      <c r="M325" s="9" t="s">
        <v>5631</v>
      </c>
      <c r="N325" s="6" t="s">
        <v>5631</v>
      </c>
      <c r="P325" s="6" t="s">
        <v>317</v>
      </c>
      <c r="Q325" s="6" t="s">
        <v>5631</v>
      </c>
      <c r="R325" s="6" t="s">
        <v>3971</v>
      </c>
    </row>
    <row r="326" spans="1:18" ht="15" customHeight="1">
      <c r="A326" s="7" t="s">
        <v>1086</v>
      </c>
      <c r="B326" s="7" t="s">
        <v>5295</v>
      </c>
      <c r="C326" s="7">
        <v>1</v>
      </c>
      <c r="D326" s="7" t="s">
        <v>4684</v>
      </c>
      <c r="E326" s="8">
        <f>중기사용료목록!E324</f>
        <v>0</v>
      </c>
      <c r="F326" s="8">
        <f t="shared" ref="F326:F389" si="26">TRUNC(E326*C326,0)</f>
        <v>0</v>
      </c>
      <c r="G326" s="8">
        <f>중기사용료목록!F324</f>
        <v>0</v>
      </c>
      <c r="H326" s="8">
        <f t="shared" ref="H326:H389" si="27">TRUNC(G326*C326,0)</f>
        <v>0</v>
      </c>
      <c r="I326" s="8">
        <f>중기사용료목록!G324</f>
        <v>6381</v>
      </c>
      <c r="J326" s="8">
        <f t="shared" ref="J326:J389" si="28">TRUNC(I326*C326,0)</f>
        <v>6381</v>
      </c>
      <c r="K326" s="8">
        <f t="shared" ref="K326:K389" si="29">E326+G326+I326</f>
        <v>6381</v>
      </c>
      <c r="L326" s="8">
        <f t="shared" si="25"/>
        <v>6381</v>
      </c>
      <c r="M326" s="9" t="s">
        <v>5631</v>
      </c>
      <c r="N326" s="6" t="s">
        <v>5631</v>
      </c>
      <c r="P326" s="6" t="s">
        <v>1696</v>
      </c>
      <c r="Q326" s="6" t="s">
        <v>5631</v>
      </c>
      <c r="R326" s="6" t="s">
        <v>776</v>
      </c>
    </row>
    <row r="327" spans="1:18" ht="15" customHeight="1">
      <c r="A327" s="7" t="s">
        <v>1086</v>
      </c>
      <c r="B327" s="7" t="s">
        <v>3588</v>
      </c>
      <c r="C327" s="7">
        <v>1</v>
      </c>
      <c r="D327" s="7" t="s">
        <v>4684</v>
      </c>
      <c r="E327" s="8">
        <f>중기사용료목록!E325</f>
        <v>0</v>
      </c>
      <c r="F327" s="8">
        <f t="shared" si="26"/>
        <v>0</v>
      </c>
      <c r="G327" s="8">
        <f>중기사용료목록!F325</f>
        <v>0</v>
      </c>
      <c r="H327" s="8">
        <f t="shared" si="27"/>
        <v>0</v>
      </c>
      <c r="I327" s="8">
        <f>중기사용료목록!G325</f>
        <v>6840</v>
      </c>
      <c r="J327" s="8">
        <f t="shared" si="28"/>
        <v>6840</v>
      </c>
      <c r="K327" s="8">
        <f t="shared" si="29"/>
        <v>6840</v>
      </c>
      <c r="L327" s="8">
        <f t="shared" si="25"/>
        <v>6840</v>
      </c>
      <c r="M327" s="9" t="s">
        <v>5631</v>
      </c>
      <c r="N327" s="6" t="s">
        <v>5631</v>
      </c>
      <c r="P327" s="6" t="s">
        <v>3120</v>
      </c>
      <c r="Q327" s="6" t="s">
        <v>5631</v>
      </c>
      <c r="R327" s="6" t="s">
        <v>2868</v>
      </c>
    </row>
    <row r="328" spans="1:18" ht="15" customHeight="1">
      <c r="A328" s="7" t="s">
        <v>1086</v>
      </c>
      <c r="B328" s="7" t="s">
        <v>4205</v>
      </c>
      <c r="C328" s="7">
        <v>1</v>
      </c>
      <c r="D328" s="7" t="s">
        <v>4684</v>
      </c>
      <c r="E328" s="8">
        <f>중기사용료목록!E326</f>
        <v>0</v>
      </c>
      <c r="F328" s="8">
        <f t="shared" si="26"/>
        <v>0</v>
      </c>
      <c r="G328" s="8">
        <f>중기사용료목록!F326</f>
        <v>0</v>
      </c>
      <c r="H328" s="8">
        <f t="shared" si="27"/>
        <v>0</v>
      </c>
      <c r="I328" s="8">
        <f>중기사용료목록!G326</f>
        <v>9180</v>
      </c>
      <c r="J328" s="8">
        <f t="shared" si="28"/>
        <v>9180</v>
      </c>
      <c r="K328" s="8">
        <f t="shared" si="29"/>
        <v>9180</v>
      </c>
      <c r="L328" s="8">
        <f t="shared" si="25"/>
        <v>9180</v>
      </c>
      <c r="M328" s="9" t="s">
        <v>5631</v>
      </c>
      <c r="N328" s="6" t="s">
        <v>5631</v>
      </c>
      <c r="P328" s="6" t="s">
        <v>4514</v>
      </c>
      <c r="Q328" s="6" t="s">
        <v>5631</v>
      </c>
      <c r="R328" s="6" t="s">
        <v>478</v>
      </c>
    </row>
    <row r="329" spans="1:18" ht="15" customHeight="1">
      <c r="A329" s="7" t="s">
        <v>1086</v>
      </c>
      <c r="B329" s="7" t="s">
        <v>3027</v>
      </c>
      <c r="C329" s="7">
        <v>1</v>
      </c>
      <c r="D329" s="7" t="s">
        <v>4684</v>
      </c>
      <c r="E329" s="8">
        <f>중기사용료목록!E327</f>
        <v>0</v>
      </c>
      <c r="F329" s="8">
        <f t="shared" si="26"/>
        <v>0</v>
      </c>
      <c r="G329" s="8">
        <f>중기사용료목록!F327</f>
        <v>0</v>
      </c>
      <c r="H329" s="8">
        <f t="shared" si="27"/>
        <v>0</v>
      </c>
      <c r="I329" s="8">
        <f>중기사용료목록!G327</f>
        <v>13882</v>
      </c>
      <c r="J329" s="8">
        <f t="shared" si="28"/>
        <v>13882</v>
      </c>
      <c r="K329" s="8">
        <f t="shared" si="29"/>
        <v>13882</v>
      </c>
      <c r="L329" s="8">
        <f t="shared" si="25"/>
        <v>13882</v>
      </c>
      <c r="M329" s="9" t="s">
        <v>5631</v>
      </c>
      <c r="N329" s="6" t="s">
        <v>5631</v>
      </c>
      <c r="P329" s="6" t="s">
        <v>223</v>
      </c>
      <c r="Q329" s="6" t="s">
        <v>5631</v>
      </c>
      <c r="R329" s="6" t="s">
        <v>3792</v>
      </c>
    </row>
    <row r="330" spans="1:18" ht="15" customHeight="1">
      <c r="A330" s="7" t="s">
        <v>1086</v>
      </c>
      <c r="B330" s="7" t="s">
        <v>3897</v>
      </c>
      <c r="C330" s="7">
        <v>1</v>
      </c>
      <c r="D330" s="7" t="s">
        <v>4684</v>
      </c>
      <c r="E330" s="8">
        <f>중기사용료목록!E328</f>
        <v>0</v>
      </c>
      <c r="F330" s="8">
        <f t="shared" si="26"/>
        <v>0</v>
      </c>
      <c r="G330" s="8">
        <f>중기사용료목록!F328</f>
        <v>0</v>
      </c>
      <c r="H330" s="8">
        <f t="shared" si="27"/>
        <v>0</v>
      </c>
      <c r="I330" s="8">
        <f>중기사용료목록!G328</f>
        <v>14379</v>
      </c>
      <c r="J330" s="8">
        <f t="shared" si="28"/>
        <v>14379</v>
      </c>
      <c r="K330" s="8">
        <f t="shared" si="29"/>
        <v>14379</v>
      </c>
      <c r="L330" s="8">
        <f t="shared" si="25"/>
        <v>14379</v>
      </c>
      <c r="M330" s="9" t="s">
        <v>5631</v>
      </c>
      <c r="N330" s="6" t="s">
        <v>5631</v>
      </c>
      <c r="P330" s="6" t="s">
        <v>1610</v>
      </c>
      <c r="Q330" s="6" t="s">
        <v>5631</v>
      </c>
      <c r="R330" s="6" t="s">
        <v>1286</v>
      </c>
    </row>
    <row r="331" spans="1:18" ht="15" customHeight="1">
      <c r="A331" s="7" t="s">
        <v>1086</v>
      </c>
      <c r="B331" s="7" t="s">
        <v>4704</v>
      </c>
      <c r="C331" s="7">
        <v>1</v>
      </c>
      <c r="D331" s="7" t="s">
        <v>4684</v>
      </c>
      <c r="E331" s="8">
        <f>중기사용료목록!E329</f>
        <v>0</v>
      </c>
      <c r="F331" s="8">
        <f t="shared" si="26"/>
        <v>0</v>
      </c>
      <c r="G331" s="8">
        <f>중기사용료목록!F329</f>
        <v>0</v>
      </c>
      <c r="H331" s="8">
        <f t="shared" si="27"/>
        <v>0</v>
      </c>
      <c r="I331" s="8">
        <f>중기사용료목록!G329</f>
        <v>22296</v>
      </c>
      <c r="J331" s="8">
        <f t="shared" si="28"/>
        <v>22296</v>
      </c>
      <c r="K331" s="8">
        <f t="shared" si="29"/>
        <v>22296</v>
      </c>
      <c r="L331" s="8">
        <f t="shared" si="25"/>
        <v>22296</v>
      </c>
      <c r="M331" s="9" t="s">
        <v>5631</v>
      </c>
      <c r="N331" s="6" t="s">
        <v>5631</v>
      </c>
      <c r="P331" s="6" t="s">
        <v>3061</v>
      </c>
      <c r="Q331" s="6" t="s">
        <v>5631</v>
      </c>
      <c r="R331" s="6" t="s">
        <v>3668</v>
      </c>
    </row>
    <row r="332" spans="1:18" ht="15" customHeight="1">
      <c r="A332" s="7" t="s">
        <v>1086</v>
      </c>
      <c r="B332" s="7" t="s">
        <v>1252</v>
      </c>
      <c r="C332" s="7">
        <v>1</v>
      </c>
      <c r="D332" s="7" t="s">
        <v>4684</v>
      </c>
      <c r="E332" s="8">
        <f>중기사용료목록!E330</f>
        <v>0</v>
      </c>
      <c r="F332" s="8">
        <f t="shared" si="26"/>
        <v>0</v>
      </c>
      <c r="G332" s="8">
        <f>중기사용료목록!F330</f>
        <v>0</v>
      </c>
      <c r="H332" s="8">
        <f t="shared" si="27"/>
        <v>0</v>
      </c>
      <c r="I332" s="8">
        <f>중기사용료목록!G330</f>
        <v>26960</v>
      </c>
      <c r="J332" s="8">
        <f t="shared" si="28"/>
        <v>26960</v>
      </c>
      <c r="K332" s="8">
        <f t="shared" si="29"/>
        <v>26960</v>
      </c>
      <c r="L332" s="8">
        <f t="shared" si="25"/>
        <v>26960</v>
      </c>
      <c r="M332" s="9" t="s">
        <v>5631</v>
      </c>
      <c r="N332" s="6" t="s">
        <v>5631</v>
      </c>
      <c r="P332" s="6" t="s">
        <v>4437</v>
      </c>
      <c r="Q332" s="6" t="s">
        <v>5631</v>
      </c>
      <c r="R332" s="6" t="s">
        <v>1420</v>
      </c>
    </row>
    <row r="333" spans="1:18" ht="15" customHeight="1">
      <c r="A333" s="7" t="s">
        <v>1086</v>
      </c>
      <c r="B333" s="7" t="s">
        <v>5302</v>
      </c>
      <c r="C333" s="7">
        <v>1</v>
      </c>
      <c r="D333" s="7" t="s">
        <v>4684</v>
      </c>
      <c r="E333" s="8">
        <f>중기사용료목록!E331</f>
        <v>0</v>
      </c>
      <c r="F333" s="8">
        <f t="shared" si="26"/>
        <v>0</v>
      </c>
      <c r="G333" s="8">
        <f>중기사용료목록!F331</f>
        <v>0</v>
      </c>
      <c r="H333" s="8">
        <f t="shared" si="27"/>
        <v>0</v>
      </c>
      <c r="I333" s="8">
        <f>중기사용료목록!G331</f>
        <v>27722</v>
      </c>
      <c r="J333" s="8">
        <f t="shared" si="28"/>
        <v>27722</v>
      </c>
      <c r="K333" s="8">
        <f t="shared" si="29"/>
        <v>27722</v>
      </c>
      <c r="L333" s="8">
        <f t="shared" si="25"/>
        <v>27722</v>
      </c>
      <c r="M333" s="9" t="s">
        <v>5631</v>
      </c>
      <c r="N333" s="6" t="s">
        <v>5631</v>
      </c>
      <c r="P333" s="6" t="s">
        <v>137</v>
      </c>
      <c r="Q333" s="6" t="s">
        <v>5631</v>
      </c>
      <c r="R333" s="6" t="s">
        <v>4805</v>
      </c>
    </row>
    <row r="334" spans="1:18" ht="15" customHeight="1">
      <c r="A334" s="7" t="s">
        <v>1086</v>
      </c>
      <c r="B334" s="7" t="s">
        <v>1388</v>
      </c>
      <c r="C334" s="7">
        <v>1</v>
      </c>
      <c r="D334" s="7" t="s">
        <v>4684</v>
      </c>
      <c r="E334" s="8">
        <f>중기사용료목록!E332</f>
        <v>0</v>
      </c>
      <c r="F334" s="8">
        <f t="shared" si="26"/>
        <v>0</v>
      </c>
      <c r="G334" s="8">
        <f>중기사용료목록!F332</f>
        <v>0</v>
      </c>
      <c r="H334" s="8">
        <f t="shared" si="27"/>
        <v>0</v>
      </c>
      <c r="I334" s="8">
        <f>중기사용료목록!G332</f>
        <v>64157</v>
      </c>
      <c r="J334" s="8">
        <f t="shared" si="28"/>
        <v>64157</v>
      </c>
      <c r="K334" s="8">
        <f t="shared" si="29"/>
        <v>64157</v>
      </c>
      <c r="L334" s="8">
        <f t="shared" si="25"/>
        <v>64157</v>
      </c>
      <c r="M334" s="9" t="s">
        <v>5631</v>
      </c>
      <c r="N334" s="6" t="s">
        <v>5631</v>
      </c>
      <c r="P334" s="6" t="s">
        <v>1527</v>
      </c>
      <c r="Q334" s="6" t="s">
        <v>5631</v>
      </c>
      <c r="R334" s="6" t="s">
        <v>1689</v>
      </c>
    </row>
    <row r="335" spans="1:18" ht="15" customHeight="1">
      <c r="A335" s="7" t="s">
        <v>2750</v>
      </c>
      <c r="B335" s="7" t="s">
        <v>3732</v>
      </c>
      <c r="C335" s="7">
        <v>1</v>
      </c>
      <c r="D335" s="7" t="s">
        <v>4684</v>
      </c>
      <c r="E335" s="8">
        <f>중기사용료목록!E333</f>
        <v>0</v>
      </c>
      <c r="F335" s="8">
        <f t="shared" si="26"/>
        <v>0</v>
      </c>
      <c r="G335" s="8">
        <f>중기사용료목록!F333</f>
        <v>0</v>
      </c>
      <c r="H335" s="8">
        <f t="shared" si="27"/>
        <v>0</v>
      </c>
      <c r="I335" s="8">
        <f>중기사용료목록!G333</f>
        <v>3946</v>
      </c>
      <c r="J335" s="8">
        <f t="shared" si="28"/>
        <v>3946</v>
      </c>
      <c r="K335" s="8">
        <f t="shared" si="29"/>
        <v>3946</v>
      </c>
      <c r="L335" s="8">
        <f t="shared" si="25"/>
        <v>3946</v>
      </c>
      <c r="M335" s="9" t="s">
        <v>5631</v>
      </c>
      <c r="N335" s="6" t="s">
        <v>5631</v>
      </c>
      <c r="P335" s="6" t="s">
        <v>1310</v>
      </c>
      <c r="Q335" s="6" t="s">
        <v>5631</v>
      </c>
      <c r="R335" s="6" t="s">
        <v>690</v>
      </c>
    </row>
    <row r="336" spans="1:18" ht="15" customHeight="1">
      <c r="A336" s="7" t="s">
        <v>2750</v>
      </c>
      <c r="B336" s="7" t="s">
        <v>1113</v>
      </c>
      <c r="C336" s="7">
        <v>1</v>
      </c>
      <c r="D336" s="7" t="s">
        <v>4684</v>
      </c>
      <c r="E336" s="8">
        <f>중기사용료목록!E334</f>
        <v>0</v>
      </c>
      <c r="F336" s="8">
        <f t="shared" si="26"/>
        <v>0</v>
      </c>
      <c r="G336" s="8">
        <f>중기사용료목록!F334</f>
        <v>0</v>
      </c>
      <c r="H336" s="8">
        <f t="shared" si="27"/>
        <v>0</v>
      </c>
      <c r="I336" s="8">
        <f>중기사용료목록!G334</f>
        <v>5541</v>
      </c>
      <c r="J336" s="8">
        <f t="shared" si="28"/>
        <v>5541</v>
      </c>
      <c r="K336" s="8">
        <f t="shared" si="29"/>
        <v>5541</v>
      </c>
      <c r="L336" s="8">
        <f t="shared" si="25"/>
        <v>5541</v>
      </c>
      <c r="M336" s="9" t="s">
        <v>5631</v>
      </c>
      <c r="N336" s="6" t="s">
        <v>5631</v>
      </c>
      <c r="P336" s="6" t="s">
        <v>2701</v>
      </c>
      <c r="Q336" s="6" t="s">
        <v>5631</v>
      </c>
      <c r="R336" s="6" t="s">
        <v>3616</v>
      </c>
    </row>
    <row r="337" spans="1:18" ht="15" customHeight="1">
      <c r="A337" s="7" t="s">
        <v>2750</v>
      </c>
      <c r="B337" s="7" t="s">
        <v>3830</v>
      </c>
      <c r="C337" s="7">
        <v>1</v>
      </c>
      <c r="D337" s="7" t="s">
        <v>4684</v>
      </c>
      <c r="E337" s="8">
        <f>중기사용료목록!E335</f>
        <v>0</v>
      </c>
      <c r="F337" s="8">
        <f t="shared" si="26"/>
        <v>0</v>
      </c>
      <c r="G337" s="8">
        <f>중기사용료목록!F335</f>
        <v>0</v>
      </c>
      <c r="H337" s="8">
        <f t="shared" si="27"/>
        <v>0</v>
      </c>
      <c r="I337" s="8">
        <f>중기사용료목록!G335</f>
        <v>8749</v>
      </c>
      <c r="J337" s="8">
        <f t="shared" si="28"/>
        <v>8749</v>
      </c>
      <c r="K337" s="8">
        <f t="shared" si="29"/>
        <v>8749</v>
      </c>
      <c r="L337" s="8">
        <f t="shared" si="25"/>
        <v>8749</v>
      </c>
      <c r="M337" s="9" t="s">
        <v>5631</v>
      </c>
      <c r="N337" s="6" t="s">
        <v>5631</v>
      </c>
      <c r="P337" s="6" t="s">
        <v>4001</v>
      </c>
      <c r="Q337" s="6" t="s">
        <v>5631</v>
      </c>
      <c r="R337" s="6" t="s">
        <v>1131</v>
      </c>
    </row>
    <row r="338" spans="1:18" ht="15" customHeight="1">
      <c r="A338" s="7" t="s">
        <v>2750</v>
      </c>
      <c r="B338" s="7" t="s">
        <v>3996</v>
      </c>
      <c r="C338" s="7">
        <v>1</v>
      </c>
      <c r="D338" s="7" t="s">
        <v>4684</v>
      </c>
      <c r="E338" s="8">
        <f>중기사용료목록!E336</f>
        <v>0</v>
      </c>
      <c r="F338" s="8">
        <f t="shared" si="26"/>
        <v>0</v>
      </c>
      <c r="G338" s="8">
        <f>중기사용료목록!F336</f>
        <v>0</v>
      </c>
      <c r="H338" s="8">
        <f t="shared" si="27"/>
        <v>0</v>
      </c>
      <c r="I338" s="8">
        <f>중기사용료목록!G336</f>
        <v>11731</v>
      </c>
      <c r="J338" s="8">
        <f t="shared" si="28"/>
        <v>11731</v>
      </c>
      <c r="K338" s="8">
        <f t="shared" si="29"/>
        <v>11731</v>
      </c>
      <c r="L338" s="8">
        <f t="shared" si="25"/>
        <v>11731</v>
      </c>
      <c r="M338" s="9" t="s">
        <v>5631</v>
      </c>
      <c r="N338" s="6" t="s">
        <v>5631</v>
      </c>
      <c r="P338" s="6" t="s">
        <v>5507</v>
      </c>
      <c r="Q338" s="6" t="s">
        <v>5631</v>
      </c>
      <c r="R338" s="6" t="s">
        <v>3185</v>
      </c>
    </row>
    <row r="339" spans="1:18" ht="15" customHeight="1">
      <c r="A339" s="7" t="s">
        <v>2750</v>
      </c>
      <c r="B339" s="7" t="s">
        <v>5451</v>
      </c>
      <c r="C339" s="7">
        <v>1</v>
      </c>
      <c r="D339" s="7" t="s">
        <v>4684</v>
      </c>
      <c r="E339" s="8">
        <f>중기사용료목록!E337</f>
        <v>0</v>
      </c>
      <c r="F339" s="8">
        <f t="shared" si="26"/>
        <v>0</v>
      </c>
      <c r="G339" s="8">
        <f>중기사용료목록!F337</f>
        <v>0</v>
      </c>
      <c r="H339" s="8">
        <f t="shared" si="27"/>
        <v>0</v>
      </c>
      <c r="I339" s="8">
        <f>중기사용료목록!G337</f>
        <v>12106</v>
      </c>
      <c r="J339" s="8">
        <f t="shared" si="28"/>
        <v>12106</v>
      </c>
      <c r="K339" s="8">
        <f t="shared" si="29"/>
        <v>12106</v>
      </c>
      <c r="L339" s="8">
        <f t="shared" si="25"/>
        <v>12106</v>
      </c>
      <c r="M339" s="9" t="s">
        <v>5631</v>
      </c>
      <c r="N339" s="6" t="s">
        <v>5631</v>
      </c>
      <c r="P339" s="6" t="s">
        <v>1399</v>
      </c>
      <c r="Q339" s="6" t="s">
        <v>5631</v>
      </c>
      <c r="R339" s="6" t="s">
        <v>102</v>
      </c>
    </row>
    <row r="340" spans="1:18" ht="15" customHeight="1">
      <c r="A340" s="7" t="s">
        <v>2750</v>
      </c>
      <c r="B340" s="7" t="s">
        <v>3885</v>
      </c>
      <c r="C340" s="7">
        <v>1</v>
      </c>
      <c r="D340" s="7" t="s">
        <v>4684</v>
      </c>
      <c r="E340" s="8">
        <f>중기사용료목록!E338</f>
        <v>0</v>
      </c>
      <c r="F340" s="8">
        <f t="shared" si="26"/>
        <v>0</v>
      </c>
      <c r="G340" s="8">
        <f>중기사용료목록!F338</f>
        <v>0</v>
      </c>
      <c r="H340" s="8">
        <f t="shared" si="27"/>
        <v>0</v>
      </c>
      <c r="I340" s="8">
        <f>중기사용료목록!G338</f>
        <v>16091</v>
      </c>
      <c r="J340" s="8">
        <f t="shared" si="28"/>
        <v>16091</v>
      </c>
      <c r="K340" s="8">
        <f t="shared" si="29"/>
        <v>16091</v>
      </c>
      <c r="L340" s="8">
        <f t="shared" si="25"/>
        <v>16091</v>
      </c>
      <c r="M340" s="9" t="s">
        <v>5631</v>
      </c>
      <c r="N340" s="6" t="s">
        <v>5631</v>
      </c>
      <c r="P340" s="6" t="s">
        <v>2806</v>
      </c>
      <c r="Q340" s="6" t="s">
        <v>5631</v>
      </c>
      <c r="R340" s="6" t="s">
        <v>4129</v>
      </c>
    </row>
    <row r="341" spans="1:18" ht="15" customHeight="1">
      <c r="A341" s="7" t="s">
        <v>2750</v>
      </c>
      <c r="B341" s="7" t="s">
        <v>1723</v>
      </c>
      <c r="C341" s="7">
        <v>1</v>
      </c>
      <c r="D341" s="7" t="s">
        <v>4684</v>
      </c>
      <c r="E341" s="8">
        <f>중기사용료목록!E339</f>
        <v>0</v>
      </c>
      <c r="F341" s="8">
        <f t="shared" si="26"/>
        <v>0</v>
      </c>
      <c r="G341" s="8">
        <f>중기사용료목록!F339</f>
        <v>0</v>
      </c>
      <c r="H341" s="8">
        <f t="shared" si="27"/>
        <v>0</v>
      </c>
      <c r="I341" s="8">
        <f>중기사용료목록!G339</f>
        <v>22557</v>
      </c>
      <c r="J341" s="8">
        <f t="shared" si="28"/>
        <v>22557</v>
      </c>
      <c r="K341" s="8">
        <f t="shared" si="29"/>
        <v>22557</v>
      </c>
      <c r="L341" s="8">
        <f t="shared" si="25"/>
        <v>22557</v>
      </c>
      <c r="M341" s="9" t="s">
        <v>5631</v>
      </c>
      <c r="N341" s="6" t="s">
        <v>5631</v>
      </c>
      <c r="P341" s="6" t="s">
        <v>4098</v>
      </c>
      <c r="Q341" s="6" t="s">
        <v>5631</v>
      </c>
      <c r="R341" s="6" t="s">
        <v>916</v>
      </c>
    </row>
    <row r="342" spans="1:18" ht="15" customHeight="1">
      <c r="A342" s="7" t="s">
        <v>2750</v>
      </c>
      <c r="B342" s="7" t="s">
        <v>4352</v>
      </c>
      <c r="C342" s="7">
        <v>1</v>
      </c>
      <c r="D342" s="7" t="s">
        <v>4684</v>
      </c>
      <c r="E342" s="8">
        <f>중기사용료목록!E340</f>
        <v>0</v>
      </c>
      <c r="F342" s="8">
        <f t="shared" si="26"/>
        <v>0</v>
      </c>
      <c r="G342" s="8">
        <f>중기사용료목록!F340</f>
        <v>0</v>
      </c>
      <c r="H342" s="8">
        <f t="shared" si="27"/>
        <v>0</v>
      </c>
      <c r="I342" s="8">
        <f>중기사용료목록!G340</f>
        <v>27875</v>
      </c>
      <c r="J342" s="8">
        <f t="shared" si="28"/>
        <v>27875</v>
      </c>
      <c r="K342" s="8">
        <f t="shared" si="29"/>
        <v>27875</v>
      </c>
      <c r="L342" s="8">
        <f t="shared" si="25"/>
        <v>27875</v>
      </c>
      <c r="M342" s="9" t="s">
        <v>5631</v>
      </c>
      <c r="N342" s="6" t="s">
        <v>5631</v>
      </c>
      <c r="P342" s="6" t="s">
        <v>5588</v>
      </c>
      <c r="Q342" s="6" t="s">
        <v>5631</v>
      </c>
      <c r="R342" s="6" t="s">
        <v>4022</v>
      </c>
    </row>
    <row r="343" spans="1:18" ht="15" customHeight="1">
      <c r="A343" s="7" t="s">
        <v>3882</v>
      </c>
      <c r="B343" s="7" t="s">
        <v>2471</v>
      </c>
      <c r="C343" s="7">
        <v>1</v>
      </c>
      <c r="D343" s="7" t="s">
        <v>4684</v>
      </c>
      <c r="E343" s="8">
        <f>중기사용료목록!E341</f>
        <v>0</v>
      </c>
      <c r="F343" s="8">
        <f t="shared" si="26"/>
        <v>0</v>
      </c>
      <c r="G343" s="8">
        <f>중기사용료목록!F341</f>
        <v>0</v>
      </c>
      <c r="H343" s="8">
        <f t="shared" si="27"/>
        <v>0</v>
      </c>
      <c r="I343" s="8">
        <f>중기사용료목록!G341</f>
        <v>9725</v>
      </c>
      <c r="J343" s="8">
        <f t="shared" si="28"/>
        <v>9725</v>
      </c>
      <c r="K343" s="8">
        <f t="shared" si="29"/>
        <v>9725</v>
      </c>
      <c r="L343" s="8">
        <f t="shared" si="25"/>
        <v>9725</v>
      </c>
      <c r="M343" s="9" t="s">
        <v>5631</v>
      </c>
      <c r="N343" s="6" t="s">
        <v>5631</v>
      </c>
      <c r="P343" s="6" t="s">
        <v>1145</v>
      </c>
      <c r="Q343" s="6" t="s">
        <v>5631</v>
      </c>
      <c r="R343" s="6" t="s">
        <v>5489</v>
      </c>
    </row>
    <row r="344" spans="1:18" ht="15" customHeight="1">
      <c r="A344" s="7" t="s">
        <v>3882</v>
      </c>
      <c r="B344" s="7" t="s">
        <v>997</v>
      </c>
      <c r="C344" s="7">
        <v>1</v>
      </c>
      <c r="D344" s="7" t="s">
        <v>4684</v>
      </c>
      <c r="E344" s="8">
        <f>중기사용료목록!E342</f>
        <v>0</v>
      </c>
      <c r="F344" s="8">
        <f t="shared" si="26"/>
        <v>0</v>
      </c>
      <c r="G344" s="8">
        <f>중기사용료목록!F342</f>
        <v>0</v>
      </c>
      <c r="H344" s="8">
        <f t="shared" si="27"/>
        <v>0</v>
      </c>
      <c r="I344" s="8">
        <f>중기사용료목록!G342</f>
        <v>14918</v>
      </c>
      <c r="J344" s="8">
        <f t="shared" si="28"/>
        <v>14918</v>
      </c>
      <c r="K344" s="8">
        <f t="shared" si="29"/>
        <v>14918</v>
      </c>
      <c r="L344" s="8">
        <f t="shared" si="25"/>
        <v>14918</v>
      </c>
      <c r="M344" s="9" t="s">
        <v>5631</v>
      </c>
      <c r="N344" s="6" t="s">
        <v>5631</v>
      </c>
      <c r="P344" s="6" t="s">
        <v>2539</v>
      </c>
      <c r="Q344" s="6" t="s">
        <v>5631</v>
      </c>
      <c r="R344" s="6" t="s">
        <v>5341</v>
      </c>
    </row>
    <row r="345" spans="1:18" ht="15" customHeight="1">
      <c r="A345" s="7" t="s">
        <v>3882</v>
      </c>
      <c r="B345" s="7" t="s">
        <v>3114</v>
      </c>
      <c r="C345" s="7">
        <v>1</v>
      </c>
      <c r="D345" s="7" t="s">
        <v>4684</v>
      </c>
      <c r="E345" s="8">
        <f>중기사용료목록!E343</f>
        <v>0</v>
      </c>
      <c r="F345" s="8">
        <f t="shared" si="26"/>
        <v>0</v>
      </c>
      <c r="G345" s="8">
        <f>중기사용료목록!F343</f>
        <v>0</v>
      </c>
      <c r="H345" s="8">
        <f t="shared" si="27"/>
        <v>0</v>
      </c>
      <c r="I345" s="8">
        <f>중기사용료목록!G343</f>
        <v>22818</v>
      </c>
      <c r="J345" s="8">
        <f t="shared" si="28"/>
        <v>22818</v>
      </c>
      <c r="K345" s="8">
        <f t="shared" si="29"/>
        <v>22818</v>
      </c>
      <c r="L345" s="8">
        <f t="shared" si="25"/>
        <v>22818</v>
      </c>
      <c r="M345" s="9" t="s">
        <v>5631</v>
      </c>
      <c r="N345" s="6" t="s">
        <v>5631</v>
      </c>
      <c r="P345" s="6" t="s">
        <v>4161</v>
      </c>
      <c r="Q345" s="6" t="s">
        <v>5631</v>
      </c>
      <c r="R345" s="6" t="s">
        <v>2542</v>
      </c>
    </row>
    <row r="346" spans="1:18" ht="15" customHeight="1">
      <c r="A346" s="7" t="s">
        <v>3882</v>
      </c>
      <c r="B346" s="7" t="s">
        <v>2892</v>
      </c>
      <c r="C346" s="7">
        <v>1</v>
      </c>
      <c r="D346" s="7" t="s">
        <v>4684</v>
      </c>
      <c r="E346" s="8">
        <f>중기사용료목록!E344</f>
        <v>0</v>
      </c>
      <c r="F346" s="8">
        <f t="shared" si="26"/>
        <v>0</v>
      </c>
      <c r="G346" s="8">
        <f>중기사용료목록!F344</f>
        <v>0</v>
      </c>
      <c r="H346" s="8">
        <f t="shared" si="27"/>
        <v>0</v>
      </c>
      <c r="I346" s="8">
        <f>중기사용료목록!G344</f>
        <v>25288</v>
      </c>
      <c r="J346" s="8">
        <f t="shared" si="28"/>
        <v>25288</v>
      </c>
      <c r="K346" s="8">
        <f t="shared" si="29"/>
        <v>25288</v>
      </c>
      <c r="L346" s="8">
        <f t="shared" si="25"/>
        <v>25288</v>
      </c>
      <c r="M346" s="9" t="s">
        <v>5631</v>
      </c>
      <c r="N346" s="6" t="s">
        <v>5631</v>
      </c>
      <c r="P346" s="6" t="s">
        <v>5597</v>
      </c>
      <c r="Q346" s="6" t="s">
        <v>5631</v>
      </c>
      <c r="R346" s="6" t="s">
        <v>5595</v>
      </c>
    </row>
    <row r="347" spans="1:18" ht="15" customHeight="1">
      <c r="A347" s="7" t="s">
        <v>20</v>
      </c>
      <c r="B347" s="7" t="s">
        <v>4876</v>
      </c>
      <c r="C347" s="7">
        <v>1</v>
      </c>
      <c r="D347" s="7" t="s">
        <v>4684</v>
      </c>
      <c r="E347" s="8">
        <f>중기사용료목록!E345</f>
        <v>0</v>
      </c>
      <c r="F347" s="8">
        <f t="shared" si="26"/>
        <v>0</v>
      </c>
      <c r="G347" s="8">
        <f>중기사용료목록!F345</f>
        <v>0</v>
      </c>
      <c r="H347" s="8">
        <f t="shared" si="27"/>
        <v>0</v>
      </c>
      <c r="I347" s="8">
        <f>중기사용료목록!G345</f>
        <v>2731</v>
      </c>
      <c r="J347" s="8">
        <f t="shared" si="28"/>
        <v>2731</v>
      </c>
      <c r="K347" s="8">
        <f t="shared" si="29"/>
        <v>2731</v>
      </c>
      <c r="L347" s="8">
        <f t="shared" si="25"/>
        <v>2731</v>
      </c>
      <c r="M347" s="9" t="s">
        <v>5631</v>
      </c>
      <c r="N347" s="6" t="s">
        <v>5631</v>
      </c>
      <c r="P347" s="6" t="s">
        <v>1374</v>
      </c>
      <c r="Q347" s="6" t="s">
        <v>5631</v>
      </c>
      <c r="R347" s="6" t="s">
        <v>2768</v>
      </c>
    </row>
    <row r="348" spans="1:18" ht="15" customHeight="1">
      <c r="A348" s="7" t="s">
        <v>20</v>
      </c>
      <c r="B348" s="7" t="s">
        <v>3924</v>
      </c>
      <c r="C348" s="7">
        <v>1</v>
      </c>
      <c r="D348" s="7" t="s">
        <v>4684</v>
      </c>
      <c r="E348" s="8">
        <f>중기사용료목록!E346</f>
        <v>0</v>
      </c>
      <c r="F348" s="8">
        <f t="shared" si="26"/>
        <v>0</v>
      </c>
      <c r="G348" s="8">
        <f>중기사용료목록!F346</f>
        <v>0</v>
      </c>
      <c r="H348" s="8">
        <f t="shared" si="27"/>
        <v>0</v>
      </c>
      <c r="I348" s="8">
        <f>중기사용료목록!G346</f>
        <v>2988</v>
      </c>
      <c r="J348" s="8">
        <f t="shared" si="28"/>
        <v>2988</v>
      </c>
      <c r="K348" s="8">
        <f t="shared" si="29"/>
        <v>2988</v>
      </c>
      <c r="L348" s="8">
        <f t="shared" si="25"/>
        <v>2988</v>
      </c>
      <c r="M348" s="9" t="s">
        <v>5631</v>
      </c>
      <c r="N348" s="6" t="s">
        <v>5631</v>
      </c>
      <c r="P348" s="6" t="s">
        <v>2732</v>
      </c>
      <c r="Q348" s="6" t="s">
        <v>5631</v>
      </c>
      <c r="R348" s="6" t="s">
        <v>4359</v>
      </c>
    </row>
    <row r="349" spans="1:18" ht="15" customHeight="1">
      <c r="A349" s="7" t="s">
        <v>20</v>
      </c>
      <c r="B349" s="7" t="s">
        <v>320</v>
      </c>
      <c r="C349" s="7">
        <v>1</v>
      </c>
      <c r="D349" s="7" t="s">
        <v>4684</v>
      </c>
      <c r="E349" s="8">
        <f>중기사용료목록!E347</f>
        <v>0</v>
      </c>
      <c r="F349" s="8">
        <f t="shared" si="26"/>
        <v>0</v>
      </c>
      <c r="G349" s="8">
        <f>중기사용료목록!F347</f>
        <v>0</v>
      </c>
      <c r="H349" s="8">
        <f t="shared" si="27"/>
        <v>0</v>
      </c>
      <c r="I349" s="8">
        <f>중기사용료목록!G347</f>
        <v>3170</v>
      </c>
      <c r="J349" s="8">
        <f t="shared" si="28"/>
        <v>3170</v>
      </c>
      <c r="K349" s="8">
        <f t="shared" si="29"/>
        <v>3170</v>
      </c>
      <c r="L349" s="8">
        <f t="shared" si="25"/>
        <v>3170</v>
      </c>
      <c r="M349" s="9" t="s">
        <v>5631</v>
      </c>
      <c r="N349" s="6" t="s">
        <v>5631</v>
      </c>
      <c r="P349" s="6" t="s">
        <v>4085</v>
      </c>
      <c r="Q349" s="6" t="s">
        <v>5631</v>
      </c>
      <c r="R349" s="6" t="s">
        <v>1813</v>
      </c>
    </row>
    <row r="350" spans="1:18" ht="15" customHeight="1">
      <c r="A350" s="7" t="s">
        <v>20</v>
      </c>
      <c r="B350" s="7" t="s">
        <v>1742</v>
      </c>
      <c r="C350" s="7">
        <v>1</v>
      </c>
      <c r="D350" s="7" t="s">
        <v>4684</v>
      </c>
      <c r="E350" s="8">
        <f>중기사용료목록!E348</f>
        <v>0</v>
      </c>
      <c r="F350" s="8">
        <f t="shared" si="26"/>
        <v>0</v>
      </c>
      <c r="G350" s="8">
        <f>중기사용료목록!F348</f>
        <v>0</v>
      </c>
      <c r="H350" s="8">
        <f t="shared" si="27"/>
        <v>0</v>
      </c>
      <c r="I350" s="8">
        <f>중기사용료목록!G348</f>
        <v>3220</v>
      </c>
      <c r="J350" s="8">
        <f t="shared" si="28"/>
        <v>3220</v>
      </c>
      <c r="K350" s="8">
        <f t="shared" si="29"/>
        <v>3220</v>
      </c>
      <c r="L350" s="8">
        <f t="shared" si="25"/>
        <v>3220</v>
      </c>
      <c r="M350" s="9" t="s">
        <v>5631</v>
      </c>
      <c r="N350" s="6" t="s">
        <v>5631</v>
      </c>
      <c r="P350" s="6" t="s">
        <v>5531</v>
      </c>
      <c r="Q350" s="6" t="s">
        <v>5631</v>
      </c>
      <c r="R350" s="6" t="s">
        <v>5352</v>
      </c>
    </row>
    <row r="351" spans="1:18" ht="15" customHeight="1">
      <c r="A351" s="7" t="s">
        <v>20</v>
      </c>
      <c r="B351" s="7" t="s">
        <v>1382</v>
      </c>
      <c r="C351" s="7">
        <v>1</v>
      </c>
      <c r="D351" s="7" t="s">
        <v>4684</v>
      </c>
      <c r="E351" s="8">
        <f>중기사용료목록!E349</f>
        <v>0</v>
      </c>
      <c r="F351" s="8">
        <f t="shared" si="26"/>
        <v>0</v>
      </c>
      <c r="G351" s="8">
        <f>중기사용료목록!F349</f>
        <v>0</v>
      </c>
      <c r="H351" s="8">
        <f t="shared" si="27"/>
        <v>0</v>
      </c>
      <c r="I351" s="8">
        <f>중기사용료목록!G349</f>
        <v>3286</v>
      </c>
      <c r="J351" s="8">
        <f t="shared" si="28"/>
        <v>3286</v>
      </c>
      <c r="K351" s="8">
        <f t="shared" si="29"/>
        <v>3286</v>
      </c>
      <c r="L351" s="8">
        <f t="shared" si="25"/>
        <v>3286</v>
      </c>
      <c r="M351" s="9" t="s">
        <v>5631</v>
      </c>
      <c r="N351" s="6" t="s">
        <v>5631</v>
      </c>
      <c r="P351" s="6" t="s">
        <v>1303</v>
      </c>
      <c r="Q351" s="6" t="s">
        <v>5631</v>
      </c>
      <c r="R351" s="6" t="s">
        <v>2205</v>
      </c>
    </row>
    <row r="352" spans="1:18" ht="15" customHeight="1">
      <c r="A352" s="7" t="s">
        <v>20</v>
      </c>
      <c r="B352" s="7" t="s">
        <v>2501</v>
      </c>
      <c r="C352" s="7">
        <v>1</v>
      </c>
      <c r="D352" s="7" t="s">
        <v>4684</v>
      </c>
      <c r="E352" s="8">
        <f>중기사용료목록!E350</f>
        <v>0</v>
      </c>
      <c r="F352" s="8">
        <f t="shared" si="26"/>
        <v>0</v>
      </c>
      <c r="G352" s="8">
        <f>중기사용료목록!F350</f>
        <v>0</v>
      </c>
      <c r="H352" s="8">
        <f t="shared" si="27"/>
        <v>0</v>
      </c>
      <c r="I352" s="8">
        <f>중기사용료목록!G350</f>
        <v>3447</v>
      </c>
      <c r="J352" s="8">
        <f t="shared" si="28"/>
        <v>3447</v>
      </c>
      <c r="K352" s="8">
        <f t="shared" si="29"/>
        <v>3447</v>
      </c>
      <c r="L352" s="8">
        <f t="shared" si="25"/>
        <v>3447</v>
      </c>
      <c r="M352" s="9" t="s">
        <v>5631</v>
      </c>
      <c r="N352" s="6" t="s">
        <v>5631</v>
      </c>
      <c r="P352" s="6" t="s">
        <v>2653</v>
      </c>
      <c r="Q352" s="6" t="s">
        <v>5631</v>
      </c>
      <c r="R352" s="6" t="s">
        <v>4889</v>
      </c>
    </row>
    <row r="353" spans="1:18" ht="15" customHeight="1">
      <c r="A353" s="7" t="s">
        <v>20</v>
      </c>
      <c r="B353" s="7" t="s">
        <v>1457</v>
      </c>
      <c r="C353" s="7">
        <v>1</v>
      </c>
      <c r="D353" s="7" t="s">
        <v>4684</v>
      </c>
      <c r="E353" s="8">
        <f>중기사용료목록!E351</f>
        <v>0</v>
      </c>
      <c r="F353" s="8">
        <f t="shared" si="26"/>
        <v>0</v>
      </c>
      <c r="G353" s="8">
        <f>중기사용료목록!F351</f>
        <v>0</v>
      </c>
      <c r="H353" s="8">
        <f t="shared" si="27"/>
        <v>0</v>
      </c>
      <c r="I353" s="8">
        <f>중기사용료목록!G351</f>
        <v>5678</v>
      </c>
      <c r="J353" s="8">
        <f t="shared" si="28"/>
        <v>5678</v>
      </c>
      <c r="K353" s="8">
        <f t="shared" si="29"/>
        <v>5678</v>
      </c>
      <c r="L353" s="8">
        <f t="shared" si="25"/>
        <v>5678</v>
      </c>
      <c r="M353" s="9" t="s">
        <v>5631</v>
      </c>
      <c r="N353" s="6" t="s">
        <v>5631</v>
      </c>
      <c r="P353" s="6" t="s">
        <v>3984</v>
      </c>
      <c r="Q353" s="6" t="s">
        <v>5631</v>
      </c>
      <c r="R353" s="6" t="s">
        <v>1601</v>
      </c>
    </row>
    <row r="354" spans="1:18" ht="15" customHeight="1">
      <c r="A354" s="7" t="s">
        <v>20</v>
      </c>
      <c r="B354" s="7" t="s">
        <v>3272</v>
      </c>
      <c r="C354" s="7">
        <v>1</v>
      </c>
      <c r="D354" s="7" t="s">
        <v>4684</v>
      </c>
      <c r="E354" s="8">
        <f>중기사용료목록!E352</f>
        <v>0</v>
      </c>
      <c r="F354" s="8">
        <f t="shared" si="26"/>
        <v>0</v>
      </c>
      <c r="G354" s="8">
        <f>중기사용료목록!F352</f>
        <v>0</v>
      </c>
      <c r="H354" s="8">
        <f t="shared" si="27"/>
        <v>0</v>
      </c>
      <c r="I354" s="8">
        <f>중기사용료목록!G352</f>
        <v>5876</v>
      </c>
      <c r="J354" s="8">
        <f t="shared" si="28"/>
        <v>5876</v>
      </c>
      <c r="K354" s="8">
        <f t="shared" si="29"/>
        <v>5876</v>
      </c>
      <c r="L354" s="8">
        <f t="shared" si="25"/>
        <v>5876</v>
      </c>
      <c r="M354" s="9" t="s">
        <v>5631</v>
      </c>
      <c r="N354" s="6" t="s">
        <v>5631</v>
      </c>
      <c r="P354" s="6" t="s">
        <v>5433</v>
      </c>
      <c r="Q354" s="6" t="s">
        <v>5631</v>
      </c>
      <c r="R354" s="6" t="s">
        <v>4775</v>
      </c>
    </row>
    <row r="355" spans="1:18" ht="15" customHeight="1">
      <c r="A355" s="7" t="s">
        <v>3423</v>
      </c>
      <c r="B355" s="7" t="s">
        <v>115</v>
      </c>
      <c r="C355" s="7">
        <v>1</v>
      </c>
      <c r="D355" s="7" t="s">
        <v>4684</v>
      </c>
      <c r="E355" s="8">
        <f>중기사용료목록!E353</f>
        <v>0</v>
      </c>
      <c r="F355" s="8">
        <f t="shared" si="26"/>
        <v>0</v>
      </c>
      <c r="G355" s="8">
        <f>중기사용료목록!F353</f>
        <v>0</v>
      </c>
      <c r="H355" s="8">
        <f t="shared" si="27"/>
        <v>0</v>
      </c>
      <c r="I355" s="8">
        <f>중기사용료목록!G353</f>
        <v>3366</v>
      </c>
      <c r="J355" s="8">
        <f t="shared" si="28"/>
        <v>3366</v>
      </c>
      <c r="K355" s="8">
        <f t="shared" si="29"/>
        <v>3366</v>
      </c>
      <c r="L355" s="8">
        <f t="shared" si="25"/>
        <v>3366</v>
      </c>
      <c r="M355" s="9" t="s">
        <v>5631</v>
      </c>
      <c r="N355" s="6" t="s">
        <v>5631</v>
      </c>
      <c r="P355" s="6" t="s">
        <v>2988</v>
      </c>
      <c r="Q355" s="6" t="s">
        <v>5631</v>
      </c>
      <c r="R355" s="6" t="s">
        <v>4510</v>
      </c>
    </row>
    <row r="356" spans="1:18" ht="15" customHeight="1">
      <c r="A356" s="7" t="s">
        <v>3423</v>
      </c>
      <c r="B356" s="7" t="s">
        <v>3060</v>
      </c>
      <c r="C356" s="7">
        <v>1</v>
      </c>
      <c r="D356" s="7" t="s">
        <v>4684</v>
      </c>
      <c r="E356" s="8">
        <f>중기사용료목록!E354</f>
        <v>0</v>
      </c>
      <c r="F356" s="8">
        <f t="shared" si="26"/>
        <v>0</v>
      </c>
      <c r="G356" s="8">
        <f>중기사용료목록!F354</f>
        <v>0</v>
      </c>
      <c r="H356" s="8">
        <f t="shared" si="27"/>
        <v>0</v>
      </c>
      <c r="I356" s="8">
        <f>중기사용료목록!G354</f>
        <v>3423</v>
      </c>
      <c r="J356" s="8">
        <f t="shared" si="28"/>
        <v>3423</v>
      </c>
      <c r="K356" s="8">
        <f t="shared" si="29"/>
        <v>3423</v>
      </c>
      <c r="L356" s="8">
        <f t="shared" si="25"/>
        <v>3423</v>
      </c>
      <c r="M356" s="9" t="s">
        <v>5631</v>
      </c>
      <c r="N356" s="6" t="s">
        <v>5631</v>
      </c>
      <c r="P356" s="6" t="s">
        <v>4402</v>
      </c>
      <c r="Q356" s="6" t="s">
        <v>5631</v>
      </c>
      <c r="R356" s="6" t="s">
        <v>2628</v>
      </c>
    </row>
    <row r="357" spans="1:18" ht="15" customHeight="1">
      <c r="A357" s="7" t="s">
        <v>3423</v>
      </c>
      <c r="B357" s="7" t="s">
        <v>4075</v>
      </c>
      <c r="C357" s="7">
        <v>1</v>
      </c>
      <c r="D357" s="7" t="s">
        <v>4684</v>
      </c>
      <c r="E357" s="8">
        <f>중기사용료목록!E355</f>
        <v>0</v>
      </c>
      <c r="F357" s="8">
        <f t="shared" si="26"/>
        <v>0</v>
      </c>
      <c r="G357" s="8">
        <f>중기사용료목록!F355</f>
        <v>0</v>
      </c>
      <c r="H357" s="8">
        <f t="shared" si="27"/>
        <v>0</v>
      </c>
      <c r="I357" s="8">
        <f>중기사용료목록!G355</f>
        <v>3734</v>
      </c>
      <c r="J357" s="8">
        <f t="shared" si="28"/>
        <v>3734</v>
      </c>
      <c r="K357" s="8">
        <f t="shared" si="29"/>
        <v>3734</v>
      </c>
      <c r="L357" s="8">
        <f t="shared" si="25"/>
        <v>3734</v>
      </c>
      <c r="M357" s="9" t="s">
        <v>5631</v>
      </c>
      <c r="N357" s="6" t="s">
        <v>5631</v>
      </c>
      <c r="P357" s="6" t="s">
        <v>238</v>
      </c>
      <c r="Q357" s="6" t="s">
        <v>5631</v>
      </c>
      <c r="R357" s="6" t="s">
        <v>4960</v>
      </c>
    </row>
    <row r="358" spans="1:18" ht="15" customHeight="1">
      <c r="A358" s="7" t="s">
        <v>3423</v>
      </c>
      <c r="B358" s="7" t="s">
        <v>2861</v>
      </c>
      <c r="C358" s="7">
        <v>1</v>
      </c>
      <c r="D358" s="7" t="s">
        <v>4684</v>
      </c>
      <c r="E358" s="8">
        <f>중기사용료목록!E356</f>
        <v>0</v>
      </c>
      <c r="F358" s="8">
        <f t="shared" si="26"/>
        <v>0</v>
      </c>
      <c r="G358" s="8">
        <f>중기사용료목록!F356</f>
        <v>0</v>
      </c>
      <c r="H358" s="8">
        <f t="shared" si="27"/>
        <v>0</v>
      </c>
      <c r="I358" s="8">
        <f>중기사용료목록!G356</f>
        <v>3921</v>
      </c>
      <c r="J358" s="8">
        <f t="shared" si="28"/>
        <v>3921</v>
      </c>
      <c r="K358" s="8">
        <f t="shared" si="29"/>
        <v>3921</v>
      </c>
      <c r="L358" s="8">
        <f t="shared" si="25"/>
        <v>3921</v>
      </c>
      <c r="M358" s="9" t="s">
        <v>5631</v>
      </c>
      <c r="N358" s="6" t="s">
        <v>5631</v>
      </c>
      <c r="P358" s="6" t="s">
        <v>1665</v>
      </c>
      <c r="Q358" s="6" t="s">
        <v>5631</v>
      </c>
      <c r="R358" s="6" t="s">
        <v>1460</v>
      </c>
    </row>
    <row r="359" spans="1:18" ht="15" customHeight="1">
      <c r="A359" s="7" t="s">
        <v>3423</v>
      </c>
      <c r="B359" s="7" t="s">
        <v>2456</v>
      </c>
      <c r="C359" s="7">
        <v>1</v>
      </c>
      <c r="D359" s="7" t="s">
        <v>4684</v>
      </c>
      <c r="E359" s="8">
        <f>중기사용료목록!E357</f>
        <v>0</v>
      </c>
      <c r="F359" s="8">
        <f t="shared" si="26"/>
        <v>0</v>
      </c>
      <c r="G359" s="8">
        <f>중기사용료목록!F357</f>
        <v>0</v>
      </c>
      <c r="H359" s="8">
        <f t="shared" si="27"/>
        <v>0</v>
      </c>
      <c r="I359" s="8">
        <f>중기사용료목록!G357</f>
        <v>4150</v>
      </c>
      <c r="J359" s="8">
        <f t="shared" si="28"/>
        <v>4150</v>
      </c>
      <c r="K359" s="8">
        <f t="shared" si="29"/>
        <v>4150</v>
      </c>
      <c r="L359" s="8">
        <f t="shared" si="25"/>
        <v>4150</v>
      </c>
      <c r="M359" s="9" t="s">
        <v>5631</v>
      </c>
      <c r="N359" s="6" t="s">
        <v>5631</v>
      </c>
      <c r="P359" s="6" t="s">
        <v>3069</v>
      </c>
      <c r="Q359" s="6" t="s">
        <v>5631</v>
      </c>
      <c r="R359" s="6" t="s">
        <v>4659</v>
      </c>
    </row>
    <row r="360" spans="1:18" ht="15" customHeight="1">
      <c r="A360" s="7" t="s">
        <v>3423</v>
      </c>
      <c r="B360" s="7" t="s">
        <v>4570</v>
      </c>
      <c r="C360" s="7">
        <v>1</v>
      </c>
      <c r="D360" s="7" t="s">
        <v>4684</v>
      </c>
      <c r="E360" s="8">
        <f>중기사용료목록!E358</f>
        <v>0</v>
      </c>
      <c r="F360" s="8">
        <f t="shared" si="26"/>
        <v>0</v>
      </c>
      <c r="G360" s="8">
        <f>중기사용료목록!F358</f>
        <v>0</v>
      </c>
      <c r="H360" s="8">
        <f t="shared" si="27"/>
        <v>0</v>
      </c>
      <c r="I360" s="8">
        <f>중기사용료목록!G358</f>
        <v>6283</v>
      </c>
      <c r="J360" s="8">
        <f t="shared" si="28"/>
        <v>6283</v>
      </c>
      <c r="K360" s="8">
        <f t="shared" si="29"/>
        <v>6283</v>
      </c>
      <c r="L360" s="8">
        <f t="shared" si="25"/>
        <v>6283</v>
      </c>
      <c r="M360" s="9" t="s">
        <v>5631</v>
      </c>
      <c r="N360" s="6" t="s">
        <v>5631</v>
      </c>
      <c r="P360" s="6" t="s">
        <v>4508</v>
      </c>
      <c r="Q360" s="6" t="s">
        <v>5631</v>
      </c>
      <c r="R360" s="6" t="s">
        <v>2421</v>
      </c>
    </row>
    <row r="361" spans="1:18" ht="15" customHeight="1">
      <c r="A361" s="7" t="s">
        <v>3423</v>
      </c>
      <c r="B361" s="7" t="s">
        <v>3440</v>
      </c>
      <c r="C361" s="7">
        <v>1</v>
      </c>
      <c r="D361" s="7" t="s">
        <v>4684</v>
      </c>
      <c r="E361" s="8">
        <f>중기사용료목록!E359</f>
        <v>0</v>
      </c>
      <c r="F361" s="8">
        <f t="shared" si="26"/>
        <v>0</v>
      </c>
      <c r="G361" s="8">
        <f>중기사용료목록!F359</f>
        <v>0</v>
      </c>
      <c r="H361" s="8">
        <f t="shared" si="27"/>
        <v>0</v>
      </c>
      <c r="I361" s="8">
        <f>중기사용료목록!G359</f>
        <v>6536</v>
      </c>
      <c r="J361" s="8">
        <f t="shared" si="28"/>
        <v>6536</v>
      </c>
      <c r="K361" s="8">
        <f t="shared" si="29"/>
        <v>6536</v>
      </c>
      <c r="L361" s="8">
        <f t="shared" si="25"/>
        <v>6536</v>
      </c>
      <c r="M361" s="9" t="s">
        <v>5631</v>
      </c>
      <c r="N361" s="6" t="s">
        <v>5631</v>
      </c>
      <c r="P361" s="6" t="s">
        <v>355</v>
      </c>
      <c r="Q361" s="6" t="s">
        <v>5631</v>
      </c>
      <c r="R361" s="6" t="s">
        <v>5482</v>
      </c>
    </row>
    <row r="362" spans="1:18" ht="15" customHeight="1">
      <c r="A362" s="7" t="s">
        <v>3423</v>
      </c>
      <c r="B362" s="7" t="s">
        <v>3878</v>
      </c>
      <c r="C362" s="7">
        <v>1</v>
      </c>
      <c r="D362" s="7" t="s">
        <v>4684</v>
      </c>
      <c r="E362" s="8">
        <f>중기사용료목록!E360</f>
        <v>0</v>
      </c>
      <c r="F362" s="8">
        <f t="shared" si="26"/>
        <v>0</v>
      </c>
      <c r="G362" s="8">
        <f>중기사용료목록!F360</f>
        <v>0</v>
      </c>
      <c r="H362" s="8">
        <f t="shared" si="27"/>
        <v>0</v>
      </c>
      <c r="I362" s="8">
        <f>중기사용료목록!G360</f>
        <v>7437</v>
      </c>
      <c r="J362" s="8">
        <f t="shared" si="28"/>
        <v>7437</v>
      </c>
      <c r="K362" s="8">
        <f t="shared" si="29"/>
        <v>7437</v>
      </c>
      <c r="L362" s="8">
        <f t="shared" si="25"/>
        <v>7437</v>
      </c>
      <c r="M362" s="9" t="s">
        <v>5631</v>
      </c>
      <c r="N362" s="6" t="s">
        <v>5631</v>
      </c>
      <c r="P362" s="6" t="s">
        <v>1762</v>
      </c>
      <c r="Q362" s="6" t="s">
        <v>5631</v>
      </c>
      <c r="R362" s="6" t="s">
        <v>2314</v>
      </c>
    </row>
    <row r="363" spans="1:18" ht="15" customHeight="1">
      <c r="A363" s="7" t="s">
        <v>2548</v>
      </c>
      <c r="B363" s="7" t="s">
        <v>3447</v>
      </c>
      <c r="C363" s="7">
        <v>1</v>
      </c>
      <c r="D363" s="7" t="s">
        <v>4684</v>
      </c>
      <c r="E363" s="8">
        <f>중기사용료목록!E361</f>
        <v>0</v>
      </c>
      <c r="F363" s="8">
        <f t="shared" si="26"/>
        <v>0</v>
      </c>
      <c r="G363" s="8">
        <f>중기사용료목록!F361</f>
        <v>0</v>
      </c>
      <c r="H363" s="8">
        <f t="shared" si="27"/>
        <v>0</v>
      </c>
      <c r="I363" s="8">
        <f>중기사용료목록!G361</f>
        <v>741</v>
      </c>
      <c r="J363" s="8">
        <f t="shared" si="28"/>
        <v>741</v>
      </c>
      <c r="K363" s="8">
        <f t="shared" si="29"/>
        <v>741</v>
      </c>
      <c r="L363" s="8">
        <f t="shared" si="25"/>
        <v>741</v>
      </c>
      <c r="M363" s="9" t="s">
        <v>5631</v>
      </c>
      <c r="N363" s="6" t="s">
        <v>5631</v>
      </c>
      <c r="P363" s="6" t="s">
        <v>2835</v>
      </c>
      <c r="Q363" s="6" t="s">
        <v>5631</v>
      </c>
      <c r="R363" s="6" t="s">
        <v>657</v>
      </c>
    </row>
    <row r="364" spans="1:18" ht="15" customHeight="1">
      <c r="A364" s="7" t="s">
        <v>2548</v>
      </c>
      <c r="B364" s="7" t="s">
        <v>3558</v>
      </c>
      <c r="C364" s="7">
        <v>1</v>
      </c>
      <c r="D364" s="7" t="s">
        <v>4684</v>
      </c>
      <c r="E364" s="8">
        <f>중기사용료목록!E362</f>
        <v>0</v>
      </c>
      <c r="F364" s="8">
        <f t="shared" si="26"/>
        <v>0</v>
      </c>
      <c r="G364" s="8">
        <f>중기사용료목록!F362</f>
        <v>0</v>
      </c>
      <c r="H364" s="8">
        <f t="shared" si="27"/>
        <v>0</v>
      </c>
      <c r="I364" s="8">
        <f>중기사용료목록!G362</f>
        <v>856</v>
      </c>
      <c r="J364" s="8">
        <f t="shared" si="28"/>
        <v>856</v>
      </c>
      <c r="K364" s="8">
        <f t="shared" si="29"/>
        <v>856</v>
      </c>
      <c r="L364" s="8">
        <f t="shared" si="25"/>
        <v>856</v>
      </c>
      <c r="M364" s="9" t="s">
        <v>5631</v>
      </c>
      <c r="N364" s="6" t="s">
        <v>5631</v>
      </c>
      <c r="P364" s="6" t="s">
        <v>4237</v>
      </c>
      <c r="Q364" s="6" t="s">
        <v>5631</v>
      </c>
      <c r="R364" s="6" t="s">
        <v>3567</v>
      </c>
    </row>
    <row r="365" spans="1:18" ht="15" customHeight="1">
      <c r="A365" s="7" t="s">
        <v>2548</v>
      </c>
      <c r="B365" s="7" t="s">
        <v>56</v>
      </c>
      <c r="C365" s="7">
        <v>1</v>
      </c>
      <c r="D365" s="7" t="s">
        <v>4684</v>
      </c>
      <c r="E365" s="8">
        <f>중기사용료목록!E363</f>
        <v>0</v>
      </c>
      <c r="F365" s="8">
        <f t="shared" si="26"/>
        <v>0</v>
      </c>
      <c r="G365" s="8">
        <f>중기사용료목록!F363</f>
        <v>0</v>
      </c>
      <c r="H365" s="8">
        <f t="shared" si="27"/>
        <v>0</v>
      </c>
      <c r="I365" s="8">
        <f>중기사용료목록!G363</f>
        <v>1269</v>
      </c>
      <c r="J365" s="8">
        <f t="shared" si="28"/>
        <v>1269</v>
      </c>
      <c r="K365" s="8">
        <f t="shared" si="29"/>
        <v>1269</v>
      </c>
      <c r="L365" s="8">
        <f t="shared" si="25"/>
        <v>1269</v>
      </c>
      <c r="M365" s="9" t="s">
        <v>5631</v>
      </c>
      <c r="N365" s="6" t="s">
        <v>5631</v>
      </c>
      <c r="P365" s="6" t="s">
        <v>4612</v>
      </c>
      <c r="Q365" s="6" t="s">
        <v>5631</v>
      </c>
      <c r="R365" s="6" t="s">
        <v>1092</v>
      </c>
    </row>
    <row r="366" spans="1:18" ht="15" customHeight="1">
      <c r="A366" s="7" t="s">
        <v>2548</v>
      </c>
      <c r="B366" s="7" t="s">
        <v>973</v>
      </c>
      <c r="C366" s="7">
        <v>1</v>
      </c>
      <c r="D366" s="7" t="s">
        <v>4684</v>
      </c>
      <c r="E366" s="8">
        <f>중기사용료목록!E364</f>
        <v>0</v>
      </c>
      <c r="F366" s="8">
        <f t="shared" si="26"/>
        <v>0</v>
      </c>
      <c r="G366" s="8">
        <f>중기사용료목록!F364</f>
        <v>0</v>
      </c>
      <c r="H366" s="8">
        <f t="shared" si="27"/>
        <v>0</v>
      </c>
      <c r="I366" s="8">
        <f>중기사용료목록!G364</f>
        <v>1686</v>
      </c>
      <c r="J366" s="8">
        <f t="shared" si="28"/>
        <v>1686</v>
      </c>
      <c r="K366" s="8">
        <f t="shared" si="29"/>
        <v>1686</v>
      </c>
      <c r="L366" s="8">
        <f t="shared" si="25"/>
        <v>1686</v>
      </c>
      <c r="M366" s="9" t="s">
        <v>5631</v>
      </c>
      <c r="N366" s="6" t="s">
        <v>5631</v>
      </c>
      <c r="P366" s="6" t="s">
        <v>3148</v>
      </c>
      <c r="Q366" s="6" t="s">
        <v>5631</v>
      </c>
      <c r="R366" s="6" t="s">
        <v>3221</v>
      </c>
    </row>
    <row r="367" spans="1:18" ht="15" customHeight="1">
      <c r="A367" s="7" t="s">
        <v>2548</v>
      </c>
      <c r="B367" s="7" t="s">
        <v>1560</v>
      </c>
      <c r="C367" s="7">
        <v>1</v>
      </c>
      <c r="D367" s="7" t="s">
        <v>4684</v>
      </c>
      <c r="E367" s="8">
        <f>중기사용료목록!E365</f>
        <v>0</v>
      </c>
      <c r="F367" s="8">
        <f t="shared" si="26"/>
        <v>0</v>
      </c>
      <c r="G367" s="8">
        <f>중기사용료목록!F365</f>
        <v>0</v>
      </c>
      <c r="H367" s="8">
        <f t="shared" si="27"/>
        <v>0</v>
      </c>
      <c r="I367" s="8">
        <f>중기사용료목록!G365</f>
        <v>2601</v>
      </c>
      <c r="J367" s="8">
        <f t="shared" si="28"/>
        <v>2601</v>
      </c>
      <c r="K367" s="8">
        <f t="shared" si="29"/>
        <v>2601</v>
      </c>
      <c r="L367" s="8">
        <f t="shared" si="25"/>
        <v>2601</v>
      </c>
      <c r="M367" s="9" t="s">
        <v>5631</v>
      </c>
      <c r="N367" s="6" t="s">
        <v>5631</v>
      </c>
      <c r="P367" s="6" t="s">
        <v>1847</v>
      </c>
      <c r="Q367" s="6" t="s">
        <v>5631</v>
      </c>
      <c r="R367" s="6" t="s">
        <v>127</v>
      </c>
    </row>
    <row r="368" spans="1:18" ht="15" customHeight="1">
      <c r="A368" s="7" t="s">
        <v>2548</v>
      </c>
      <c r="B368" s="7" t="s">
        <v>5152</v>
      </c>
      <c r="C368" s="7">
        <v>1</v>
      </c>
      <c r="D368" s="7" t="s">
        <v>4684</v>
      </c>
      <c r="E368" s="8">
        <f>중기사용료목록!E366</f>
        <v>0</v>
      </c>
      <c r="F368" s="8">
        <f t="shared" si="26"/>
        <v>0</v>
      </c>
      <c r="G368" s="8">
        <f>중기사용료목록!F366</f>
        <v>0</v>
      </c>
      <c r="H368" s="8">
        <f t="shared" si="27"/>
        <v>0</v>
      </c>
      <c r="I368" s="8">
        <f>중기사용료목록!G366</f>
        <v>3455</v>
      </c>
      <c r="J368" s="8">
        <f t="shared" si="28"/>
        <v>3455</v>
      </c>
      <c r="K368" s="8">
        <f t="shared" si="29"/>
        <v>3455</v>
      </c>
      <c r="L368" s="8">
        <f t="shared" si="25"/>
        <v>3455</v>
      </c>
      <c r="M368" s="9" t="s">
        <v>5631</v>
      </c>
      <c r="N368" s="6" t="s">
        <v>5631</v>
      </c>
      <c r="P368" s="6" t="s">
        <v>430</v>
      </c>
      <c r="Q368" s="6" t="s">
        <v>5631</v>
      </c>
      <c r="R368" s="6" t="s">
        <v>4177</v>
      </c>
    </row>
    <row r="369" spans="1:18" ht="15" customHeight="1">
      <c r="A369" s="7" t="s">
        <v>2548</v>
      </c>
      <c r="B369" s="7" t="s">
        <v>391</v>
      </c>
      <c r="C369" s="7">
        <v>1</v>
      </c>
      <c r="D369" s="7" t="s">
        <v>4684</v>
      </c>
      <c r="E369" s="8">
        <f>중기사용료목록!E367</f>
        <v>0</v>
      </c>
      <c r="F369" s="8">
        <f t="shared" si="26"/>
        <v>0</v>
      </c>
      <c r="G369" s="8">
        <f>중기사용료목록!F367</f>
        <v>0</v>
      </c>
      <c r="H369" s="8">
        <f t="shared" si="27"/>
        <v>0</v>
      </c>
      <c r="I369" s="8">
        <f>중기사용료목록!G367</f>
        <v>3669</v>
      </c>
      <c r="J369" s="8">
        <f t="shared" si="28"/>
        <v>3669</v>
      </c>
      <c r="K369" s="8">
        <f t="shared" si="29"/>
        <v>3669</v>
      </c>
      <c r="L369" s="8">
        <f t="shared" si="25"/>
        <v>3669</v>
      </c>
      <c r="M369" s="9" t="s">
        <v>5631</v>
      </c>
      <c r="N369" s="6" t="s">
        <v>5631</v>
      </c>
      <c r="P369" s="6" t="s">
        <v>4688</v>
      </c>
      <c r="Q369" s="6" t="s">
        <v>5631</v>
      </c>
      <c r="R369" s="6" t="s">
        <v>954</v>
      </c>
    </row>
    <row r="370" spans="1:18" ht="15" customHeight="1">
      <c r="A370" s="7" t="s">
        <v>1822</v>
      </c>
      <c r="B370" s="7" t="s">
        <v>4473</v>
      </c>
      <c r="C370" s="7">
        <v>1</v>
      </c>
      <c r="D370" s="7" t="s">
        <v>4684</v>
      </c>
      <c r="E370" s="8">
        <f>중기사용료목록!E368</f>
        <v>0</v>
      </c>
      <c r="F370" s="8">
        <f t="shared" si="26"/>
        <v>0</v>
      </c>
      <c r="G370" s="8">
        <f>중기사용료목록!F368</f>
        <v>25758</v>
      </c>
      <c r="H370" s="8">
        <f t="shared" si="27"/>
        <v>25758</v>
      </c>
      <c r="I370" s="8">
        <f>중기사용료목록!G368</f>
        <v>16681</v>
      </c>
      <c r="J370" s="8">
        <f t="shared" si="28"/>
        <v>16681</v>
      </c>
      <c r="K370" s="8">
        <f t="shared" si="29"/>
        <v>42439</v>
      </c>
      <c r="L370" s="8">
        <f t="shared" si="25"/>
        <v>42439</v>
      </c>
      <c r="M370" s="9" t="s">
        <v>5631</v>
      </c>
      <c r="N370" s="6" t="s">
        <v>5631</v>
      </c>
      <c r="P370" s="6" t="s">
        <v>3232</v>
      </c>
      <c r="Q370" s="6" t="s">
        <v>5631</v>
      </c>
      <c r="R370" s="6" t="s">
        <v>2929</v>
      </c>
    </row>
    <row r="371" spans="1:18" ht="15" customHeight="1">
      <c r="A371" s="7" t="s">
        <v>78</v>
      </c>
      <c r="B371" s="7" t="s">
        <v>3992</v>
      </c>
      <c r="C371" s="7">
        <v>1</v>
      </c>
      <c r="D371" s="7" t="s">
        <v>4684</v>
      </c>
      <c r="E371" s="8">
        <f>중기사용료목록!E369</f>
        <v>0</v>
      </c>
      <c r="F371" s="8">
        <f t="shared" si="26"/>
        <v>0</v>
      </c>
      <c r="G371" s="8">
        <f>중기사용료목록!F369</f>
        <v>0</v>
      </c>
      <c r="H371" s="8">
        <f t="shared" si="27"/>
        <v>0</v>
      </c>
      <c r="I371" s="8">
        <f>중기사용료목록!G369</f>
        <v>53899</v>
      </c>
      <c r="J371" s="8">
        <f t="shared" si="28"/>
        <v>53899</v>
      </c>
      <c r="K371" s="8">
        <f t="shared" si="29"/>
        <v>53899</v>
      </c>
      <c r="L371" s="8">
        <f t="shared" si="25"/>
        <v>53899</v>
      </c>
      <c r="M371" s="9" t="s">
        <v>5631</v>
      </c>
      <c r="N371" s="6" t="s">
        <v>5631</v>
      </c>
      <c r="P371" s="6" t="s">
        <v>1917</v>
      </c>
      <c r="Q371" s="6" t="s">
        <v>5631</v>
      </c>
      <c r="R371" s="6" t="s">
        <v>118</v>
      </c>
    </row>
    <row r="372" spans="1:18" ht="15" customHeight="1">
      <c r="A372" s="7" t="s">
        <v>78</v>
      </c>
      <c r="B372" s="7" t="s">
        <v>449</v>
      </c>
      <c r="C372" s="7">
        <v>1</v>
      </c>
      <c r="D372" s="7" t="s">
        <v>4684</v>
      </c>
      <c r="E372" s="8">
        <f>중기사용료목록!E370</f>
        <v>0</v>
      </c>
      <c r="F372" s="8">
        <f t="shared" si="26"/>
        <v>0</v>
      </c>
      <c r="G372" s="8">
        <f>중기사용료목록!F370</f>
        <v>0</v>
      </c>
      <c r="H372" s="8">
        <f t="shared" si="27"/>
        <v>0</v>
      </c>
      <c r="I372" s="8">
        <f>중기사용료목록!G370</f>
        <v>120721</v>
      </c>
      <c r="J372" s="8">
        <f t="shared" si="28"/>
        <v>120721</v>
      </c>
      <c r="K372" s="8">
        <f t="shared" si="29"/>
        <v>120721</v>
      </c>
      <c r="L372" s="8">
        <f t="shared" si="25"/>
        <v>120721</v>
      </c>
      <c r="M372" s="9" t="s">
        <v>5631</v>
      </c>
      <c r="N372" s="6" t="s">
        <v>5631</v>
      </c>
      <c r="P372" s="6" t="s">
        <v>523</v>
      </c>
      <c r="Q372" s="6" t="s">
        <v>5631</v>
      </c>
      <c r="R372" s="6" t="s">
        <v>2672</v>
      </c>
    </row>
    <row r="373" spans="1:18" ht="15" customHeight="1">
      <c r="A373" s="7" t="s">
        <v>78</v>
      </c>
      <c r="B373" s="7" t="s">
        <v>136</v>
      </c>
      <c r="C373" s="7">
        <v>1</v>
      </c>
      <c r="D373" s="7" t="s">
        <v>4684</v>
      </c>
      <c r="E373" s="8">
        <f>중기사용료목록!E371</f>
        <v>0</v>
      </c>
      <c r="F373" s="8">
        <f t="shared" si="26"/>
        <v>0</v>
      </c>
      <c r="G373" s="8">
        <f>중기사용료목록!F371</f>
        <v>0</v>
      </c>
      <c r="H373" s="8">
        <f t="shared" si="27"/>
        <v>0</v>
      </c>
      <c r="I373" s="8">
        <f>중기사용료목록!G371</f>
        <v>192623</v>
      </c>
      <c r="J373" s="8">
        <f t="shared" si="28"/>
        <v>192623</v>
      </c>
      <c r="K373" s="8">
        <f t="shared" si="29"/>
        <v>192623</v>
      </c>
      <c r="L373" s="8">
        <f t="shared" si="25"/>
        <v>192623</v>
      </c>
      <c r="M373" s="9" t="s">
        <v>5631</v>
      </c>
      <c r="N373" s="6" t="s">
        <v>5631</v>
      </c>
      <c r="P373" s="6" t="s">
        <v>4780</v>
      </c>
      <c r="Q373" s="6" t="s">
        <v>5631</v>
      </c>
      <c r="R373" s="6" t="s">
        <v>1638</v>
      </c>
    </row>
    <row r="374" spans="1:18" ht="15" customHeight="1">
      <c r="A374" s="7" t="s">
        <v>4733</v>
      </c>
      <c r="B374" s="7" t="s">
        <v>1788</v>
      </c>
      <c r="C374" s="7">
        <v>1</v>
      </c>
      <c r="D374" s="7" t="s">
        <v>4684</v>
      </c>
      <c r="E374" s="8">
        <f>중기사용료목록!E372</f>
        <v>0</v>
      </c>
      <c r="F374" s="8">
        <f t="shared" si="26"/>
        <v>0</v>
      </c>
      <c r="G374" s="8">
        <f>중기사용료목록!F372</f>
        <v>0</v>
      </c>
      <c r="H374" s="8">
        <f t="shared" si="27"/>
        <v>0</v>
      </c>
      <c r="I374" s="8">
        <f>중기사용료목록!G372</f>
        <v>14789</v>
      </c>
      <c r="J374" s="8">
        <f t="shared" si="28"/>
        <v>14789</v>
      </c>
      <c r="K374" s="8">
        <f t="shared" si="29"/>
        <v>14789</v>
      </c>
      <c r="L374" s="8">
        <f t="shared" si="25"/>
        <v>14789</v>
      </c>
      <c r="M374" s="9" t="s">
        <v>5631</v>
      </c>
      <c r="N374" s="6" t="s">
        <v>5631</v>
      </c>
      <c r="P374" s="6" t="s">
        <v>3309</v>
      </c>
      <c r="Q374" s="6" t="s">
        <v>5631</v>
      </c>
      <c r="R374" s="6" t="s">
        <v>2782</v>
      </c>
    </row>
    <row r="375" spans="1:18" ht="15" customHeight="1">
      <c r="A375" s="7" t="s">
        <v>4733</v>
      </c>
      <c r="B375" s="7" t="s">
        <v>4703</v>
      </c>
      <c r="C375" s="7">
        <v>1</v>
      </c>
      <c r="D375" s="7" t="s">
        <v>4684</v>
      </c>
      <c r="E375" s="8">
        <f>중기사용료목록!E373</f>
        <v>0</v>
      </c>
      <c r="F375" s="8">
        <f t="shared" si="26"/>
        <v>0</v>
      </c>
      <c r="G375" s="8">
        <f>중기사용료목록!F373</f>
        <v>0</v>
      </c>
      <c r="H375" s="8">
        <f t="shared" si="27"/>
        <v>0</v>
      </c>
      <c r="I375" s="8">
        <f>중기사용료목록!G373</f>
        <v>17840</v>
      </c>
      <c r="J375" s="8">
        <f t="shared" si="28"/>
        <v>17840</v>
      </c>
      <c r="K375" s="8">
        <f t="shared" si="29"/>
        <v>17840</v>
      </c>
      <c r="L375" s="8">
        <f t="shared" si="25"/>
        <v>17840</v>
      </c>
      <c r="M375" s="9" t="s">
        <v>5631</v>
      </c>
      <c r="N375" s="6" t="s">
        <v>5631</v>
      </c>
      <c r="P375" s="6" t="s">
        <v>5081</v>
      </c>
      <c r="Q375" s="6" t="s">
        <v>5631</v>
      </c>
      <c r="R375" s="6" t="s">
        <v>1563</v>
      </c>
    </row>
    <row r="376" spans="1:18" ht="15" customHeight="1">
      <c r="A376" s="7" t="s">
        <v>4733</v>
      </c>
      <c r="B376" s="7" t="s">
        <v>1493</v>
      </c>
      <c r="C376" s="7">
        <v>1</v>
      </c>
      <c r="D376" s="7" t="s">
        <v>4684</v>
      </c>
      <c r="E376" s="8">
        <f>중기사용료목록!E374</f>
        <v>0</v>
      </c>
      <c r="F376" s="8">
        <f t="shared" si="26"/>
        <v>0</v>
      </c>
      <c r="G376" s="8">
        <f>중기사용료목록!F374</f>
        <v>0</v>
      </c>
      <c r="H376" s="8">
        <f t="shared" si="27"/>
        <v>0</v>
      </c>
      <c r="I376" s="8">
        <f>중기사용료목록!G374</f>
        <v>26189</v>
      </c>
      <c r="J376" s="8">
        <f t="shared" si="28"/>
        <v>26189</v>
      </c>
      <c r="K376" s="8">
        <f t="shared" si="29"/>
        <v>26189</v>
      </c>
      <c r="L376" s="8">
        <f t="shared" si="25"/>
        <v>26189</v>
      </c>
      <c r="M376" s="9" t="s">
        <v>5631</v>
      </c>
      <c r="N376" s="6" t="s">
        <v>5631</v>
      </c>
      <c r="P376" s="6" t="s">
        <v>3608</v>
      </c>
      <c r="Q376" s="6" t="s">
        <v>5631</v>
      </c>
      <c r="R376" s="6" t="s">
        <v>3755</v>
      </c>
    </row>
    <row r="377" spans="1:18" ht="15" customHeight="1">
      <c r="A377" s="7" t="s">
        <v>4733</v>
      </c>
      <c r="B377" s="7" t="s">
        <v>1006</v>
      </c>
      <c r="C377" s="7">
        <v>1</v>
      </c>
      <c r="D377" s="7" t="s">
        <v>4684</v>
      </c>
      <c r="E377" s="8">
        <f>중기사용료목록!E375</f>
        <v>0</v>
      </c>
      <c r="F377" s="8">
        <f t="shared" si="26"/>
        <v>0</v>
      </c>
      <c r="G377" s="8">
        <f>중기사용료목록!F375</f>
        <v>0</v>
      </c>
      <c r="H377" s="8">
        <f t="shared" si="27"/>
        <v>0</v>
      </c>
      <c r="I377" s="8">
        <f>중기사용료목록!G375</f>
        <v>37542</v>
      </c>
      <c r="J377" s="8">
        <f t="shared" si="28"/>
        <v>37542</v>
      </c>
      <c r="K377" s="8">
        <f t="shared" si="29"/>
        <v>37542</v>
      </c>
      <c r="L377" s="8">
        <f t="shared" si="25"/>
        <v>37542</v>
      </c>
      <c r="M377" s="9" t="s">
        <v>5631</v>
      </c>
      <c r="N377" s="6" t="s">
        <v>5631</v>
      </c>
      <c r="P377" s="6" t="s">
        <v>2222</v>
      </c>
      <c r="Q377" s="6" t="s">
        <v>5631</v>
      </c>
      <c r="R377" s="6" t="s">
        <v>3591</v>
      </c>
    </row>
    <row r="378" spans="1:18" ht="15" customHeight="1">
      <c r="A378" s="7" t="s">
        <v>4733</v>
      </c>
      <c r="B378" s="7" t="s">
        <v>5626</v>
      </c>
      <c r="C378" s="7">
        <v>1</v>
      </c>
      <c r="D378" s="7" t="s">
        <v>4684</v>
      </c>
      <c r="E378" s="8">
        <f>중기사용료목록!E376</f>
        <v>0</v>
      </c>
      <c r="F378" s="8">
        <f t="shared" si="26"/>
        <v>0</v>
      </c>
      <c r="G378" s="8">
        <f>중기사용료목록!F376</f>
        <v>0</v>
      </c>
      <c r="H378" s="8">
        <f t="shared" si="27"/>
        <v>0</v>
      </c>
      <c r="I378" s="8">
        <f>중기사용료목록!G376</f>
        <v>61114</v>
      </c>
      <c r="J378" s="8">
        <f t="shared" si="28"/>
        <v>61114</v>
      </c>
      <c r="K378" s="8">
        <f t="shared" si="29"/>
        <v>61114</v>
      </c>
      <c r="L378" s="8">
        <f t="shared" si="25"/>
        <v>61114</v>
      </c>
      <c r="M378" s="9" t="s">
        <v>5631</v>
      </c>
      <c r="N378" s="6" t="s">
        <v>5631</v>
      </c>
      <c r="P378" s="6" t="s">
        <v>880</v>
      </c>
      <c r="Q378" s="6" t="s">
        <v>5631</v>
      </c>
      <c r="R378" s="6" t="s">
        <v>753</v>
      </c>
    </row>
    <row r="379" spans="1:18" ht="15" customHeight="1">
      <c r="A379" s="7" t="s">
        <v>3438</v>
      </c>
      <c r="B379" s="7" t="s">
        <v>4884</v>
      </c>
      <c r="C379" s="7">
        <v>1</v>
      </c>
      <c r="D379" s="7" t="s">
        <v>4684</v>
      </c>
      <c r="E379" s="8">
        <f>중기사용료목록!E377</f>
        <v>0</v>
      </c>
      <c r="F379" s="8">
        <f t="shared" si="26"/>
        <v>0</v>
      </c>
      <c r="G379" s="8">
        <f>중기사용료목록!F377</f>
        <v>0</v>
      </c>
      <c r="H379" s="8">
        <f t="shared" si="27"/>
        <v>0</v>
      </c>
      <c r="I379" s="8">
        <f>중기사용료목록!G377</f>
        <v>18399</v>
      </c>
      <c r="J379" s="8">
        <f t="shared" si="28"/>
        <v>18399</v>
      </c>
      <c r="K379" s="8">
        <f t="shared" si="29"/>
        <v>18399</v>
      </c>
      <c r="L379" s="8">
        <f t="shared" si="25"/>
        <v>18399</v>
      </c>
      <c r="M379" s="9" t="s">
        <v>5631</v>
      </c>
      <c r="N379" s="6" t="s">
        <v>5631</v>
      </c>
      <c r="P379" s="6" t="s">
        <v>4983</v>
      </c>
      <c r="Q379" s="6" t="s">
        <v>5631</v>
      </c>
      <c r="R379" s="6" t="s">
        <v>4874</v>
      </c>
    </row>
    <row r="380" spans="1:18" ht="15" customHeight="1">
      <c r="A380" s="7" t="s">
        <v>3438</v>
      </c>
      <c r="B380" s="7" t="s">
        <v>2339</v>
      </c>
      <c r="C380" s="7">
        <v>1</v>
      </c>
      <c r="D380" s="7" t="s">
        <v>4684</v>
      </c>
      <c r="E380" s="8">
        <f>중기사용료목록!E378</f>
        <v>0</v>
      </c>
      <c r="F380" s="8">
        <f t="shared" si="26"/>
        <v>0</v>
      </c>
      <c r="G380" s="8">
        <f>중기사용료목록!F378</f>
        <v>0</v>
      </c>
      <c r="H380" s="8">
        <f t="shared" si="27"/>
        <v>0</v>
      </c>
      <c r="I380" s="8">
        <f>중기사용료목록!G378</f>
        <v>20284</v>
      </c>
      <c r="J380" s="8">
        <f t="shared" si="28"/>
        <v>20284</v>
      </c>
      <c r="K380" s="8">
        <f t="shared" si="29"/>
        <v>20284</v>
      </c>
      <c r="L380" s="8">
        <f t="shared" si="25"/>
        <v>20284</v>
      </c>
      <c r="M380" s="9" t="s">
        <v>5631</v>
      </c>
      <c r="N380" s="6" t="s">
        <v>5631</v>
      </c>
      <c r="P380" s="6" t="s">
        <v>3515</v>
      </c>
      <c r="Q380" s="6" t="s">
        <v>5631</v>
      </c>
      <c r="R380" s="6" t="s">
        <v>5177</v>
      </c>
    </row>
    <row r="381" spans="1:18" ht="15" customHeight="1">
      <c r="A381" s="7" t="s">
        <v>3438</v>
      </c>
      <c r="B381" s="7" t="s">
        <v>5023</v>
      </c>
      <c r="C381" s="7">
        <v>1</v>
      </c>
      <c r="D381" s="7" t="s">
        <v>4684</v>
      </c>
      <c r="E381" s="8">
        <f>중기사용료목록!E379</f>
        <v>0</v>
      </c>
      <c r="F381" s="8">
        <f t="shared" si="26"/>
        <v>0</v>
      </c>
      <c r="G381" s="8">
        <f>중기사용료목록!F379</f>
        <v>0</v>
      </c>
      <c r="H381" s="8">
        <f t="shared" si="27"/>
        <v>0</v>
      </c>
      <c r="I381" s="8">
        <f>중기사용료목록!G379</f>
        <v>21384</v>
      </c>
      <c r="J381" s="8">
        <f t="shared" si="28"/>
        <v>21384</v>
      </c>
      <c r="K381" s="8">
        <f t="shared" si="29"/>
        <v>21384</v>
      </c>
      <c r="L381" s="8">
        <f t="shared" si="25"/>
        <v>21384</v>
      </c>
      <c r="M381" s="9" t="s">
        <v>5631</v>
      </c>
      <c r="N381" s="6" t="s">
        <v>5631</v>
      </c>
      <c r="P381" s="6" t="s">
        <v>2122</v>
      </c>
      <c r="Q381" s="6" t="s">
        <v>5631</v>
      </c>
      <c r="R381" s="6" t="s">
        <v>2460</v>
      </c>
    </row>
    <row r="382" spans="1:18" ht="15" customHeight="1">
      <c r="A382" s="7" t="s">
        <v>3438</v>
      </c>
      <c r="B382" s="7" t="s">
        <v>1771</v>
      </c>
      <c r="C382" s="7">
        <v>1</v>
      </c>
      <c r="D382" s="7" t="s">
        <v>4684</v>
      </c>
      <c r="E382" s="8">
        <f>중기사용료목록!E380</f>
        <v>0</v>
      </c>
      <c r="F382" s="8">
        <f t="shared" si="26"/>
        <v>0</v>
      </c>
      <c r="G382" s="8">
        <f>중기사용료목록!F380</f>
        <v>0</v>
      </c>
      <c r="H382" s="8">
        <f t="shared" si="27"/>
        <v>0</v>
      </c>
      <c r="I382" s="8">
        <f>중기사용료목록!G380</f>
        <v>24061</v>
      </c>
      <c r="J382" s="8">
        <f t="shared" si="28"/>
        <v>24061</v>
      </c>
      <c r="K382" s="8">
        <f t="shared" si="29"/>
        <v>24061</v>
      </c>
      <c r="L382" s="8">
        <f t="shared" si="25"/>
        <v>24061</v>
      </c>
      <c r="M382" s="9" t="s">
        <v>5631</v>
      </c>
      <c r="N382" s="6" t="s">
        <v>5631</v>
      </c>
      <c r="P382" s="6" t="s">
        <v>775</v>
      </c>
      <c r="Q382" s="6" t="s">
        <v>5631</v>
      </c>
      <c r="R382" s="6" t="s">
        <v>1948</v>
      </c>
    </row>
    <row r="383" spans="1:18" ht="15" customHeight="1">
      <c r="A383" s="7" t="s">
        <v>3438</v>
      </c>
      <c r="B383" s="7" t="s">
        <v>4491</v>
      </c>
      <c r="C383" s="7">
        <v>1</v>
      </c>
      <c r="D383" s="7" t="s">
        <v>4684</v>
      </c>
      <c r="E383" s="8">
        <f>중기사용료목록!E381</f>
        <v>0</v>
      </c>
      <c r="F383" s="8">
        <f t="shared" si="26"/>
        <v>0</v>
      </c>
      <c r="G383" s="8">
        <f>중기사용료목록!F381</f>
        <v>0</v>
      </c>
      <c r="H383" s="8">
        <f t="shared" si="27"/>
        <v>0</v>
      </c>
      <c r="I383" s="8">
        <f>중기사용료목록!G381</f>
        <v>27685</v>
      </c>
      <c r="J383" s="8">
        <f t="shared" si="28"/>
        <v>27685</v>
      </c>
      <c r="K383" s="8">
        <f t="shared" si="29"/>
        <v>27685</v>
      </c>
      <c r="L383" s="8">
        <f t="shared" si="25"/>
        <v>27685</v>
      </c>
      <c r="M383" s="9" t="s">
        <v>5631</v>
      </c>
      <c r="N383" s="6" t="s">
        <v>5631</v>
      </c>
      <c r="P383" s="6" t="s">
        <v>5252</v>
      </c>
      <c r="Q383" s="6" t="s">
        <v>5631</v>
      </c>
      <c r="R383" s="6" t="s">
        <v>26</v>
      </c>
    </row>
    <row r="384" spans="1:18" ht="15" customHeight="1">
      <c r="A384" s="7" t="s">
        <v>5558</v>
      </c>
      <c r="B384" s="7" t="s">
        <v>3627</v>
      </c>
      <c r="C384" s="7">
        <v>1</v>
      </c>
      <c r="D384" s="7" t="s">
        <v>4684</v>
      </c>
      <c r="E384" s="8">
        <f>중기사용료목록!E382</f>
        <v>8795</v>
      </c>
      <c r="F384" s="8">
        <f t="shared" si="26"/>
        <v>8795</v>
      </c>
      <c r="G384" s="8">
        <f>중기사용료목록!F382</f>
        <v>25758</v>
      </c>
      <c r="H384" s="8">
        <f t="shared" si="27"/>
        <v>25758</v>
      </c>
      <c r="I384" s="8">
        <f>중기사용료목록!G382</f>
        <v>2066</v>
      </c>
      <c r="J384" s="8">
        <f t="shared" si="28"/>
        <v>2066</v>
      </c>
      <c r="K384" s="8">
        <f t="shared" si="29"/>
        <v>36619</v>
      </c>
      <c r="L384" s="8">
        <f t="shared" si="25"/>
        <v>36619</v>
      </c>
      <c r="M384" s="9" t="s">
        <v>5631</v>
      </c>
      <c r="N384" s="6" t="s">
        <v>5631</v>
      </c>
      <c r="P384" s="6" t="s">
        <v>3797</v>
      </c>
      <c r="Q384" s="6" t="s">
        <v>5631</v>
      </c>
      <c r="R384" s="6" t="s">
        <v>1764</v>
      </c>
    </row>
    <row r="385" spans="1:18" ht="15" customHeight="1">
      <c r="A385" s="7" t="s">
        <v>5558</v>
      </c>
      <c r="B385" s="7" t="s">
        <v>934</v>
      </c>
      <c r="C385" s="7">
        <v>1</v>
      </c>
      <c r="D385" s="7" t="s">
        <v>4684</v>
      </c>
      <c r="E385" s="8">
        <f>중기사용료목록!E383</f>
        <v>14186</v>
      </c>
      <c r="F385" s="8">
        <f t="shared" si="26"/>
        <v>14186</v>
      </c>
      <c r="G385" s="8">
        <f>중기사용료목록!F383</f>
        <v>25758</v>
      </c>
      <c r="H385" s="8">
        <f t="shared" si="27"/>
        <v>25758</v>
      </c>
      <c r="I385" s="8">
        <f>중기사용료목록!G383</f>
        <v>2922</v>
      </c>
      <c r="J385" s="8">
        <f t="shared" si="28"/>
        <v>2922</v>
      </c>
      <c r="K385" s="8">
        <f t="shared" si="29"/>
        <v>42866</v>
      </c>
      <c r="L385" s="8">
        <f t="shared" si="25"/>
        <v>42866</v>
      </c>
      <c r="M385" s="9" t="s">
        <v>5631</v>
      </c>
      <c r="N385" s="6" t="s">
        <v>5631</v>
      </c>
      <c r="P385" s="6" t="s">
        <v>4839</v>
      </c>
      <c r="Q385" s="6" t="s">
        <v>5631</v>
      </c>
      <c r="R385" s="6" t="s">
        <v>1836</v>
      </c>
    </row>
    <row r="386" spans="1:18" ht="15" customHeight="1">
      <c r="A386" s="7" t="s">
        <v>5558</v>
      </c>
      <c r="B386" s="7" t="s">
        <v>2350</v>
      </c>
      <c r="C386" s="7">
        <v>1</v>
      </c>
      <c r="D386" s="7" t="s">
        <v>4684</v>
      </c>
      <c r="E386" s="8">
        <f>중기사용료목록!E384</f>
        <v>20145</v>
      </c>
      <c r="F386" s="8">
        <f t="shared" si="26"/>
        <v>20145</v>
      </c>
      <c r="G386" s="8">
        <f>중기사용료목록!F384</f>
        <v>25758</v>
      </c>
      <c r="H386" s="8">
        <f t="shared" si="27"/>
        <v>25758</v>
      </c>
      <c r="I386" s="8">
        <f>중기사용료목록!G384</f>
        <v>4611</v>
      </c>
      <c r="J386" s="8">
        <f t="shared" si="28"/>
        <v>4611</v>
      </c>
      <c r="K386" s="8">
        <f t="shared" si="29"/>
        <v>50514</v>
      </c>
      <c r="L386" s="8">
        <f t="shared" si="25"/>
        <v>50514</v>
      </c>
      <c r="M386" s="9" t="s">
        <v>5631</v>
      </c>
      <c r="N386" s="6" t="s">
        <v>5631</v>
      </c>
      <c r="P386" s="6" t="s">
        <v>3353</v>
      </c>
      <c r="Q386" s="6" t="s">
        <v>5631</v>
      </c>
      <c r="R386" s="6" t="s">
        <v>3101</v>
      </c>
    </row>
    <row r="387" spans="1:18" ht="15" customHeight="1">
      <c r="A387" s="7" t="s">
        <v>5558</v>
      </c>
      <c r="B387" s="7" t="s">
        <v>5308</v>
      </c>
      <c r="C387" s="7">
        <v>1</v>
      </c>
      <c r="D387" s="7" t="s">
        <v>4684</v>
      </c>
      <c r="E387" s="8">
        <f>중기사용료목록!E385</f>
        <v>33338</v>
      </c>
      <c r="F387" s="8">
        <f t="shared" si="26"/>
        <v>33338</v>
      </c>
      <c r="G387" s="8">
        <f>중기사용료목록!F385</f>
        <v>25758</v>
      </c>
      <c r="H387" s="8">
        <f t="shared" si="27"/>
        <v>25758</v>
      </c>
      <c r="I387" s="8">
        <f>중기사용료목록!G385</f>
        <v>4918</v>
      </c>
      <c r="J387" s="8">
        <f t="shared" si="28"/>
        <v>4918</v>
      </c>
      <c r="K387" s="8">
        <f t="shared" si="29"/>
        <v>64014</v>
      </c>
      <c r="L387" s="8">
        <f t="shared" si="25"/>
        <v>64014</v>
      </c>
      <c r="M387" s="9" t="s">
        <v>5631</v>
      </c>
      <c r="N387" s="6" t="s">
        <v>5631</v>
      </c>
      <c r="P387" s="6" t="s">
        <v>1977</v>
      </c>
      <c r="Q387" s="6" t="s">
        <v>5631</v>
      </c>
      <c r="R387" s="6" t="s">
        <v>5378</v>
      </c>
    </row>
    <row r="388" spans="1:18" ht="15" customHeight="1">
      <c r="A388" s="7" t="s">
        <v>5558</v>
      </c>
      <c r="B388" s="7" t="s">
        <v>5276</v>
      </c>
      <c r="C388" s="7">
        <v>1</v>
      </c>
      <c r="D388" s="7" t="s">
        <v>4684</v>
      </c>
      <c r="E388" s="8">
        <f>중기사용료목록!E386</f>
        <v>39155</v>
      </c>
      <c r="F388" s="8">
        <f t="shared" si="26"/>
        <v>39155</v>
      </c>
      <c r="G388" s="8">
        <f>중기사용료목록!F386</f>
        <v>25758</v>
      </c>
      <c r="H388" s="8">
        <f t="shared" si="27"/>
        <v>25758</v>
      </c>
      <c r="I388" s="8">
        <f>중기사용료목록!G386</f>
        <v>6699</v>
      </c>
      <c r="J388" s="8">
        <f t="shared" si="28"/>
        <v>6699</v>
      </c>
      <c r="K388" s="8">
        <f t="shared" si="29"/>
        <v>71612</v>
      </c>
      <c r="L388" s="8">
        <f t="shared" si="25"/>
        <v>71612</v>
      </c>
      <c r="M388" s="9" t="s">
        <v>5631</v>
      </c>
      <c r="N388" s="6" t="s">
        <v>5631</v>
      </c>
      <c r="P388" s="6" t="s">
        <v>565</v>
      </c>
      <c r="Q388" s="6" t="s">
        <v>5631</v>
      </c>
      <c r="R388" s="6" t="s">
        <v>1014</v>
      </c>
    </row>
    <row r="389" spans="1:18" ht="15" customHeight="1">
      <c r="A389" s="7" t="s">
        <v>5558</v>
      </c>
      <c r="B389" s="7" t="s">
        <v>3618</v>
      </c>
      <c r="C389" s="7">
        <v>1</v>
      </c>
      <c r="D389" s="7" t="s">
        <v>4684</v>
      </c>
      <c r="E389" s="8">
        <f>중기사용료목록!E387</f>
        <v>45823</v>
      </c>
      <c r="F389" s="8">
        <f t="shared" si="26"/>
        <v>45823</v>
      </c>
      <c r="G389" s="8">
        <f>중기사용료목록!F387</f>
        <v>25758</v>
      </c>
      <c r="H389" s="8">
        <f t="shared" si="27"/>
        <v>25758</v>
      </c>
      <c r="I389" s="8">
        <f>중기사용료목록!G387</f>
        <v>9775</v>
      </c>
      <c r="J389" s="8">
        <f t="shared" si="28"/>
        <v>9775</v>
      </c>
      <c r="K389" s="8">
        <f t="shared" si="29"/>
        <v>81356</v>
      </c>
      <c r="L389" s="8">
        <f t="shared" ref="L389:L452" si="30">F389+H389+J389</f>
        <v>81356</v>
      </c>
      <c r="M389" s="9" t="s">
        <v>5631</v>
      </c>
      <c r="N389" s="6" t="s">
        <v>5631</v>
      </c>
      <c r="P389" s="6" t="s">
        <v>4901</v>
      </c>
      <c r="Q389" s="6" t="s">
        <v>5631</v>
      </c>
      <c r="R389" s="6" t="s">
        <v>3607</v>
      </c>
    </row>
    <row r="390" spans="1:18" ht="15" customHeight="1">
      <c r="A390" s="7" t="s">
        <v>678</v>
      </c>
      <c r="B390" s="7" t="s">
        <v>4405</v>
      </c>
      <c r="C390" s="7">
        <v>1</v>
      </c>
      <c r="D390" s="7" t="s">
        <v>4684</v>
      </c>
      <c r="E390" s="8">
        <f>중기사용료목록!E388</f>
        <v>0</v>
      </c>
      <c r="F390" s="8">
        <f t="shared" ref="F390:F453" si="31">TRUNC(E390*C390,0)</f>
        <v>0</v>
      </c>
      <c r="G390" s="8">
        <f>중기사용료목록!F388</f>
        <v>0</v>
      </c>
      <c r="H390" s="8">
        <f t="shared" ref="H390:H453" si="32">TRUNC(G390*C390,0)</f>
        <v>0</v>
      </c>
      <c r="I390" s="8">
        <f>중기사용료목록!G388</f>
        <v>396</v>
      </c>
      <c r="J390" s="8">
        <f t="shared" ref="J390:J453" si="33">TRUNC(I390*C390,0)</f>
        <v>396</v>
      </c>
      <c r="K390" s="8">
        <f t="shared" ref="K390:K453" si="34">E390+G390+I390</f>
        <v>396</v>
      </c>
      <c r="L390" s="8">
        <f t="shared" si="30"/>
        <v>396</v>
      </c>
      <c r="M390" s="9" t="s">
        <v>5631</v>
      </c>
      <c r="N390" s="6" t="s">
        <v>5631</v>
      </c>
      <c r="P390" s="6" t="s">
        <v>3411</v>
      </c>
      <c r="Q390" s="6" t="s">
        <v>5631</v>
      </c>
      <c r="R390" s="6" t="s">
        <v>3501</v>
      </c>
    </row>
    <row r="391" spans="1:18" ht="15" customHeight="1">
      <c r="A391" s="7" t="s">
        <v>678</v>
      </c>
      <c r="B391" s="7" t="s">
        <v>4144</v>
      </c>
      <c r="C391" s="7">
        <v>1</v>
      </c>
      <c r="D391" s="7" t="s">
        <v>4684</v>
      </c>
      <c r="E391" s="8">
        <f>중기사용료목록!E389</f>
        <v>0</v>
      </c>
      <c r="F391" s="8">
        <f t="shared" si="31"/>
        <v>0</v>
      </c>
      <c r="G391" s="8">
        <f>중기사용료목록!F389</f>
        <v>0</v>
      </c>
      <c r="H391" s="8">
        <f t="shared" si="32"/>
        <v>0</v>
      </c>
      <c r="I391" s="8">
        <f>중기사용료목록!G389</f>
        <v>391</v>
      </c>
      <c r="J391" s="8">
        <f t="shared" si="33"/>
        <v>391</v>
      </c>
      <c r="K391" s="8">
        <f t="shared" si="34"/>
        <v>391</v>
      </c>
      <c r="L391" s="8">
        <f t="shared" si="30"/>
        <v>391</v>
      </c>
      <c r="M391" s="9" t="s">
        <v>5631</v>
      </c>
      <c r="N391" s="6" t="s">
        <v>5631</v>
      </c>
      <c r="P391" s="6" t="s">
        <v>2064</v>
      </c>
      <c r="Q391" s="6" t="s">
        <v>5631</v>
      </c>
      <c r="R391" s="6" t="s">
        <v>4836</v>
      </c>
    </row>
    <row r="392" spans="1:18" ht="15" customHeight="1">
      <c r="A392" s="7" t="s">
        <v>678</v>
      </c>
      <c r="B392" s="7" t="s">
        <v>5080</v>
      </c>
      <c r="C392" s="7">
        <v>1</v>
      </c>
      <c r="D392" s="7" t="s">
        <v>4684</v>
      </c>
      <c r="E392" s="8">
        <f>중기사용료목록!E390</f>
        <v>0</v>
      </c>
      <c r="F392" s="8">
        <f t="shared" si="31"/>
        <v>0</v>
      </c>
      <c r="G392" s="8">
        <f>중기사용료목록!F390</f>
        <v>0</v>
      </c>
      <c r="H392" s="8">
        <f t="shared" si="32"/>
        <v>0</v>
      </c>
      <c r="I392" s="8">
        <f>중기사용료목록!G390</f>
        <v>553</v>
      </c>
      <c r="J392" s="8">
        <f t="shared" si="33"/>
        <v>553</v>
      </c>
      <c r="K392" s="8">
        <f t="shared" si="34"/>
        <v>553</v>
      </c>
      <c r="L392" s="8">
        <f t="shared" si="30"/>
        <v>553</v>
      </c>
      <c r="M392" s="9" t="s">
        <v>5631</v>
      </c>
      <c r="N392" s="6" t="s">
        <v>5631</v>
      </c>
      <c r="P392" s="6" t="s">
        <v>658</v>
      </c>
      <c r="Q392" s="6" t="s">
        <v>5631</v>
      </c>
      <c r="R392" s="6" t="s">
        <v>771</v>
      </c>
    </row>
    <row r="393" spans="1:18" ht="15" customHeight="1">
      <c r="A393" s="7" t="s">
        <v>761</v>
      </c>
      <c r="B393" s="7" t="s">
        <v>4081</v>
      </c>
      <c r="C393" s="7">
        <v>1</v>
      </c>
      <c r="D393" s="7" t="s">
        <v>4684</v>
      </c>
      <c r="E393" s="8">
        <f>중기사용료목록!E391</f>
        <v>0</v>
      </c>
      <c r="F393" s="8">
        <f t="shared" si="31"/>
        <v>0</v>
      </c>
      <c r="G393" s="8">
        <f>중기사용료목록!F391</f>
        <v>0</v>
      </c>
      <c r="H393" s="8">
        <f t="shared" si="32"/>
        <v>0</v>
      </c>
      <c r="I393" s="8">
        <f>중기사용료목록!G391</f>
        <v>3684</v>
      </c>
      <c r="J393" s="8">
        <f t="shared" si="33"/>
        <v>3684</v>
      </c>
      <c r="K393" s="8">
        <f t="shared" si="34"/>
        <v>3684</v>
      </c>
      <c r="L393" s="8">
        <f t="shared" si="30"/>
        <v>3684</v>
      </c>
      <c r="M393" s="9" t="s">
        <v>5631</v>
      </c>
      <c r="N393" s="6" t="s">
        <v>5631</v>
      </c>
      <c r="P393" s="6" t="s">
        <v>4646</v>
      </c>
      <c r="Q393" s="6" t="s">
        <v>5631</v>
      </c>
      <c r="R393" s="6" t="s">
        <v>3988</v>
      </c>
    </row>
    <row r="394" spans="1:18" ht="15" customHeight="1">
      <c r="A394" s="7" t="s">
        <v>95</v>
      </c>
      <c r="B394" s="7" t="s">
        <v>722</v>
      </c>
      <c r="C394" s="7">
        <v>1</v>
      </c>
      <c r="D394" s="7" t="s">
        <v>4684</v>
      </c>
      <c r="E394" s="8">
        <f>중기사용료목록!E392</f>
        <v>0</v>
      </c>
      <c r="F394" s="8">
        <f t="shared" si="31"/>
        <v>0</v>
      </c>
      <c r="G394" s="8">
        <f>중기사용료목록!F392</f>
        <v>25758</v>
      </c>
      <c r="H394" s="8">
        <f t="shared" si="32"/>
        <v>25758</v>
      </c>
      <c r="I394" s="8">
        <f>중기사용료목록!G392</f>
        <v>13068</v>
      </c>
      <c r="J394" s="8">
        <f t="shared" si="33"/>
        <v>13068</v>
      </c>
      <c r="K394" s="8">
        <f t="shared" si="34"/>
        <v>38826</v>
      </c>
      <c r="L394" s="8">
        <f t="shared" si="30"/>
        <v>38826</v>
      </c>
      <c r="M394" s="9" t="s">
        <v>5631</v>
      </c>
      <c r="N394" s="6" t="s">
        <v>5631</v>
      </c>
      <c r="P394" s="6" t="s">
        <v>3187</v>
      </c>
      <c r="Q394" s="6" t="s">
        <v>5631</v>
      </c>
      <c r="R394" s="6" t="s">
        <v>1255</v>
      </c>
    </row>
    <row r="395" spans="1:18" ht="15" customHeight="1">
      <c r="A395" s="7" t="s">
        <v>95</v>
      </c>
      <c r="B395" s="7" t="s">
        <v>2766</v>
      </c>
      <c r="C395" s="7">
        <v>1</v>
      </c>
      <c r="D395" s="7" t="s">
        <v>4684</v>
      </c>
      <c r="E395" s="8">
        <f>중기사용료목록!E393</f>
        <v>0</v>
      </c>
      <c r="F395" s="8">
        <f t="shared" si="31"/>
        <v>0</v>
      </c>
      <c r="G395" s="8">
        <f>중기사용료목록!F393</f>
        <v>25758</v>
      </c>
      <c r="H395" s="8">
        <f t="shared" si="32"/>
        <v>25758</v>
      </c>
      <c r="I395" s="8">
        <f>중기사용료목록!G393</f>
        <v>10113</v>
      </c>
      <c r="J395" s="8">
        <f t="shared" si="33"/>
        <v>10113</v>
      </c>
      <c r="K395" s="8">
        <f t="shared" si="34"/>
        <v>35871</v>
      </c>
      <c r="L395" s="8">
        <f t="shared" si="30"/>
        <v>35871</v>
      </c>
      <c r="M395" s="9" t="s">
        <v>5631</v>
      </c>
      <c r="N395" s="6" t="s">
        <v>5631</v>
      </c>
      <c r="P395" s="6" t="s">
        <v>5220</v>
      </c>
      <c r="Q395" s="6" t="s">
        <v>5631</v>
      </c>
      <c r="R395" s="6" t="s">
        <v>634</v>
      </c>
    </row>
    <row r="396" spans="1:18" ht="15" customHeight="1">
      <c r="A396" s="7" t="s">
        <v>692</v>
      </c>
      <c r="B396" s="7" t="s">
        <v>4057</v>
      </c>
      <c r="C396" s="7">
        <v>1</v>
      </c>
      <c r="D396" s="7" t="s">
        <v>4684</v>
      </c>
      <c r="E396" s="8">
        <f>중기사용료목록!E394</f>
        <v>27979</v>
      </c>
      <c r="F396" s="8">
        <f t="shared" si="31"/>
        <v>27979</v>
      </c>
      <c r="G396" s="8">
        <f>중기사용료목록!F394</f>
        <v>25758</v>
      </c>
      <c r="H396" s="8">
        <f t="shared" si="32"/>
        <v>25758</v>
      </c>
      <c r="I396" s="8">
        <f>중기사용료목록!G394</f>
        <v>19565</v>
      </c>
      <c r="J396" s="8">
        <f t="shared" si="33"/>
        <v>19565</v>
      </c>
      <c r="K396" s="8">
        <f t="shared" si="34"/>
        <v>73302</v>
      </c>
      <c r="L396" s="8">
        <f t="shared" si="30"/>
        <v>73302</v>
      </c>
      <c r="M396" s="9" t="s">
        <v>5631</v>
      </c>
      <c r="N396" s="6" t="s">
        <v>5631</v>
      </c>
      <c r="P396" s="6" t="s">
        <v>3763</v>
      </c>
      <c r="Q396" s="6" t="s">
        <v>5631</v>
      </c>
      <c r="R396" s="6" t="s">
        <v>1745</v>
      </c>
    </row>
    <row r="397" spans="1:18" ht="15" customHeight="1">
      <c r="A397" s="7" t="s">
        <v>692</v>
      </c>
      <c r="B397" s="7" t="s">
        <v>2686</v>
      </c>
      <c r="C397" s="7">
        <v>1</v>
      </c>
      <c r="D397" s="7" t="s">
        <v>4684</v>
      </c>
      <c r="E397" s="8">
        <f>중기사용료목록!E395</f>
        <v>38660</v>
      </c>
      <c r="F397" s="8">
        <f t="shared" si="31"/>
        <v>38660</v>
      </c>
      <c r="G397" s="8">
        <f>중기사용료목록!F395</f>
        <v>25758</v>
      </c>
      <c r="H397" s="8">
        <f t="shared" si="32"/>
        <v>25758</v>
      </c>
      <c r="I397" s="8">
        <f>중기사용료목록!G395</f>
        <v>26337</v>
      </c>
      <c r="J397" s="8">
        <f t="shared" si="33"/>
        <v>26337</v>
      </c>
      <c r="K397" s="8">
        <f t="shared" si="34"/>
        <v>90755</v>
      </c>
      <c r="L397" s="8">
        <f t="shared" si="30"/>
        <v>90755</v>
      </c>
      <c r="M397" s="9" t="s">
        <v>5631</v>
      </c>
      <c r="N397" s="6" t="s">
        <v>5631</v>
      </c>
      <c r="P397" s="6" t="s">
        <v>2430</v>
      </c>
      <c r="Q397" s="6" t="s">
        <v>5631</v>
      </c>
      <c r="R397" s="6" t="s">
        <v>1680</v>
      </c>
    </row>
    <row r="398" spans="1:18" ht="15" customHeight="1">
      <c r="A398" s="7" t="s">
        <v>1069</v>
      </c>
      <c r="B398" s="7" t="s">
        <v>2660</v>
      </c>
      <c r="C398" s="7">
        <v>1</v>
      </c>
      <c r="D398" s="7" t="s">
        <v>4684</v>
      </c>
      <c r="E398" s="8">
        <f>중기사용료목록!E396</f>
        <v>0</v>
      </c>
      <c r="F398" s="8">
        <f t="shared" si="31"/>
        <v>0</v>
      </c>
      <c r="G398" s="8">
        <f>중기사용료목록!F396</f>
        <v>0</v>
      </c>
      <c r="H398" s="8">
        <f t="shared" si="32"/>
        <v>0</v>
      </c>
      <c r="I398" s="8">
        <f>중기사용료목록!G396</f>
        <v>667</v>
      </c>
      <c r="J398" s="8">
        <f t="shared" si="33"/>
        <v>667</v>
      </c>
      <c r="K398" s="8">
        <f t="shared" si="34"/>
        <v>667</v>
      </c>
      <c r="L398" s="8">
        <f t="shared" si="30"/>
        <v>667</v>
      </c>
      <c r="M398" s="9" t="s">
        <v>5631</v>
      </c>
      <c r="N398" s="6" t="s">
        <v>5631</v>
      </c>
      <c r="P398" s="6" t="s">
        <v>1088</v>
      </c>
      <c r="Q398" s="6" t="s">
        <v>5631</v>
      </c>
      <c r="R398" s="6" t="s">
        <v>5282</v>
      </c>
    </row>
    <row r="399" spans="1:18" ht="15" customHeight="1">
      <c r="A399" s="7" t="s">
        <v>213</v>
      </c>
      <c r="B399" s="7" t="s">
        <v>4317</v>
      </c>
      <c r="C399" s="7">
        <v>1</v>
      </c>
      <c r="D399" s="7" t="s">
        <v>4684</v>
      </c>
      <c r="E399" s="8">
        <f>중기사용료목록!E397</f>
        <v>19719</v>
      </c>
      <c r="F399" s="8">
        <f t="shared" si="31"/>
        <v>19719</v>
      </c>
      <c r="G399" s="8">
        <f>중기사용료목록!F397</f>
        <v>25758</v>
      </c>
      <c r="H399" s="8">
        <f t="shared" si="32"/>
        <v>25758</v>
      </c>
      <c r="I399" s="8">
        <f>중기사용료목록!G397</f>
        <v>114564</v>
      </c>
      <c r="J399" s="8">
        <f t="shared" si="33"/>
        <v>114564</v>
      </c>
      <c r="K399" s="8">
        <f t="shared" si="34"/>
        <v>160041</v>
      </c>
      <c r="L399" s="8">
        <f t="shared" si="30"/>
        <v>160041</v>
      </c>
      <c r="M399" s="9" t="s">
        <v>5631</v>
      </c>
      <c r="N399" s="6" t="s">
        <v>5631</v>
      </c>
      <c r="P399" s="6" t="s">
        <v>5121</v>
      </c>
      <c r="Q399" s="6" t="s">
        <v>5631</v>
      </c>
      <c r="R399" s="6" t="s">
        <v>878</v>
      </c>
    </row>
    <row r="400" spans="1:18" ht="15" customHeight="1">
      <c r="A400" s="7" t="s">
        <v>213</v>
      </c>
      <c r="B400" s="7" t="s">
        <v>3371</v>
      </c>
      <c r="C400" s="7">
        <v>1</v>
      </c>
      <c r="D400" s="7" t="s">
        <v>4684</v>
      </c>
      <c r="E400" s="8">
        <f>중기사용료목록!E398</f>
        <v>74764</v>
      </c>
      <c r="F400" s="8">
        <f t="shared" si="31"/>
        <v>74764</v>
      </c>
      <c r="G400" s="8">
        <f>중기사용료목록!F398</f>
        <v>25758</v>
      </c>
      <c r="H400" s="8">
        <f t="shared" si="32"/>
        <v>25758</v>
      </c>
      <c r="I400" s="8">
        <f>중기사용료목록!G398</f>
        <v>156040</v>
      </c>
      <c r="J400" s="8">
        <f t="shared" si="33"/>
        <v>156040</v>
      </c>
      <c r="K400" s="8">
        <f t="shared" si="34"/>
        <v>256562</v>
      </c>
      <c r="L400" s="8">
        <f t="shared" si="30"/>
        <v>256562</v>
      </c>
      <c r="M400" s="9" t="s">
        <v>5631</v>
      </c>
      <c r="N400" s="6" t="s">
        <v>5631</v>
      </c>
      <c r="P400" s="6" t="s">
        <v>3654</v>
      </c>
      <c r="Q400" s="6" t="s">
        <v>5631</v>
      </c>
      <c r="R400" s="6" t="s">
        <v>5082</v>
      </c>
    </row>
    <row r="401" spans="1:18" ht="15" customHeight="1">
      <c r="A401" s="7" t="s">
        <v>3731</v>
      </c>
      <c r="B401" s="7" t="s">
        <v>1776</v>
      </c>
      <c r="C401" s="7">
        <v>1</v>
      </c>
      <c r="D401" s="7" t="s">
        <v>4684</v>
      </c>
      <c r="E401" s="8">
        <f>중기사용료목록!E399</f>
        <v>0</v>
      </c>
      <c r="F401" s="8">
        <f t="shared" si="31"/>
        <v>0</v>
      </c>
      <c r="G401" s="8">
        <f>중기사용료목록!F399</f>
        <v>0</v>
      </c>
      <c r="H401" s="8">
        <f t="shared" si="32"/>
        <v>0</v>
      </c>
      <c r="I401" s="8">
        <f>중기사용료목록!G399</f>
        <v>0</v>
      </c>
      <c r="J401" s="8">
        <f t="shared" si="33"/>
        <v>0</v>
      </c>
      <c r="K401" s="8">
        <f t="shared" si="34"/>
        <v>0</v>
      </c>
      <c r="L401" s="8">
        <f t="shared" si="30"/>
        <v>0</v>
      </c>
      <c r="M401" s="9" t="s">
        <v>5631</v>
      </c>
      <c r="N401" s="6" t="s">
        <v>5631</v>
      </c>
      <c r="P401" s="6" t="s">
        <v>2334</v>
      </c>
      <c r="Q401" s="6" t="s">
        <v>5631</v>
      </c>
      <c r="R401" s="6" t="s">
        <v>1739</v>
      </c>
    </row>
    <row r="402" spans="1:18" ht="15" customHeight="1">
      <c r="A402" s="7" t="s">
        <v>3731</v>
      </c>
      <c r="B402" s="7" t="s">
        <v>502</v>
      </c>
      <c r="C402" s="7">
        <v>1</v>
      </c>
      <c r="D402" s="7" t="s">
        <v>4684</v>
      </c>
      <c r="E402" s="8">
        <f>중기사용료목록!E400</f>
        <v>0</v>
      </c>
      <c r="F402" s="8">
        <f t="shared" si="31"/>
        <v>0</v>
      </c>
      <c r="G402" s="8">
        <f>중기사용료목록!F400</f>
        <v>0</v>
      </c>
      <c r="H402" s="8">
        <f t="shared" si="32"/>
        <v>0</v>
      </c>
      <c r="I402" s="8">
        <f>중기사용료목록!G400</f>
        <v>0</v>
      </c>
      <c r="J402" s="8">
        <f t="shared" si="33"/>
        <v>0</v>
      </c>
      <c r="K402" s="8">
        <f t="shared" si="34"/>
        <v>0</v>
      </c>
      <c r="L402" s="8">
        <f t="shared" si="30"/>
        <v>0</v>
      </c>
      <c r="M402" s="9" t="s">
        <v>5631</v>
      </c>
      <c r="N402" s="6" t="s">
        <v>5631</v>
      </c>
      <c r="P402" s="6" t="s">
        <v>988</v>
      </c>
      <c r="Q402" s="6" t="s">
        <v>5631</v>
      </c>
      <c r="R402" s="6" t="s">
        <v>4214</v>
      </c>
    </row>
    <row r="403" spans="1:18" ht="15" customHeight="1">
      <c r="A403" s="7" t="s">
        <v>3731</v>
      </c>
      <c r="B403" s="7" t="s">
        <v>3744</v>
      </c>
      <c r="C403" s="7">
        <v>1</v>
      </c>
      <c r="D403" s="7" t="s">
        <v>4684</v>
      </c>
      <c r="E403" s="8">
        <f>중기사용료목록!E401</f>
        <v>0</v>
      </c>
      <c r="F403" s="8">
        <f t="shared" si="31"/>
        <v>0</v>
      </c>
      <c r="G403" s="8">
        <f>중기사용료목록!F401</f>
        <v>0</v>
      </c>
      <c r="H403" s="8">
        <f t="shared" si="32"/>
        <v>0</v>
      </c>
      <c r="I403" s="8">
        <f>중기사용료목록!G401</f>
        <v>0</v>
      </c>
      <c r="J403" s="8">
        <f t="shared" si="33"/>
        <v>0</v>
      </c>
      <c r="K403" s="8">
        <f t="shared" si="34"/>
        <v>0</v>
      </c>
      <c r="L403" s="8">
        <f t="shared" si="30"/>
        <v>0</v>
      </c>
      <c r="M403" s="9" t="s">
        <v>5631</v>
      </c>
      <c r="N403" s="6" t="s">
        <v>5631</v>
      </c>
      <c r="P403" s="6" t="s">
        <v>5027</v>
      </c>
      <c r="Q403" s="6" t="s">
        <v>5631</v>
      </c>
      <c r="R403" s="6" t="s">
        <v>158</v>
      </c>
    </row>
    <row r="404" spans="1:18" ht="15" customHeight="1">
      <c r="A404" s="7" t="s">
        <v>3731</v>
      </c>
      <c r="B404" s="7" t="s">
        <v>187</v>
      </c>
      <c r="C404" s="7">
        <v>1</v>
      </c>
      <c r="D404" s="7" t="s">
        <v>4684</v>
      </c>
      <c r="E404" s="8">
        <f>중기사용료목록!E402</f>
        <v>0</v>
      </c>
      <c r="F404" s="8">
        <f t="shared" si="31"/>
        <v>0</v>
      </c>
      <c r="G404" s="8">
        <f>중기사용료목록!F402</f>
        <v>0</v>
      </c>
      <c r="H404" s="8">
        <f t="shared" si="32"/>
        <v>0</v>
      </c>
      <c r="I404" s="8">
        <f>중기사용료목록!G402</f>
        <v>0</v>
      </c>
      <c r="J404" s="8">
        <f t="shared" si="33"/>
        <v>0</v>
      </c>
      <c r="K404" s="8">
        <f t="shared" si="34"/>
        <v>0</v>
      </c>
      <c r="L404" s="8">
        <f t="shared" si="30"/>
        <v>0</v>
      </c>
      <c r="M404" s="9" t="s">
        <v>5631</v>
      </c>
      <c r="N404" s="6" t="s">
        <v>5631</v>
      </c>
      <c r="P404" s="6" t="s">
        <v>3540</v>
      </c>
      <c r="Q404" s="6" t="s">
        <v>5631</v>
      </c>
      <c r="R404" s="6" t="s">
        <v>1636</v>
      </c>
    </row>
    <row r="405" spans="1:18" ht="15" customHeight="1">
      <c r="A405" s="7" t="s">
        <v>2382</v>
      </c>
      <c r="B405" s="7" t="s">
        <v>4984</v>
      </c>
      <c r="C405" s="7">
        <v>1</v>
      </c>
      <c r="D405" s="7" t="s">
        <v>4684</v>
      </c>
      <c r="E405" s="8">
        <f>중기사용료목록!E403</f>
        <v>0</v>
      </c>
      <c r="F405" s="8">
        <f t="shared" si="31"/>
        <v>0</v>
      </c>
      <c r="G405" s="8">
        <f>중기사용료목록!F403</f>
        <v>25758</v>
      </c>
      <c r="H405" s="8">
        <f t="shared" si="32"/>
        <v>25758</v>
      </c>
      <c r="I405" s="8">
        <f>중기사용료목록!G403</f>
        <v>108256</v>
      </c>
      <c r="J405" s="8">
        <f t="shared" si="33"/>
        <v>108256</v>
      </c>
      <c r="K405" s="8">
        <f t="shared" si="34"/>
        <v>134014</v>
      </c>
      <c r="L405" s="8">
        <f t="shared" si="30"/>
        <v>134014</v>
      </c>
      <c r="M405" s="9" t="s">
        <v>5631</v>
      </c>
      <c r="N405" s="6" t="s">
        <v>5631</v>
      </c>
      <c r="P405" s="6" t="s">
        <v>4814</v>
      </c>
      <c r="Q405" s="6" t="s">
        <v>5631</v>
      </c>
      <c r="R405" s="6" t="s">
        <v>2149</v>
      </c>
    </row>
    <row r="406" spans="1:18" ht="15" customHeight="1">
      <c r="A406" s="7" t="s">
        <v>2382</v>
      </c>
      <c r="B406" s="7" t="s">
        <v>2963</v>
      </c>
      <c r="C406" s="7">
        <v>1</v>
      </c>
      <c r="D406" s="7" t="s">
        <v>4684</v>
      </c>
      <c r="E406" s="8">
        <f>중기사용료목록!E404</f>
        <v>0</v>
      </c>
      <c r="F406" s="8">
        <f t="shared" si="31"/>
        <v>0</v>
      </c>
      <c r="G406" s="8">
        <f>중기사용료목록!F404</f>
        <v>25758</v>
      </c>
      <c r="H406" s="8">
        <f t="shared" si="32"/>
        <v>25758</v>
      </c>
      <c r="I406" s="8">
        <f>중기사용료목록!G404</f>
        <v>215510</v>
      </c>
      <c r="J406" s="8">
        <f t="shared" si="33"/>
        <v>215510</v>
      </c>
      <c r="K406" s="8">
        <f t="shared" si="34"/>
        <v>241268</v>
      </c>
      <c r="L406" s="8">
        <f t="shared" si="30"/>
        <v>241268</v>
      </c>
      <c r="M406" s="9" t="s">
        <v>5631</v>
      </c>
      <c r="N406" s="6" t="s">
        <v>5631</v>
      </c>
      <c r="P406" s="6" t="s">
        <v>3363</v>
      </c>
      <c r="Q406" s="6" t="s">
        <v>5631</v>
      </c>
      <c r="R406" s="6" t="s">
        <v>5456</v>
      </c>
    </row>
    <row r="407" spans="1:18" ht="15" customHeight="1">
      <c r="A407" s="7" t="s">
        <v>2175</v>
      </c>
      <c r="B407" s="7" t="s">
        <v>5550</v>
      </c>
      <c r="C407" s="7">
        <v>1</v>
      </c>
      <c r="D407" s="7" t="s">
        <v>4684</v>
      </c>
      <c r="E407" s="8">
        <f>중기사용료목록!E405</f>
        <v>0</v>
      </c>
      <c r="F407" s="8">
        <f t="shared" si="31"/>
        <v>0</v>
      </c>
      <c r="G407" s="8">
        <f>중기사용료목록!F405</f>
        <v>0</v>
      </c>
      <c r="H407" s="8">
        <f t="shared" si="32"/>
        <v>0</v>
      </c>
      <c r="I407" s="8">
        <f>중기사용료목록!G405</f>
        <v>370</v>
      </c>
      <c r="J407" s="8">
        <f t="shared" si="33"/>
        <v>370</v>
      </c>
      <c r="K407" s="8">
        <f t="shared" si="34"/>
        <v>370</v>
      </c>
      <c r="L407" s="8">
        <f t="shared" si="30"/>
        <v>370</v>
      </c>
      <c r="M407" s="9" t="s">
        <v>5631</v>
      </c>
      <c r="N407" s="6" t="s">
        <v>5631</v>
      </c>
      <c r="P407" s="6" t="s">
        <v>1958</v>
      </c>
      <c r="Q407" s="6" t="s">
        <v>5631</v>
      </c>
      <c r="R407" s="6" t="s">
        <v>297</v>
      </c>
    </row>
    <row r="408" spans="1:18" ht="15" customHeight="1">
      <c r="A408" s="7" t="s">
        <v>2175</v>
      </c>
      <c r="B408" s="7" t="s">
        <v>2249</v>
      </c>
      <c r="C408" s="7">
        <v>1</v>
      </c>
      <c r="D408" s="7" t="s">
        <v>4684</v>
      </c>
      <c r="E408" s="8">
        <f>중기사용료목록!E406</f>
        <v>0</v>
      </c>
      <c r="F408" s="8">
        <f t="shared" si="31"/>
        <v>0</v>
      </c>
      <c r="G408" s="8">
        <f>중기사용료목록!F406</f>
        <v>0</v>
      </c>
      <c r="H408" s="8">
        <f t="shared" si="32"/>
        <v>0</v>
      </c>
      <c r="I408" s="8">
        <f>중기사용료목록!G406</f>
        <v>523</v>
      </c>
      <c r="J408" s="8">
        <f t="shared" si="33"/>
        <v>523</v>
      </c>
      <c r="K408" s="8">
        <f t="shared" si="34"/>
        <v>523</v>
      </c>
      <c r="L408" s="8">
        <f t="shared" si="30"/>
        <v>523</v>
      </c>
      <c r="M408" s="9" t="s">
        <v>5631</v>
      </c>
      <c r="N408" s="6" t="s">
        <v>5631</v>
      </c>
      <c r="P408" s="6" t="s">
        <v>603</v>
      </c>
      <c r="Q408" s="6" t="s">
        <v>5631</v>
      </c>
      <c r="R408" s="6" t="s">
        <v>2655</v>
      </c>
    </row>
    <row r="409" spans="1:18" ht="15" customHeight="1">
      <c r="A409" s="7" t="s">
        <v>2175</v>
      </c>
      <c r="B409" s="7" t="s">
        <v>4015</v>
      </c>
      <c r="C409" s="7">
        <v>1</v>
      </c>
      <c r="D409" s="7" t="s">
        <v>4684</v>
      </c>
      <c r="E409" s="8">
        <f>중기사용료목록!E407</f>
        <v>0</v>
      </c>
      <c r="F409" s="8">
        <f t="shared" si="31"/>
        <v>0</v>
      </c>
      <c r="G409" s="8">
        <f>중기사용료목록!F407</f>
        <v>0</v>
      </c>
      <c r="H409" s="8">
        <f t="shared" si="32"/>
        <v>0</v>
      </c>
      <c r="I409" s="8">
        <f>중기사용료목록!G407</f>
        <v>936</v>
      </c>
      <c r="J409" s="8">
        <f t="shared" si="33"/>
        <v>936</v>
      </c>
      <c r="K409" s="8">
        <f t="shared" si="34"/>
        <v>936</v>
      </c>
      <c r="L409" s="8">
        <f t="shared" si="30"/>
        <v>936</v>
      </c>
      <c r="M409" s="9" t="s">
        <v>5631</v>
      </c>
      <c r="N409" s="6" t="s">
        <v>5631</v>
      </c>
      <c r="P409" s="6" t="s">
        <v>4888</v>
      </c>
      <c r="Q409" s="6" t="s">
        <v>5631</v>
      </c>
      <c r="R409" s="6" t="s">
        <v>1706</v>
      </c>
    </row>
    <row r="410" spans="1:18" ht="15" customHeight="1">
      <c r="A410" s="7" t="s">
        <v>1668</v>
      </c>
      <c r="B410" s="7" t="s">
        <v>2913</v>
      </c>
      <c r="C410" s="7">
        <v>1</v>
      </c>
      <c r="D410" s="7" t="s">
        <v>4684</v>
      </c>
      <c r="E410" s="8">
        <f>중기사용료목록!E408</f>
        <v>0</v>
      </c>
      <c r="F410" s="8">
        <f t="shared" si="31"/>
        <v>0</v>
      </c>
      <c r="G410" s="8">
        <f>중기사용료목록!F408</f>
        <v>0</v>
      </c>
      <c r="H410" s="8">
        <f t="shared" si="32"/>
        <v>0</v>
      </c>
      <c r="I410" s="8">
        <f>중기사용료목록!G408</f>
        <v>705</v>
      </c>
      <c r="J410" s="8">
        <f t="shared" si="33"/>
        <v>705</v>
      </c>
      <c r="K410" s="8">
        <f t="shared" si="34"/>
        <v>705</v>
      </c>
      <c r="L410" s="8">
        <f t="shared" si="30"/>
        <v>705</v>
      </c>
      <c r="M410" s="9" t="s">
        <v>5631</v>
      </c>
      <c r="N410" s="6" t="s">
        <v>5631</v>
      </c>
      <c r="P410" s="6" t="s">
        <v>3432</v>
      </c>
      <c r="Q410" s="6" t="s">
        <v>5631</v>
      </c>
      <c r="R410" s="6" t="s">
        <v>89</v>
      </c>
    </row>
    <row r="411" spans="1:18" ht="15" customHeight="1">
      <c r="A411" s="7" t="s">
        <v>1668</v>
      </c>
      <c r="B411" s="7" t="s">
        <v>3172</v>
      </c>
      <c r="C411" s="7">
        <v>1</v>
      </c>
      <c r="D411" s="7" t="s">
        <v>4684</v>
      </c>
      <c r="E411" s="8">
        <f>중기사용료목록!E409</f>
        <v>0</v>
      </c>
      <c r="F411" s="8">
        <f t="shared" si="31"/>
        <v>0</v>
      </c>
      <c r="G411" s="8">
        <f>중기사용료목록!F409</f>
        <v>0</v>
      </c>
      <c r="H411" s="8">
        <f t="shared" si="32"/>
        <v>0</v>
      </c>
      <c r="I411" s="8">
        <f>중기사용료목록!G409</f>
        <v>1468</v>
      </c>
      <c r="J411" s="8">
        <f t="shared" si="33"/>
        <v>1468</v>
      </c>
      <c r="K411" s="8">
        <f t="shared" si="34"/>
        <v>1468</v>
      </c>
      <c r="L411" s="8">
        <f t="shared" si="30"/>
        <v>1468</v>
      </c>
      <c r="M411" s="9" t="s">
        <v>5631</v>
      </c>
      <c r="N411" s="6" t="s">
        <v>5631</v>
      </c>
      <c r="P411" s="6" t="s">
        <v>2034</v>
      </c>
      <c r="Q411" s="6" t="s">
        <v>5631</v>
      </c>
      <c r="R411" s="6" t="s">
        <v>2405</v>
      </c>
    </row>
    <row r="412" spans="1:18" ht="15" customHeight="1">
      <c r="A412" s="7" t="s">
        <v>1341</v>
      </c>
      <c r="B412" s="7" t="s">
        <v>3332</v>
      </c>
      <c r="C412" s="7">
        <v>1</v>
      </c>
      <c r="D412" s="7" t="s">
        <v>4684</v>
      </c>
      <c r="E412" s="8">
        <f>중기사용료목록!E410</f>
        <v>0</v>
      </c>
      <c r="F412" s="8">
        <f t="shared" si="31"/>
        <v>0</v>
      </c>
      <c r="G412" s="8">
        <f>중기사용료목록!F410</f>
        <v>0</v>
      </c>
      <c r="H412" s="8">
        <f t="shared" si="32"/>
        <v>0</v>
      </c>
      <c r="I412" s="8">
        <f>중기사용료목록!G410</f>
        <v>0</v>
      </c>
      <c r="J412" s="8">
        <f t="shared" si="33"/>
        <v>0</v>
      </c>
      <c r="K412" s="8">
        <f t="shared" si="34"/>
        <v>0</v>
      </c>
      <c r="L412" s="8">
        <f t="shared" si="30"/>
        <v>0</v>
      </c>
      <c r="M412" s="9" t="s">
        <v>5545</v>
      </c>
      <c r="N412" s="6" t="s">
        <v>5631</v>
      </c>
      <c r="P412" s="6" t="s">
        <v>682</v>
      </c>
      <c r="Q412" s="6" t="s">
        <v>5631</v>
      </c>
      <c r="R412" s="6" t="s">
        <v>3346</v>
      </c>
    </row>
    <row r="413" spans="1:18" ht="15" customHeight="1">
      <c r="A413" s="7" t="s">
        <v>2550</v>
      </c>
      <c r="B413" s="7" t="s">
        <v>1328</v>
      </c>
      <c r="C413" s="7">
        <v>1</v>
      </c>
      <c r="D413" s="7" t="s">
        <v>4684</v>
      </c>
      <c r="E413" s="8">
        <f>중기사용료목록!E411</f>
        <v>0</v>
      </c>
      <c r="F413" s="8">
        <f t="shared" si="31"/>
        <v>0</v>
      </c>
      <c r="G413" s="8">
        <f>중기사용료목록!F411</f>
        <v>0</v>
      </c>
      <c r="H413" s="8">
        <f t="shared" si="32"/>
        <v>0</v>
      </c>
      <c r="I413" s="8">
        <f>중기사용료목록!G411</f>
        <v>7705</v>
      </c>
      <c r="J413" s="8">
        <f t="shared" si="33"/>
        <v>7705</v>
      </c>
      <c r="K413" s="8">
        <f t="shared" si="34"/>
        <v>7705</v>
      </c>
      <c r="L413" s="8">
        <f t="shared" si="30"/>
        <v>7705</v>
      </c>
      <c r="M413" s="9" t="s">
        <v>5631</v>
      </c>
      <c r="N413" s="6" t="s">
        <v>5631</v>
      </c>
      <c r="P413" s="6" t="s">
        <v>4616</v>
      </c>
      <c r="Q413" s="6" t="s">
        <v>5631</v>
      </c>
      <c r="R413" s="6" t="s">
        <v>4651</v>
      </c>
    </row>
    <row r="414" spans="1:18" ht="15" customHeight="1">
      <c r="A414" s="7" t="s">
        <v>2994</v>
      </c>
      <c r="B414" s="7" t="s">
        <v>4649</v>
      </c>
      <c r="C414" s="7">
        <v>1</v>
      </c>
      <c r="D414" s="7" t="s">
        <v>4684</v>
      </c>
      <c r="E414" s="8">
        <f>중기사용료목록!E412</f>
        <v>0</v>
      </c>
      <c r="F414" s="8">
        <f t="shared" si="31"/>
        <v>0</v>
      </c>
      <c r="G414" s="8">
        <f>중기사용료목록!F412</f>
        <v>0</v>
      </c>
      <c r="H414" s="8">
        <f t="shared" si="32"/>
        <v>0</v>
      </c>
      <c r="I414" s="8">
        <f>중기사용료목록!G412</f>
        <v>1595</v>
      </c>
      <c r="J414" s="8">
        <f t="shared" si="33"/>
        <v>1595</v>
      </c>
      <c r="K414" s="8">
        <f t="shared" si="34"/>
        <v>1595</v>
      </c>
      <c r="L414" s="8">
        <f t="shared" si="30"/>
        <v>1595</v>
      </c>
      <c r="M414" s="9" t="s">
        <v>5631</v>
      </c>
      <c r="N414" s="6" t="s">
        <v>5631</v>
      </c>
      <c r="P414" s="6" t="s">
        <v>3204</v>
      </c>
      <c r="Q414" s="6" t="s">
        <v>5631</v>
      </c>
      <c r="R414" s="6" t="s">
        <v>2595</v>
      </c>
    </row>
    <row r="415" spans="1:18" ht="15" customHeight="1">
      <c r="A415" s="7" t="s">
        <v>2994</v>
      </c>
      <c r="B415" s="7" t="s">
        <v>4306</v>
      </c>
      <c r="C415" s="7">
        <v>1</v>
      </c>
      <c r="D415" s="7" t="s">
        <v>4684</v>
      </c>
      <c r="E415" s="8">
        <f>중기사용료목록!E413</f>
        <v>0</v>
      </c>
      <c r="F415" s="8">
        <f t="shared" si="31"/>
        <v>0</v>
      </c>
      <c r="G415" s="8">
        <f>중기사용료목록!F413</f>
        <v>0</v>
      </c>
      <c r="H415" s="8">
        <f t="shared" si="32"/>
        <v>0</v>
      </c>
      <c r="I415" s="8">
        <f>중기사용료목록!G413</f>
        <v>2323</v>
      </c>
      <c r="J415" s="8">
        <f t="shared" si="33"/>
        <v>2323</v>
      </c>
      <c r="K415" s="8">
        <f t="shared" si="34"/>
        <v>2323</v>
      </c>
      <c r="L415" s="8">
        <f t="shared" si="30"/>
        <v>2323</v>
      </c>
      <c r="M415" s="9" t="s">
        <v>5631</v>
      </c>
      <c r="N415" s="6" t="s">
        <v>5631</v>
      </c>
      <c r="P415" s="6" t="s">
        <v>5244</v>
      </c>
      <c r="Q415" s="6" t="s">
        <v>5631</v>
      </c>
      <c r="R415" s="6" t="s">
        <v>4419</v>
      </c>
    </row>
    <row r="416" spans="1:18" ht="15" customHeight="1">
      <c r="A416" s="7" t="s">
        <v>2994</v>
      </c>
      <c r="B416" s="7" t="s">
        <v>368</v>
      </c>
      <c r="C416" s="7">
        <v>1</v>
      </c>
      <c r="D416" s="7" t="s">
        <v>4684</v>
      </c>
      <c r="E416" s="8">
        <f>중기사용료목록!E414</f>
        <v>0</v>
      </c>
      <c r="F416" s="8">
        <f t="shared" si="31"/>
        <v>0</v>
      </c>
      <c r="G416" s="8">
        <f>중기사용료목록!F414</f>
        <v>0</v>
      </c>
      <c r="H416" s="8">
        <f t="shared" si="32"/>
        <v>0</v>
      </c>
      <c r="I416" s="8">
        <f>중기사용료목록!G414</f>
        <v>3354</v>
      </c>
      <c r="J416" s="8">
        <f t="shared" si="33"/>
        <v>3354</v>
      </c>
      <c r="K416" s="8">
        <f t="shared" si="34"/>
        <v>3354</v>
      </c>
      <c r="L416" s="8">
        <f t="shared" si="30"/>
        <v>3354</v>
      </c>
      <c r="M416" s="9" t="s">
        <v>5631</v>
      </c>
      <c r="N416" s="6" t="s">
        <v>5631</v>
      </c>
      <c r="P416" s="6" t="s">
        <v>3743</v>
      </c>
      <c r="Q416" s="6" t="s">
        <v>5631</v>
      </c>
      <c r="R416" s="6" t="s">
        <v>3420</v>
      </c>
    </row>
    <row r="417" spans="1:18" ht="15" customHeight="1">
      <c r="A417" s="7" t="s">
        <v>5589</v>
      </c>
      <c r="B417" s="7" t="s">
        <v>5072</v>
      </c>
      <c r="C417" s="7">
        <v>1</v>
      </c>
      <c r="D417" s="7" t="s">
        <v>4684</v>
      </c>
      <c r="E417" s="8">
        <f>중기사용료목록!E415</f>
        <v>10823</v>
      </c>
      <c r="F417" s="8">
        <f t="shared" si="31"/>
        <v>10823</v>
      </c>
      <c r="G417" s="8">
        <f>중기사용료목록!F415</f>
        <v>25758</v>
      </c>
      <c r="H417" s="8">
        <f t="shared" si="32"/>
        <v>25758</v>
      </c>
      <c r="I417" s="8">
        <f>중기사용료목록!G415</f>
        <v>0</v>
      </c>
      <c r="J417" s="8">
        <f t="shared" si="33"/>
        <v>0</v>
      </c>
      <c r="K417" s="8">
        <f t="shared" si="34"/>
        <v>36581</v>
      </c>
      <c r="L417" s="8">
        <f t="shared" si="30"/>
        <v>36581</v>
      </c>
      <c r="M417" s="9" t="s">
        <v>5631</v>
      </c>
      <c r="N417" s="6" t="s">
        <v>5631</v>
      </c>
      <c r="P417" s="6" t="s">
        <v>2455</v>
      </c>
      <c r="Q417" s="6" t="s">
        <v>5631</v>
      </c>
      <c r="R417" s="6" t="s">
        <v>3879</v>
      </c>
    </row>
    <row r="418" spans="1:18" ht="15" customHeight="1">
      <c r="A418" s="7" t="s">
        <v>5624</v>
      </c>
      <c r="B418" s="7" t="s">
        <v>4767</v>
      </c>
      <c r="C418" s="7">
        <v>1</v>
      </c>
      <c r="D418" s="7" t="s">
        <v>4684</v>
      </c>
      <c r="E418" s="8">
        <f>중기사용료목록!E416</f>
        <v>12141</v>
      </c>
      <c r="F418" s="8">
        <f t="shared" si="31"/>
        <v>12141</v>
      </c>
      <c r="G418" s="8">
        <f>중기사용료목록!F416</f>
        <v>25758</v>
      </c>
      <c r="H418" s="8">
        <f t="shared" si="32"/>
        <v>25758</v>
      </c>
      <c r="I418" s="8">
        <f>중기사용료목록!G416</f>
        <v>6620</v>
      </c>
      <c r="J418" s="8">
        <f t="shared" si="33"/>
        <v>6620</v>
      </c>
      <c r="K418" s="8">
        <f t="shared" si="34"/>
        <v>44519</v>
      </c>
      <c r="L418" s="8">
        <f t="shared" si="30"/>
        <v>44519</v>
      </c>
      <c r="M418" s="9" t="s">
        <v>5631</v>
      </c>
      <c r="N418" s="6" t="s">
        <v>5631</v>
      </c>
      <c r="P418" s="6" t="s">
        <v>1058</v>
      </c>
      <c r="Q418" s="6" t="s">
        <v>5631</v>
      </c>
      <c r="R418" s="6" t="s">
        <v>1513</v>
      </c>
    </row>
    <row r="419" spans="1:18" ht="15" customHeight="1">
      <c r="A419" s="7" t="s">
        <v>5624</v>
      </c>
      <c r="B419" s="7" t="s">
        <v>1872</v>
      </c>
      <c r="C419" s="7">
        <v>1</v>
      </c>
      <c r="D419" s="7" t="s">
        <v>4684</v>
      </c>
      <c r="E419" s="8">
        <f>중기사용료목록!E417</f>
        <v>19626</v>
      </c>
      <c r="F419" s="8">
        <f t="shared" si="31"/>
        <v>19626</v>
      </c>
      <c r="G419" s="8">
        <f>중기사용료목록!F417</f>
        <v>25758</v>
      </c>
      <c r="H419" s="8">
        <f t="shared" si="32"/>
        <v>25758</v>
      </c>
      <c r="I419" s="8">
        <f>중기사용료목록!G417</f>
        <v>9994</v>
      </c>
      <c r="J419" s="8">
        <f t="shared" si="33"/>
        <v>9994</v>
      </c>
      <c r="K419" s="8">
        <f t="shared" si="34"/>
        <v>55378</v>
      </c>
      <c r="L419" s="8">
        <f t="shared" si="30"/>
        <v>55378</v>
      </c>
      <c r="M419" s="9" t="s">
        <v>5631</v>
      </c>
      <c r="N419" s="6" t="s">
        <v>5631</v>
      </c>
      <c r="P419" s="6" t="s">
        <v>5132</v>
      </c>
      <c r="Q419" s="6" t="s">
        <v>5631</v>
      </c>
      <c r="R419" s="6" t="s">
        <v>854</v>
      </c>
    </row>
    <row r="420" spans="1:18" ht="15" customHeight="1">
      <c r="A420" s="7" t="s">
        <v>5624</v>
      </c>
      <c r="B420" s="7" t="s">
        <v>4951</v>
      </c>
      <c r="C420" s="7">
        <v>1</v>
      </c>
      <c r="D420" s="7" t="s">
        <v>4684</v>
      </c>
      <c r="E420" s="8">
        <f>중기사용료목록!E418</f>
        <v>25780</v>
      </c>
      <c r="F420" s="8">
        <f t="shared" si="31"/>
        <v>25780</v>
      </c>
      <c r="G420" s="8">
        <f>중기사용료목록!F418</f>
        <v>25758</v>
      </c>
      <c r="H420" s="8">
        <f t="shared" si="32"/>
        <v>25758</v>
      </c>
      <c r="I420" s="8">
        <f>중기사용료목록!G418</f>
        <v>14990</v>
      </c>
      <c r="J420" s="8">
        <f t="shared" si="33"/>
        <v>14990</v>
      </c>
      <c r="K420" s="8">
        <f t="shared" si="34"/>
        <v>66528</v>
      </c>
      <c r="L420" s="8">
        <f t="shared" si="30"/>
        <v>66528</v>
      </c>
      <c r="M420" s="9" t="s">
        <v>5631</v>
      </c>
      <c r="N420" s="6" t="s">
        <v>5631</v>
      </c>
      <c r="P420" s="6" t="s">
        <v>3620</v>
      </c>
      <c r="Q420" s="6" t="s">
        <v>5631</v>
      </c>
      <c r="R420" s="6" t="s">
        <v>2238</v>
      </c>
    </row>
    <row r="421" spans="1:18" ht="15" customHeight="1">
      <c r="A421" s="7" t="s">
        <v>5624</v>
      </c>
      <c r="B421" s="7" t="s">
        <v>366</v>
      </c>
      <c r="C421" s="7">
        <v>1</v>
      </c>
      <c r="D421" s="7" t="s">
        <v>4684</v>
      </c>
      <c r="E421" s="8">
        <f>중기사용료목록!E419</f>
        <v>33265</v>
      </c>
      <c r="F421" s="8">
        <f t="shared" si="31"/>
        <v>33265</v>
      </c>
      <c r="G421" s="8">
        <f>중기사용료목록!F419</f>
        <v>25758</v>
      </c>
      <c r="H421" s="8">
        <f t="shared" si="32"/>
        <v>25758</v>
      </c>
      <c r="I421" s="8">
        <f>중기사용료목록!G419</f>
        <v>19291</v>
      </c>
      <c r="J421" s="8">
        <f t="shared" si="33"/>
        <v>19291</v>
      </c>
      <c r="K421" s="8">
        <f t="shared" si="34"/>
        <v>78314</v>
      </c>
      <c r="L421" s="8">
        <f t="shared" si="30"/>
        <v>78314</v>
      </c>
      <c r="M421" s="9" t="s">
        <v>5631</v>
      </c>
      <c r="N421" s="6" t="s">
        <v>5631</v>
      </c>
      <c r="P421" s="6" t="s">
        <v>2366</v>
      </c>
      <c r="Q421" s="6" t="s">
        <v>5631</v>
      </c>
      <c r="R421" s="6" t="s">
        <v>3103</v>
      </c>
    </row>
    <row r="422" spans="1:18" ht="15" customHeight="1">
      <c r="A422" s="7" t="s">
        <v>3955</v>
      </c>
      <c r="B422" s="7" t="s">
        <v>3166</v>
      </c>
      <c r="C422" s="7">
        <v>1</v>
      </c>
      <c r="D422" s="7" t="s">
        <v>4684</v>
      </c>
      <c r="E422" s="8">
        <f>중기사용료목록!E420</f>
        <v>0</v>
      </c>
      <c r="F422" s="8">
        <f t="shared" si="31"/>
        <v>0</v>
      </c>
      <c r="G422" s="8">
        <f>중기사용료목록!F420</f>
        <v>0</v>
      </c>
      <c r="H422" s="8">
        <f t="shared" si="32"/>
        <v>0</v>
      </c>
      <c r="I422" s="8">
        <f>중기사용료목록!G420</f>
        <v>1793</v>
      </c>
      <c r="J422" s="8">
        <f t="shared" si="33"/>
        <v>1793</v>
      </c>
      <c r="K422" s="8">
        <f t="shared" si="34"/>
        <v>1793</v>
      </c>
      <c r="L422" s="8">
        <f t="shared" si="30"/>
        <v>1793</v>
      </c>
      <c r="M422" s="9" t="s">
        <v>5631</v>
      </c>
      <c r="N422" s="6" t="s">
        <v>5631</v>
      </c>
      <c r="P422" s="6" t="s">
        <v>963</v>
      </c>
      <c r="Q422" s="6" t="s">
        <v>5631</v>
      </c>
      <c r="R422" s="6" t="s">
        <v>3545</v>
      </c>
    </row>
    <row r="423" spans="1:18" ht="15" customHeight="1">
      <c r="A423" s="7" t="s">
        <v>3955</v>
      </c>
      <c r="B423" s="7" t="s">
        <v>3653</v>
      </c>
      <c r="C423" s="7">
        <v>1</v>
      </c>
      <c r="D423" s="7" t="s">
        <v>4684</v>
      </c>
      <c r="E423" s="8">
        <f>중기사용료목록!E421</f>
        <v>0</v>
      </c>
      <c r="F423" s="8">
        <f t="shared" si="31"/>
        <v>0</v>
      </c>
      <c r="G423" s="8">
        <f>중기사용료목록!F421</f>
        <v>0</v>
      </c>
      <c r="H423" s="8">
        <f t="shared" si="32"/>
        <v>0</v>
      </c>
      <c r="I423" s="8">
        <f>중기사용료목록!G421</f>
        <v>2015</v>
      </c>
      <c r="J423" s="8">
        <f t="shared" si="33"/>
        <v>2015</v>
      </c>
      <c r="K423" s="8">
        <f t="shared" si="34"/>
        <v>2015</v>
      </c>
      <c r="L423" s="8">
        <f t="shared" si="30"/>
        <v>2015</v>
      </c>
      <c r="M423" s="9" t="s">
        <v>5631</v>
      </c>
      <c r="N423" s="6" t="s">
        <v>5631</v>
      </c>
      <c r="P423" s="6" t="s">
        <v>5058</v>
      </c>
      <c r="Q423" s="6" t="s">
        <v>5631</v>
      </c>
      <c r="R423" s="6" t="s">
        <v>5149</v>
      </c>
    </row>
    <row r="424" spans="1:18" ht="15" customHeight="1">
      <c r="A424" s="7" t="s">
        <v>3955</v>
      </c>
      <c r="B424" s="7" t="s">
        <v>4917</v>
      </c>
      <c r="C424" s="7">
        <v>1</v>
      </c>
      <c r="D424" s="7" t="s">
        <v>4684</v>
      </c>
      <c r="E424" s="8">
        <f>중기사용료목록!E422</f>
        <v>0</v>
      </c>
      <c r="F424" s="8">
        <f t="shared" si="31"/>
        <v>0</v>
      </c>
      <c r="G424" s="8">
        <f>중기사용료목록!F422</f>
        <v>0</v>
      </c>
      <c r="H424" s="8">
        <f t="shared" si="32"/>
        <v>0</v>
      </c>
      <c r="I424" s="8">
        <f>중기사용료목록!G422</f>
        <v>2147</v>
      </c>
      <c r="J424" s="8">
        <f t="shared" si="33"/>
        <v>2147</v>
      </c>
      <c r="K424" s="8">
        <f t="shared" si="34"/>
        <v>2147</v>
      </c>
      <c r="L424" s="8">
        <f t="shared" si="30"/>
        <v>2147</v>
      </c>
      <c r="M424" s="9" t="s">
        <v>5631</v>
      </c>
      <c r="N424" s="6" t="s">
        <v>5631</v>
      </c>
      <c r="P424" s="6" t="s">
        <v>3530</v>
      </c>
      <c r="Q424" s="6" t="s">
        <v>5631</v>
      </c>
      <c r="R424" s="6" t="s">
        <v>3641</v>
      </c>
    </row>
    <row r="425" spans="1:18" ht="15" customHeight="1">
      <c r="A425" s="7" t="s">
        <v>3955</v>
      </c>
      <c r="B425" s="7" t="s">
        <v>330</v>
      </c>
      <c r="C425" s="7">
        <v>1</v>
      </c>
      <c r="D425" s="7" t="s">
        <v>4684</v>
      </c>
      <c r="E425" s="8">
        <f>중기사용료목록!E423</f>
        <v>0</v>
      </c>
      <c r="F425" s="8">
        <f t="shared" si="31"/>
        <v>0</v>
      </c>
      <c r="G425" s="8">
        <f>중기사용료목록!F423</f>
        <v>0</v>
      </c>
      <c r="H425" s="8">
        <f t="shared" si="32"/>
        <v>0</v>
      </c>
      <c r="I425" s="8">
        <f>중기사용료목록!G423</f>
        <v>3572</v>
      </c>
      <c r="J425" s="8">
        <f t="shared" si="33"/>
        <v>3572</v>
      </c>
      <c r="K425" s="8">
        <f t="shared" si="34"/>
        <v>3572</v>
      </c>
      <c r="L425" s="8">
        <f t="shared" si="30"/>
        <v>3572</v>
      </c>
      <c r="M425" s="9" t="s">
        <v>5631</v>
      </c>
      <c r="N425" s="6" t="s">
        <v>5631</v>
      </c>
      <c r="P425" s="6" t="s">
        <v>3916</v>
      </c>
      <c r="Q425" s="6" t="s">
        <v>5631</v>
      </c>
      <c r="R425" s="6" t="s">
        <v>2439</v>
      </c>
    </row>
    <row r="426" spans="1:18" ht="15" customHeight="1">
      <c r="A426" s="7" t="s">
        <v>3955</v>
      </c>
      <c r="B426" s="7" t="s">
        <v>2974</v>
      </c>
      <c r="C426" s="7">
        <v>1</v>
      </c>
      <c r="D426" s="7" t="s">
        <v>4684</v>
      </c>
      <c r="E426" s="8">
        <f>중기사용료목록!E424</f>
        <v>0</v>
      </c>
      <c r="F426" s="8">
        <f t="shared" si="31"/>
        <v>0</v>
      </c>
      <c r="G426" s="8">
        <f>중기사용료목록!F424</f>
        <v>0</v>
      </c>
      <c r="H426" s="8">
        <f t="shared" si="32"/>
        <v>0</v>
      </c>
      <c r="I426" s="8">
        <f>중기사용료목록!G424</f>
        <v>4394</v>
      </c>
      <c r="J426" s="8">
        <f t="shared" si="33"/>
        <v>4394</v>
      </c>
      <c r="K426" s="8">
        <f t="shared" si="34"/>
        <v>4394</v>
      </c>
      <c r="L426" s="8">
        <f t="shared" si="30"/>
        <v>4394</v>
      </c>
      <c r="M426" s="9" t="s">
        <v>5631</v>
      </c>
      <c r="N426" s="6" t="s">
        <v>5631</v>
      </c>
      <c r="P426" s="6" t="s">
        <v>5412</v>
      </c>
      <c r="Q426" s="6" t="s">
        <v>5631</v>
      </c>
      <c r="R426" s="6" t="s">
        <v>1053</v>
      </c>
    </row>
    <row r="427" spans="1:18" ht="15" customHeight="1">
      <c r="A427" s="7" t="s">
        <v>3955</v>
      </c>
      <c r="B427" s="7" t="s">
        <v>2826</v>
      </c>
      <c r="C427" s="7">
        <v>1</v>
      </c>
      <c r="D427" s="7" t="s">
        <v>4684</v>
      </c>
      <c r="E427" s="8">
        <f>중기사용료목록!E425</f>
        <v>0</v>
      </c>
      <c r="F427" s="8">
        <f t="shared" si="31"/>
        <v>0</v>
      </c>
      <c r="G427" s="8">
        <f>중기사용료목록!F425</f>
        <v>0</v>
      </c>
      <c r="H427" s="8">
        <f t="shared" si="32"/>
        <v>0</v>
      </c>
      <c r="I427" s="8">
        <f>중기사용료목록!G425</f>
        <v>5494</v>
      </c>
      <c r="J427" s="8">
        <f t="shared" si="33"/>
        <v>5494</v>
      </c>
      <c r="K427" s="8">
        <f t="shared" si="34"/>
        <v>5494</v>
      </c>
      <c r="L427" s="8">
        <f t="shared" si="30"/>
        <v>5494</v>
      </c>
      <c r="M427" s="9" t="s">
        <v>5631</v>
      </c>
      <c r="N427" s="6" t="s">
        <v>5631</v>
      </c>
      <c r="P427" s="6" t="s">
        <v>1233</v>
      </c>
      <c r="Q427" s="6" t="s">
        <v>5631</v>
      </c>
      <c r="R427" s="6" t="s">
        <v>5226</v>
      </c>
    </row>
    <row r="428" spans="1:18" ht="15" customHeight="1">
      <c r="A428" s="7" t="s">
        <v>3955</v>
      </c>
      <c r="B428" s="7" t="s">
        <v>4744</v>
      </c>
      <c r="C428" s="7">
        <v>1</v>
      </c>
      <c r="D428" s="7" t="s">
        <v>4684</v>
      </c>
      <c r="E428" s="8">
        <f>중기사용료목록!E426</f>
        <v>0</v>
      </c>
      <c r="F428" s="8">
        <f t="shared" si="31"/>
        <v>0</v>
      </c>
      <c r="G428" s="8">
        <f>중기사용료목록!F426</f>
        <v>0</v>
      </c>
      <c r="H428" s="8">
        <f t="shared" si="32"/>
        <v>0</v>
      </c>
      <c r="I428" s="8">
        <f>중기사용료목록!G426</f>
        <v>6181</v>
      </c>
      <c r="J428" s="8">
        <f t="shared" si="33"/>
        <v>6181</v>
      </c>
      <c r="K428" s="8">
        <f t="shared" si="34"/>
        <v>6181</v>
      </c>
      <c r="L428" s="8">
        <f t="shared" si="30"/>
        <v>6181</v>
      </c>
      <c r="M428" s="9" t="s">
        <v>5631</v>
      </c>
      <c r="N428" s="6" t="s">
        <v>5631</v>
      </c>
      <c r="P428" s="6" t="s">
        <v>2620</v>
      </c>
      <c r="Q428" s="6" t="s">
        <v>5631</v>
      </c>
      <c r="R428" s="6" t="s">
        <v>2054</v>
      </c>
    </row>
    <row r="429" spans="1:18" ht="15" customHeight="1">
      <c r="A429" s="7" t="s">
        <v>1165</v>
      </c>
      <c r="B429" s="7" t="s">
        <v>4082</v>
      </c>
      <c r="C429" s="7">
        <v>1</v>
      </c>
      <c r="D429" s="7" t="s">
        <v>4684</v>
      </c>
      <c r="E429" s="8">
        <f>중기사용료목록!E427</f>
        <v>0</v>
      </c>
      <c r="F429" s="8">
        <f t="shared" si="31"/>
        <v>0</v>
      </c>
      <c r="G429" s="8">
        <f>중기사용료목록!F427</f>
        <v>0</v>
      </c>
      <c r="H429" s="8">
        <f t="shared" si="32"/>
        <v>0</v>
      </c>
      <c r="I429" s="8">
        <f>중기사용료목록!G427</f>
        <v>0</v>
      </c>
      <c r="J429" s="8">
        <f t="shared" si="33"/>
        <v>0</v>
      </c>
      <c r="K429" s="8">
        <f t="shared" si="34"/>
        <v>0</v>
      </c>
      <c r="L429" s="8">
        <f t="shared" si="30"/>
        <v>0</v>
      </c>
      <c r="M429" s="9" t="s">
        <v>5545</v>
      </c>
      <c r="N429" s="6" t="s">
        <v>5631</v>
      </c>
      <c r="P429" s="6" t="s">
        <v>3828</v>
      </c>
      <c r="Q429" s="6" t="s">
        <v>5631</v>
      </c>
      <c r="R429" s="6" t="s">
        <v>1717</v>
      </c>
    </row>
    <row r="430" spans="1:18" ht="15" customHeight="1">
      <c r="A430" s="7" t="s">
        <v>1165</v>
      </c>
      <c r="B430" s="7" t="s">
        <v>4284</v>
      </c>
      <c r="C430" s="7">
        <v>1</v>
      </c>
      <c r="D430" s="7" t="s">
        <v>4684</v>
      </c>
      <c r="E430" s="8">
        <f>중기사용료목록!E428</f>
        <v>0</v>
      </c>
      <c r="F430" s="8">
        <f t="shared" si="31"/>
        <v>0</v>
      </c>
      <c r="G430" s="8">
        <f>중기사용료목록!F428</f>
        <v>0</v>
      </c>
      <c r="H430" s="8">
        <f t="shared" si="32"/>
        <v>0</v>
      </c>
      <c r="I430" s="8">
        <f>중기사용료목록!G428</f>
        <v>0</v>
      </c>
      <c r="J430" s="8">
        <f t="shared" si="33"/>
        <v>0</v>
      </c>
      <c r="K430" s="8">
        <f t="shared" si="34"/>
        <v>0</v>
      </c>
      <c r="L430" s="8">
        <f t="shared" si="30"/>
        <v>0</v>
      </c>
      <c r="M430" s="9" t="s">
        <v>5631</v>
      </c>
      <c r="N430" s="6" t="s">
        <v>5631</v>
      </c>
      <c r="P430" s="6" t="s">
        <v>5337</v>
      </c>
      <c r="Q430" s="6" t="s">
        <v>5631</v>
      </c>
      <c r="R430" s="6" t="s">
        <v>5467</v>
      </c>
    </row>
    <row r="431" spans="1:18" ht="15" customHeight="1">
      <c r="A431" s="7" t="s">
        <v>3294</v>
      </c>
      <c r="B431" s="7" t="s">
        <v>604</v>
      </c>
      <c r="C431" s="7">
        <v>1</v>
      </c>
      <c r="D431" s="7" t="s">
        <v>4684</v>
      </c>
      <c r="E431" s="8">
        <f>중기사용료목록!E429</f>
        <v>0</v>
      </c>
      <c r="F431" s="8">
        <f t="shared" si="31"/>
        <v>0</v>
      </c>
      <c r="G431" s="8">
        <f>중기사용료목록!F429</f>
        <v>0</v>
      </c>
      <c r="H431" s="8">
        <f t="shared" si="32"/>
        <v>0</v>
      </c>
      <c r="I431" s="8">
        <f>중기사용료목록!G429</f>
        <v>14503</v>
      </c>
      <c r="J431" s="8">
        <f t="shared" si="33"/>
        <v>14503</v>
      </c>
      <c r="K431" s="8">
        <f t="shared" si="34"/>
        <v>14503</v>
      </c>
      <c r="L431" s="8">
        <f t="shared" si="30"/>
        <v>14503</v>
      </c>
      <c r="M431" s="9" t="s">
        <v>5631</v>
      </c>
      <c r="N431" s="6" t="s">
        <v>5631</v>
      </c>
      <c r="P431" s="6" t="s">
        <v>1150</v>
      </c>
      <c r="Q431" s="6" t="s">
        <v>5631</v>
      </c>
      <c r="R431" s="6" t="s">
        <v>186</v>
      </c>
    </row>
    <row r="432" spans="1:18" ht="15" customHeight="1">
      <c r="A432" s="7" t="s">
        <v>3294</v>
      </c>
      <c r="B432" s="7" t="s">
        <v>1882</v>
      </c>
      <c r="C432" s="7">
        <v>1</v>
      </c>
      <c r="D432" s="7" t="s">
        <v>4684</v>
      </c>
      <c r="E432" s="8">
        <f>중기사용료목록!E430</f>
        <v>0</v>
      </c>
      <c r="F432" s="8">
        <f t="shared" si="31"/>
        <v>0</v>
      </c>
      <c r="G432" s="8">
        <f>중기사용료목록!F430</f>
        <v>0</v>
      </c>
      <c r="H432" s="8">
        <f t="shared" si="32"/>
        <v>0</v>
      </c>
      <c r="I432" s="8">
        <f>중기사용료목록!G430</f>
        <v>18532</v>
      </c>
      <c r="J432" s="8">
        <f t="shared" si="33"/>
        <v>18532</v>
      </c>
      <c r="K432" s="8">
        <f t="shared" si="34"/>
        <v>18532</v>
      </c>
      <c r="L432" s="8">
        <f t="shared" si="30"/>
        <v>18532</v>
      </c>
      <c r="M432" s="9" t="s">
        <v>5631</v>
      </c>
      <c r="N432" s="6" t="s">
        <v>5631</v>
      </c>
      <c r="P432" s="6" t="s">
        <v>2546</v>
      </c>
      <c r="Q432" s="6" t="s">
        <v>5631</v>
      </c>
      <c r="R432" s="6" t="s">
        <v>1277</v>
      </c>
    </row>
    <row r="433" spans="1:18" ht="15" customHeight="1">
      <c r="A433" s="7" t="s">
        <v>3294</v>
      </c>
      <c r="B433" s="7" t="s">
        <v>4981</v>
      </c>
      <c r="C433" s="7">
        <v>1</v>
      </c>
      <c r="D433" s="7" t="s">
        <v>4684</v>
      </c>
      <c r="E433" s="8">
        <f>중기사용료목록!E431</f>
        <v>0</v>
      </c>
      <c r="F433" s="8">
        <f t="shared" si="31"/>
        <v>0</v>
      </c>
      <c r="G433" s="8">
        <f>중기사용료목록!F431</f>
        <v>0</v>
      </c>
      <c r="H433" s="8">
        <f t="shared" si="32"/>
        <v>0</v>
      </c>
      <c r="I433" s="8">
        <f>중기사용료목록!G431</f>
        <v>22561</v>
      </c>
      <c r="J433" s="8">
        <f t="shared" si="33"/>
        <v>22561</v>
      </c>
      <c r="K433" s="8">
        <f t="shared" si="34"/>
        <v>22561</v>
      </c>
      <c r="L433" s="8">
        <f t="shared" si="30"/>
        <v>22561</v>
      </c>
      <c r="M433" s="9" t="s">
        <v>5631</v>
      </c>
      <c r="N433" s="6" t="s">
        <v>5631</v>
      </c>
      <c r="P433" s="6" t="s">
        <v>4105</v>
      </c>
      <c r="Q433" s="6" t="s">
        <v>5631</v>
      </c>
      <c r="R433" s="6" t="s">
        <v>4040</v>
      </c>
    </row>
    <row r="434" spans="1:18" ht="15" customHeight="1">
      <c r="A434" s="7" t="s">
        <v>3294</v>
      </c>
      <c r="B434" s="7" t="s">
        <v>2783</v>
      </c>
      <c r="C434" s="7">
        <v>1</v>
      </c>
      <c r="D434" s="7" t="s">
        <v>4684</v>
      </c>
      <c r="E434" s="8">
        <f>중기사용료목록!E432</f>
        <v>0</v>
      </c>
      <c r="F434" s="8">
        <f t="shared" si="31"/>
        <v>0</v>
      </c>
      <c r="G434" s="8">
        <f>중기사용료목록!F432</f>
        <v>0</v>
      </c>
      <c r="H434" s="8">
        <f t="shared" si="32"/>
        <v>0</v>
      </c>
      <c r="I434" s="8">
        <f>중기사용료목록!G432</f>
        <v>45014</v>
      </c>
      <c r="J434" s="8">
        <f t="shared" si="33"/>
        <v>45014</v>
      </c>
      <c r="K434" s="8">
        <f t="shared" si="34"/>
        <v>45014</v>
      </c>
      <c r="L434" s="8">
        <f t="shared" si="30"/>
        <v>45014</v>
      </c>
      <c r="M434" s="9" t="s">
        <v>5631</v>
      </c>
      <c r="N434" s="6" t="s">
        <v>5631</v>
      </c>
      <c r="P434" s="6" t="s">
        <v>5590</v>
      </c>
      <c r="Q434" s="6" t="s">
        <v>5631</v>
      </c>
      <c r="R434" s="6" t="s">
        <v>2760</v>
      </c>
    </row>
    <row r="435" spans="1:18" ht="15" customHeight="1">
      <c r="A435" s="7" t="s">
        <v>3294</v>
      </c>
      <c r="B435" s="7" t="s">
        <v>3943</v>
      </c>
      <c r="C435" s="7">
        <v>1</v>
      </c>
      <c r="D435" s="7" t="s">
        <v>4684</v>
      </c>
      <c r="E435" s="8">
        <f>중기사용료목록!E433</f>
        <v>0</v>
      </c>
      <c r="F435" s="8">
        <f t="shared" si="31"/>
        <v>0</v>
      </c>
      <c r="G435" s="8">
        <f>중기사용료목록!F433</f>
        <v>0</v>
      </c>
      <c r="H435" s="8">
        <f t="shared" si="32"/>
        <v>0</v>
      </c>
      <c r="I435" s="8">
        <f>중기사용료목록!G433</f>
        <v>49956</v>
      </c>
      <c r="J435" s="8">
        <f t="shared" si="33"/>
        <v>49956</v>
      </c>
      <c r="K435" s="8">
        <f t="shared" si="34"/>
        <v>49956</v>
      </c>
      <c r="L435" s="8">
        <f t="shared" si="30"/>
        <v>49956</v>
      </c>
      <c r="M435" s="9" t="s">
        <v>5631</v>
      </c>
      <c r="N435" s="6" t="s">
        <v>5631</v>
      </c>
      <c r="P435" s="6" t="s">
        <v>2877</v>
      </c>
      <c r="Q435" s="6" t="s">
        <v>5631</v>
      </c>
      <c r="R435" s="6" t="s">
        <v>2157</v>
      </c>
    </row>
    <row r="436" spans="1:18" ht="15" customHeight="1">
      <c r="A436" s="7" t="s">
        <v>4337</v>
      </c>
      <c r="B436" s="7" t="s">
        <v>3200</v>
      </c>
      <c r="C436" s="7">
        <v>1</v>
      </c>
      <c r="D436" s="7" t="s">
        <v>4684</v>
      </c>
      <c r="E436" s="8">
        <f>중기사용료목록!E434</f>
        <v>0</v>
      </c>
      <c r="F436" s="8">
        <f t="shared" si="31"/>
        <v>0</v>
      </c>
      <c r="G436" s="8">
        <f>중기사용료목록!F434</f>
        <v>0</v>
      </c>
      <c r="H436" s="8">
        <f t="shared" si="32"/>
        <v>0</v>
      </c>
      <c r="I436" s="8">
        <f>중기사용료목록!G434</f>
        <v>56124</v>
      </c>
      <c r="J436" s="8">
        <f t="shared" si="33"/>
        <v>56124</v>
      </c>
      <c r="K436" s="8">
        <f t="shared" si="34"/>
        <v>56124</v>
      </c>
      <c r="L436" s="8">
        <f t="shared" si="30"/>
        <v>56124</v>
      </c>
      <c r="M436" s="9" t="s">
        <v>962</v>
      </c>
      <c r="N436" s="6" t="s">
        <v>5631</v>
      </c>
      <c r="P436" s="6" t="s">
        <v>4240</v>
      </c>
      <c r="Q436" s="6" t="s">
        <v>5631</v>
      </c>
      <c r="R436" s="6" t="s">
        <v>3067</v>
      </c>
    </row>
    <row r="437" spans="1:18" ht="15" customHeight="1">
      <c r="A437" s="7" t="s">
        <v>4337</v>
      </c>
      <c r="B437" s="7" t="s">
        <v>4987</v>
      </c>
      <c r="C437" s="7">
        <v>1</v>
      </c>
      <c r="D437" s="7" t="s">
        <v>4684</v>
      </c>
      <c r="E437" s="8">
        <f>중기사용료목록!E435</f>
        <v>0</v>
      </c>
      <c r="F437" s="8">
        <f t="shared" si="31"/>
        <v>0</v>
      </c>
      <c r="G437" s="8">
        <f>중기사용료목록!F435</f>
        <v>0</v>
      </c>
      <c r="H437" s="8">
        <f t="shared" si="32"/>
        <v>0</v>
      </c>
      <c r="I437" s="8">
        <f>중기사용료목록!G435</f>
        <v>65236</v>
      </c>
      <c r="J437" s="8">
        <f t="shared" si="33"/>
        <v>65236</v>
      </c>
      <c r="K437" s="8">
        <f t="shared" si="34"/>
        <v>65236</v>
      </c>
      <c r="L437" s="8">
        <f t="shared" si="30"/>
        <v>65236</v>
      </c>
      <c r="M437" s="9" t="s">
        <v>962</v>
      </c>
      <c r="N437" s="6" t="s">
        <v>5631</v>
      </c>
      <c r="P437" s="6" t="s">
        <v>34</v>
      </c>
      <c r="Q437" s="6" t="s">
        <v>5631</v>
      </c>
      <c r="R437" s="6" t="s">
        <v>4404</v>
      </c>
    </row>
    <row r="438" spans="1:18" ht="15" customHeight="1">
      <c r="A438" s="7" t="s">
        <v>4337</v>
      </c>
      <c r="B438" s="7" t="s">
        <v>372</v>
      </c>
      <c r="C438" s="7">
        <v>1</v>
      </c>
      <c r="D438" s="7" t="s">
        <v>4684</v>
      </c>
      <c r="E438" s="8">
        <f>중기사용료목록!E436</f>
        <v>0</v>
      </c>
      <c r="F438" s="8">
        <f t="shared" si="31"/>
        <v>0</v>
      </c>
      <c r="G438" s="8">
        <f>중기사용료목록!F436</f>
        <v>0</v>
      </c>
      <c r="H438" s="8">
        <f t="shared" si="32"/>
        <v>0</v>
      </c>
      <c r="I438" s="8">
        <f>중기사용료목록!G436</f>
        <v>74556</v>
      </c>
      <c r="J438" s="8">
        <f t="shared" si="33"/>
        <v>74556</v>
      </c>
      <c r="K438" s="8">
        <f t="shared" si="34"/>
        <v>74556</v>
      </c>
      <c r="L438" s="8">
        <f t="shared" si="30"/>
        <v>74556</v>
      </c>
      <c r="M438" s="9" t="s">
        <v>962</v>
      </c>
      <c r="N438" s="6" t="s">
        <v>5631</v>
      </c>
      <c r="P438" s="6" t="s">
        <v>1427</v>
      </c>
      <c r="Q438" s="6" t="s">
        <v>5631</v>
      </c>
      <c r="R438" s="6" t="s">
        <v>4706</v>
      </c>
    </row>
    <row r="439" spans="1:18" ht="15" customHeight="1">
      <c r="A439" s="7" t="s">
        <v>4337</v>
      </c>
      <c r="B439" s="7" t="s">
        <v>2799</v>
      </c>
      <c r="C439" s="7">
        <v>1</v>
      </c>
      <c r="D439" s="7" t="s">
        <v>4684</v>
      </c>
      <c r="E439" s="8">
        <f>중기사용료목록!E437</f>
        <v>0</v>
      </c>
      <c r="F439" s="8">
        <f t="shared" si="31"/>
        <v>0</v>
      </c>
      <c r="G439" s="8">
        <f>중기사용료목록!F437</f>
        <v>0</v>
      </c>
      <c r="H439" s="8">
        <f t="shared" si="32"/>
        <v>0</v>
      </c>
      <c r="I439" s="8">
        <f>중기사용료목록!G437</f>
        <v>93195</v>
      </c>
      <c r="J439" s="8">
        <f t="shared" si="33"/>
        <v>93195</v>
      </c>
      <c r="K439" s="8">
        <f t="shared" si="34"/>
        <v>93195</v>
      </c>
      <c r="L439" s="8">
        <f t="shared" si="30"/>
        <v>93195</v>
      </c>
      <c r="M439" s="9" t="s">
        <v>962</v>
      </c>
      <c r="N439" s="6" t="s">
        <v>5631</v>
      </c>
      <c r="P439" s="6" t="s">
        <v>2975</v>
      </c>
      <c r="Q439" s="6" t="s">
        <v>5631</v>
      </c>
      <c r="R439" s="6" t="s">
        <v>3140</v>
      </c>
    </row>
    <row r="440" spans="1:18" ht="15" customHeight="1">
      <c r="A440" s="7" t="s">
        <v>4337</v>
      </c>
      <c r="B440" s="7" t="s">
        <v>4084</v>
      </c>
      <c r="C440" s="7">
        <v>1</v>
      </c>
      <c r="D440" s="7" t="s">
        <v>4684</v>
      </c>
      <c r="E440" s="8">
        <f>중기사용료목록!E438</f>
        <v>0</v>
      </c>
      <c r="F440" s="8">
        <f t="shared" si="31"/>
        <v>0</v>
      </c>
      <c r="G440" s="8">
        <f>중기사용료목록!F438</f>
        <v>0</v>
      </c>
      <c r="H440" s="8">
        <f t="shared" si="32"/>
        <v>0</v>
      </c>
      <c r="I440" s="8">
        <f>중기사용료목록!G438</f>
        <v>124881</v>
      </c>
      <c r="J440" s="8">
        <f t="shared" si="33"/>
        <v>124881</v>
      </c>
      <c r="K440" s="8">
        <f t="shared" si="34"/>
        <v>124881</v>
      </c>
      <c r="L440" s="8">
        <f t="shared" si="30"/>
        <v>124881</v>
      </c>
      <c r="M440" s="9" t="s">
        <v>962</v>
      </c>
      <c r="N440" s="6" t="s">
        <v>5631</v>
      </c>
      <c r="P440" s="6" t="s">
        <v>4347</v>
      </c>
      <c r="Q440" s="6" t="s">
        <v>5631</v>
      </c>
      <c r="R440" s="6" t="s">
        <v>4993</v>
      </c>
    </row>
    <row r="441" spans="1:18" ht="15" customHeight="1">
      <c r="A441" s="7" t="s">
        <v>441</v>
      </c>
      <c r="B441" s="7" t="s">
        <v>977</v>
      </c>
      <c r="C441" s="7">
        <v>1</v>
      </c>
      <c r="D441" s="7" t="s">
        <v>4684</v>
      </c>
      <c r="E441" s="8">
        <f>중기사용료목록!E439</f>
        <v>0</v>
      </c>
      <c r="F441" s="8">
        <f t="shared" si="31"/>
        <v>0</v>
      </c>
      <c r="G441" s="8">
        <f>중기사용료목록!F439</f>
        <v>0</v>
      </c>
      <c r="H441" s="8">
        <f t="shared" si="32"/>
        <v>0</v>
      </c>
      <c r="I441" s="8">
        <f>중기사용료목록!G439</f>
        <v>26731</v>
      </c>
      <c r="J441" s="8">
        <f t="shared" si="33"/>
        <v>26731</v>
      </c>
      <c r="K441" s="8">
        <f t="shared" si="34"/>
        <v>26731</v>
      </c>
      <c r="L441" s="8">
        <f t="shared" si="30"/>
        <v>26731</v>
      </c>
      <c r="M441" s="9" t="s">
        <v>5631</v>
      </c>
      <c r="N441" s="6" t="s">
        <v>5631</v>
      </c>
      <c r="P441" s="6" t="s">
        <v>133</v>
      </c>
      <c r="Q441" s="6" t="s">
        <v>5631</v>
      </c>
      <c r="R441" s="6" t="s">
        <v>2862</v>
      </c>
    </row>
    <row r="442" spans="1:18" ht="15" customHeight="1">
      <c r="A442" s="7" t="s">
        <v>3125</v>
      </c>
      <c r="B442" s="7" t="s">
        <v>2227</v>
      </c>
      <c r="C442" s="7">
        <v>1</v>
      </c>
      <c r="D442" s="7" t="s">
        <v>4684</v>
      </c>
      <c r="E442" s="8">
        <f>중기사용료목록!E440</f>
        <v>0</v>
      </c>
      <c r="F442" s="8">
        <f t="shared" si="31"/>
        <v>0</v>
      </c>
      <c r="G442" s="8">
        <f>중기사용료목록!F440</f>
        <v>0</v>
      </c>
      <c r="H442" s="8">
        <f t="shared" si="32"/>
        <v>0</v>
      </c>
      <c r="I442" s="8">
        <f>중기사용료목록!G440</f>
        <v>2527</v>
      </c>
      <c r="J442" s="8">
        <f t="shared" si="33"/>
        <v>2527</v>
      </c>
      <c r="K442" s="8">
        <f t="shared" si="34"/>
        <v>2527</v>
      </c>
      <c r="L442" s="8">
        <f t="shared" si="30"/>
        <v>2527</v>
      </c>
      <c r="M442" s="9" t="s">
        <v>5631</v>
      </c>
      <c r="N442" s="6" t="s">
        <v>5631</v>
      </c>
      <c r="P442" s="6" t="s">
        <v>1522</v>
      </c>
      <c r="Q442" s="6" t="s">
        <v>5631</v>
      </c>
      <c r="R442" s="6" t="s">
        <v>3396</v>
      </c>
    </row>
    <row r="443" spans="1:18" ht="15" customHeight="1">
      <c r="A443" s="7" t="s">
        <v>3125</v>
      </c>
      <c r="B443" s="7" t="s">
        <v>1605</v>
      </c>
      <c r="C443" s="7">
        <v>1</v>
      </c>
      <c r="D443" s="7" t="s">
        <v>4684</v>
      </c>
      <c r="E443" s="8">
        <f>중기사용료목록!E441</f>
        <v>0</v>
      </c>
      <c r="F443" s="8">
        <f t="shared" si="31"/>
        <v>0</v>
      </c>
      <c r="G443" s="8">
        <f>중기사용료목록!F441</f>
        <v>0</v>
      </c>
      <c r="H443" s="8">
        <f t="shared" si="32"/>
        <v>0</v>
      </c>
      <c r="I443" s="8">
        <f>중기사용료목록!G441</f>
        <v>3065</v>
      </c>
      <c r="J443" s="8">
        <f t="shared" si="33"/>
        <v>3065</v>
      </c>
      <c r="K443" s="8">
        <f t="shared" si="34"/>
        <v>3065</v>
      </c>
      <c r="L443" s="8">
        <f t="shared" si="30"/>
        <v>3065</v>
      </c>
      <c r="M443" s="9" t="s">
        <v>5631</v>
      </c>
      <c r="N443" s="6" t="s">
        <v>5631</v>
      </c>
      <c r="P443" s="6" t="s">
        <v>3053</v>
      </c>
      <c r="Q443" s="6" t="s">
        <v>5631</v>
      </c>
      <c r="R443" s="6" t="s">
        <v>3793</v>
      </c>
    </row>
    <row r="444" spans="1:18" ht="15" customHeight="1">
      <c r="A444" s="7" t="s">
        <v>4861</v>
      </c>
      <c r="B444" s="7" t="s">
        <v>3200</v>
      </c>
      <c r="C444" s="7">
        <v>1</v>
      </c>
      <c r="D444" s="7" t="s">
        <v>4684</v>
      </c>
      <c r="E444" s="8">
        <f>중기사용료목록!E442</f>
        <v>0</v>
      </c>
      <c r="F444" s="8">
        <f t="shared" si="31"/>
        <v>0</v>
      </c>
      <c r="G444" s="8">
        <f>중기사용료목록!F442</f>
        <v>0</v>
      </c>
      <c r="H444" s="8">
        <f t="shared" si="32"/>
        <v>0</v>
      </c>
      <c r="I444" s="8">
        <f>중기사용료목록!G442</f>
        <v>86373</v>
      </c>
      <c r="J444" s="8">
        <f t="shared" si="33"/>
        <v>86373</v>
      </c>
      <c r="K444" s="8">
        <f t="shared" si="34"/>
        <v>86373</v>
      </c>
      <c r="L444" s="8">
        <f t="shared" si="30"/>
        <v>86373</v>
      </c>
      <c r="M444" s="9" t="s">
        <v>962</v>
      </c>
      <c r="N444" s="6" t="s">
        <v>5631</v>
      </c>
      <c r="P444" s="6" t="s">
        <v>4433</v>
      </c>
      <c r="Q444" s="6" t="s">
        <v>5631</v>
      </c>
      <c r="R444" s="6" t="s">
        <v>3384</v>
      </c>
    </row>
    <row r="445" spans="1:18" ht="15" customHeight="1">
      <c r="A445" s="7" t="s">
        <v>4861</v>
      </c>
      <c r="B445" s="7" t="s">
        <v>4987</v>
      </c>
      <c r="C445" s="7">
        <v>1</v>
      </c>
      <c r="D445" s="7" t="s">
        <v>4684</v>
      </c>
      <c r="E445" s="8">
        <f>중기사용료목록!E443</f>
        <v>0</v>
      </c>
      <c r="F445" s="8">
        <f t="shared" si="31"/>
        <v>0</v>
      </c>
      <c r="G445" s="8">
        <f>중기사용료목록!F443</f>
        <v>0</v>
      </c>
      <c r="H445" s="8">
        <f t="shared" si="32"/>
        <v>0</v>
      </c>
      <c r="I445" s="8">
        <f>중기사용료목록!G443</f>
        <v>92904</v>
      </c>
      <c r="J445" s="8">
        <f t="shared" si="33"/>
        <v>92904</v>
      </c>
      <c r="K445" s="8">
        <f t="shared" si="34"/>
        <v>92904</v>
      </c>
      <c r="L445" s="8">
        <f t="shared" si="30"/>
        <v>92904</v>
      </c>
      <c r="M445" s="9" t="s">
        <v>962</v>
      </c>
      <c r="N445" s="6" t="s">
        <v>5631</v>
      </c>
      <c r="P445" s="6" t="s">
        <v>140</v>
      </c>
      <c r="Q445" s="6" t="s">
        <v>5631</v>
      </c>
      <c r="R445" s="6" t="s">
        <v>4779</v>
      </c>
    </row>
    <row r="446" spans="1:18" ht="15" customHeight="1">
      <c r="A446" s="7" t="s">
        <v>4861</v>
      </c>
      <c r="B446" s="7" t="s">
        <v>372</v>
      </c>
      <c r="C446" s="7">
        <v>1</v>
      </c>
      <c r="D446" s="7" t="s">
        <v>4684</v>
      </c>
      <c r="E446" s="8">
        <f>중기사용료목록!E444</f>
        <v>0</v>
      </c>
      <c r="F446" s="8">
        <f t="shared" si="31"/>
        <v>0</v>
      </c>
      <c r="G446" s="8">
        <f>중기사용료목록!F444</f>
        <v>0</v>
      </c>
      <c r="H446" s="8">
        <f t="shared" si="32"/>
        <v>0</v>
      </c>
      <c r="I446" s="8">
        <f>중기사용료목록!G444</f>
        <v>102312</v>
      </c>
      <c r="J446" s="8">
        <f t="shared" si="33"/>
        <v>102312</v>
      </c>
      <c r="K446" s="8">
        <f t="shared" si="34"/>
        <v>102312</v>
      </c>
      <c r="L446" s="8">
        <f t="shared" si="30"/>
        <v>102312</v>
      </c>
      <c r="M446" s="9" t="s">
        <v>962</v>
      </c>
      <c r="N446" s="6" t="s">
        <v>5631</v>
      </c>
      <c r="P446" s="6" t="s">
        <v>1578</v>
      </c>
      <c r="Q446" s="6" t="s">
        <v>5631</v>
      </c>
      <c r="R446" s="6" t="s">
        <v>4299</v>
      </c>
    </row>
    <row r="447" spans="1:18" ht="15" customHeight="1">
      <c r="A447" s="7" t="s">
        <v>4861</v>
      </c>
      <c r="B447" s="7" t="s">
        <v>2799</v>
      </c>
      <c r="C447" s="7">
        <v>1</v>
      </c>
      <c r="D447" s="7" t="s">
        <v>4684</v>
      </c>
      <c r="E447" s="8">
        <f>중기사용료목록!E445</f>
        <v>0</v>
      </c>
      <c r="F447" s="8">
        <f t="shared" si="31"/>
        <v>0</v>
      </c>
      <c r="G447" s="8">
        <f>중기사용료목록!F445</f>
        <v>0</v>
      </c>
      <c r="H447" s="8">
        <f t="shared" si="32"/>
        <v>0</v>
      </c>
      <c r="I447" s="8">
        <f>중기사용료목록!G445</f>
        <v>111563</v>
      </c>
      <c r="J447" s="8">
        <f t="shared" si="33"/>
        <v>111563</v>
      </c>
      <c r="K447" s="8">
        <f t="shared" si="34"/>
        <v>111563</v>
      </c>
      <c r="L447" s="8">
        <f t="shared" si="30"/>
        <v>111563</v>
      </c>
      <c r="M447" s="9" t="s">
        <v>962</v>
      </c>
      <c r="N447" s="6" t="s">
        <v>5631</v>
      </c>
      <c r="P447" s="6" t="s">
        <v>2897</v>
      </c>
      <c r="Q447" s="6" t="s">
        <v>5631</v>
      </c>
      <c r="R447" s="6" t="s">
        <v>2836</v>
      </c>
    </row>
    <row r="448" spans="1:18" ht="15" customHeight="1">
      <c r="A448" s="7" t="s">
        <v>4861</v>
      </c>
      <c r="B448" s="7" t="s">
        <v>4084</v>
      </c>
      <c r="C448" s="7">
        <v>1</v>
      </c>
      <c r="D448" s="7" t="s">
        <v>4684</v>
      </c>
      <c r="E448" s="8">
        <f>중기사용료목록!E446</f>
        <v>0</v>
      </c>
      <c r="F448" s="8">
        <f t="shared" si="31"/>
        <v>0</v>
      </c>
      <c r="G448" s="8">
        <f>중기사용료목록!F446</f>
        <v>0</v>
      </c>
      <c r="H448" s="8">
        <f t="shared" si="32"/>
        <v>0</v>
      </c>
      <c r="I448" s="8">
        <f>중기사용료목록!G446</f>
        <v>128853</v>
      </c>
      <c r="J448" s="8">
        <f t="shared" si="33"/>
        <v>128853</v>
      </c>
      <c r="K448" s="8">
        <f t="shared" si="34"/>
        <v>128853</v>
      </c>
      <c r="L448" s="8">
        <f t="shared" si="30"/>
        <v>128853</v>
      </c>
      <c r="M448" s="9" t="s">
        <v>962</v>
      </c>
      <c r="N448" s="6" t="s">
        <v>5631</v>
      </c>
      <c r="P448" s="6" t="s">
        <v>4309</v>
      </c>
      <c r="Q448" s="6" t="s">
        <v>5631</v>
      </c>
      <c r="R448" s="6" t="s">
        <v>5355</v>
      </c>
    </row>
    <row r="449" spans="1:18" ht="15" customHeight="1">
      <c r="A449" s="7" t="s">
        <v>1719</v>
      </c>
      <c r="B449" s="7" t="s">
        <v>3200</v>
      </c>
      <c r="C449" s="7">
        <v>1</v>
      </c>
      <c r="D449" s="7" t="s">
        <v>4684</v>
      </c>
      <c r="E449" s="8">
        <f>중기사용료목록!E447</f>
        <v>0</v>
      </c>
      <c r="F449" s="8">
        <f t="shared" si="31"/>
        <v>0</v>
      </c>
      <c r="G449" s="8">
        <f>중기사용료목록!F447</f>
        <v>0</v>
      </c>
      <c r="H449" s="8">
        <f t="shared" si="32"/>
        <v>0</v>
      </c>
      <c r="I449" s="8">
        <f>중기사용료목록!G447</f>
        <v>158911</v>
      </c>
      <c r="J449" s="8">
        <f t="shared" si="33"/>
        <v>158911</v>
      </c>
      <c r="K449" s="8">
        <f t="shared" si="34"/>
        <v>158911</v>
      </c>
      <c r="L449" s="8">
        <f t="shared" si="30"/>
        <v>158911</v>
      </c>
      <c r="M449" s="9" t="s">
        <v>962</v>
      </c>
      <c r="N449" s="6" t="s">
        <v>5631</v>
      </c>
      <c r="P449" s="6" t="s">
        <v>69</v>
      </c>
      <c r="Q449" s="6" t="s">
        <v>5631</v>
      </c>
      <c r="R449" s="6" t="s">
        <v>1711</v>
      </c>
    </row>
    <row r="450" spans="1:18" ht="15" customHeight="1">
      <c r="A450" s="7" t="s">
        <v>1719</v>
      </c>
      <c r="B450" s="7" t="s">
        <v>4987</v>
      </c>
      <c r="C450" s="7">
        <v>1</v>
      </c>
      <c r="D450" s="7" t="s">
        <v>4684</v>
      </c>
      <c r="E450" s="8">
        <f>중기사용료목록!E448</f>
        <v>0</v>
      </c>
      <c r="F450" s="8">
        <f t="shared" si="31"/>
        <v>0</v>
      </c>
      <c r="G450" s="8">
        <f>중기사용료목록!F448</f>
        <v>0</v>
      </c>
      <c r="H450" s="8">
        <f t="shared" si="32"/>
        <v>0</v>
      </c>
      <c r="I450" s="8">
        <f>중기사용료목록!G448</f>
        <v>178694</v>
      </c>
      <c r="J450" s="8">
        <f t="shared" si="33"/>
        <v>178694</v>
      </c>
      <c r="K450" s="8">
        <f t="shared" si="34"/>
        <v>178694</v>
      </c>
      <c r="L450" s="8">
        <f t="shared" si="30"/>
        <v>178694</v>
      </c>
      <c r="M450" s="9" t="s">
        <v>962</v>
      </c>
      <c r="N450" s="6" t="s">
        <v>5631</v>
      </c>
      <c r="P450" s="6" t="s">
        <v>1500</v>
      </c>
      <c r="Q450" s="6" t="s">
        <v>5631</v>
      </c>
      <c r="R450" s="6" t="s">
        <v>210</v>
      </c>
    </row>
    <row r="451" spans="1:18" ht="15" customHeight="1">
      <c r="A451" s="7" t="s">
        <v>1719</v>
      </c>
      <c r="B451" s="7" t="s">
        <v>372</v>
      </c>
      <c r="C451" s="7">
        <v>1</v>
      </c>
      <c r="D451" s="7" t="s">
        <v>4684</v>
      </c>
      <c r="E451" s="8">
        <f>중기사용료목록!E449</f>
        <v>0</v>
      </c>
      <c r="F451" s="8">
        <f t="shared" si="31"/>
        <v>0</v>
      </c>
      <c r="G451" s="8">
        <f>중기사용료목록!F449</f>
        <v>0</v>
      </c>
      <c r="H451" s="8">
        <f t="shared" si="32"/>
        <v>0</v>
      </c>
      <c r="I451" s="8">
        <f>중기사용료목록!G449</f>
        <v>242840</v>
      </c>
      <c r="J451" s="8">
        <f t="shared" si="33"/>
        <v>242840</v>
      </c>
      <c r="K451" s="8">
        <f t="shared" si="34"/>
        <v>242840</v>
      </c>
      <c r="L451" s="8">
        <f t="shared" si="30"/>
        <v>242840</v>
      </c>
      <c r="M451" s="9" t="s">
        <v>962</v>
      </c>
      <c r="N451" s="6" t="s">
        <v>5631</v>
      </c>
      <c r="P451" s="6" t="s">
        <v>2828</v>
      </c>
      <c r="Q451" s="6" t="s">
        <v>5631</v>
      </c>
      <c r="R451" s="6" t="s">
        <v>474</v>
      </c>
    </row>
    <row r="452" spans="1:18" ht="15" customHeight="1">
      <c r="A452" s="7" t="s">
        <v>1719</v>
      </c>
      <c r="B452" s="7" t="s">
        <v>2799</v>
      </c>
      <c r="C452" s="7">
        <v>1</v>
      </c>
      <c r="D452" s="7" t="s">
        <v>4684</v>
      </c>
      <c r="E452" s="8">
        <f>중기사용료목록!E450</f>
        <v>0</v>
      </c>
      <c r="F452" s="8">
        <f t="shared" si="31"/>
        <v>0</v>
      </c>
      <c r="G452" s="8">
        <f>중기사용료목록!F450</f>
        <v>0</v>
      </c>
      <c r="H452" s="8">
        <f t="shared" si="32"/>
        <v>0</v>
      </c>
      <c r="I452" s="8">
        <f>중기사용료목록!G450</f>
        <v>297823</v>
      </c>
      <c r="J452" s="8">
        <f t="shared" si="33"/>
        <v>297823</v>
      </c>
      <c r="K452" s="8">
        <f t="shared" si="34"/>
        <v>297823</v>
      </c>
      <c r="L452" s="8">
        <f t="shared" si="30"/>
        <v>297823</v>
      </c>
      <c r="M452" s="9" t="s">
        <v>962</v>
      </c>
      <c r="N452" s="6" t="s">
        <v>5631</v>
      </c>
      <c r="P452" s="6" t="s">
        <v>4230</v>
      </c>
      <c r="Q452" s="6" t="s">
        <v>5631</v>
      </c>
      <c r="R452" s="6" t="s">
        <v>1807</v>
      </c>
    </row>
    <row r="453" spans="1:18" ht="15" customHeight="1">
      <c r="A453" s="7" t="s">
        <v>1719</v>
      </c>
      <c r="B453" s="7" t="s">
        <v>4084</v>
      </c>
      <c r="C453" s="7">
        <v>1</v>
      </c>
      <c r="D453" s="7" t="s">
        <v>4684</v>
      </c>
      <c r="E453" s="8">
        <f>중기사용료목록!E451</f>
        <v>0</v>
      </c>
      <c r="F453" s="8">
        <f t="shared" si="31"/>
        <v>0</v>
      </c>
      <c r="G453" s="8">
        <f>중기사용료목록!F451</f>
        <v>0</v>
      </c>
      <c r="H453" s="8">
        <f t="shared" si="32"/>
        <v>0</v>
      </c>
      <c r="I453" s="8">
        <f>중기사용료목록!G451</f>
        <v>366551</v>
      </c>
      <c r="J453" s="8">
        <f t="shared" si="33"/>
        <v>366551</v>
      </c>
      <c r="K453" s="8">
        <f t="shared" si="34"/>
        <v>366551</v>
      </c>
      <c r="L453" s="8">
        <f t="shared" ref="L453:L516" si="35">F453+H453+J453</f>
        <v>366551</v>
      </c>
      <c r="M453" s="9" t="s">
        <v>962</v>
      </c>
      <c r="N453" s="6" t="s">
        <v>5631</v>
      </c>
      <c r="P453" s="6" t="s">
        <v>344</v>
      </c>
      <c r="Q453" s="6" t="s">
        <v>5631</v>
      </c>
      <c r="R453" s="6" t="s">
        <v>839</v>
      </c>
    </row>
    <row r="454" spans="1:18" ht="15" customHeight="1">
      <c r="A454" s="7" t="s">
        <v>1747</v>
      </c>
      <c r="B454" s="7" t="s">
        <v>4288</v>
      </c>
      <c r="C454" s="7">
        <v>1</v>
      </c>
      <c r="D454" s="7" t="s">
        <v>4684</v>
      </c>
      <c r="E454" s="8">
        <f>중기사용료목록!E452</f>
        <v>0</v>
      </c>
      <c r="F454" s="8">
        <f t="shared" ref="F454:F517" si="36">TRUNC(E454*C454,0)</f>
        <v>0</v>
      </c>
      <c r="G454" s="8">
        <f>중기사용료목록!F452</f>
        <v>0</v>
      </c>
      <c r="H454" s="8">
        <f t="shared" ref="H454:H517" si="37">TRUNC(G454*C454,0)</f>
        <v>0</v>
      </c>
      <c r="I454" s="8">
        <f>중기사용료목록!G452</f>
        <v>0</v>
      </c>
      <c r="J454" s="8">
        <f t="shared" ref="J454:J517" si="38">TRUNC(I454*C454,0)</f>
        <v>0</v>
      </c>
      <c r="K454" s="8">
        <f t="shared" ref="K454:K517" si="39">E454+G454+I454</f>
        <v>0</v>
      </c>
      <c r="L454" s="8">
        <f t="shared" si="35"/>
        <v>0</v>
      </c>
      <c r="M454" s="9" t="s">
        <v>5545</v>
      </c>
      <c r="N454" s="6" t="s">
        <v>5631</v>
      </c>
      <c r="P454" s="6" t="s">
        <v>1761</v>
      </c>
      <c r="Q454" s="6" t="s">
        <v>5631</v>
      </c>
      <c r="R454" s="6" t="s">
        <v>4014</v>
      </c>
    </row>
    <row r="455" spans="1:18" ht="15" customHeight="1">
      <c r="A455" s="7" t="s">
        <v>3425</v>
      </c>
      <c r="B455" s="7" t="s">
        <v>2379</v>
      </c>
      <c r="C455" s="7">
        <v>1</v>
      </c>
      <c r="D455" s="7" t="s">
        <v>4684</v>
      </c>
      <c r="E455" s="8">
        <f>중기사용료목록!E453</f>
        <v>0</v>
      </c>
      <c r="F455" s="8">
        <f t="shared" si="36"/>
        <v>0</v>
      </c>
      <c r="G455" s="8">
        <f>중기사용료목록!F453</f>
        <v>0</v>
      </c>
      <c r="H455" s="8">
        <f t="shared" si="37"/>
        <v>0</v>
      </c>
      <c r="I455" s="8">
        <f>중기사용료목록!G453</f>
        <v>16650</v>
      </c>
      <c r="J455" s="8">
        <f t="shared" si="38"/>
        <v>16650</v>
      </c>
      <c r="K455" s="8">
        <f t="shared" si="39"/>
        <v>16650</v>
      </c>
      <c r="L455" s="8">
        <f t="shared" si="35"/>
        <v>16650</v>
      </c>
      <c r="M455" s="9" t="s">
        <v>5631</v>
      </c>
      <c r="N455" s="6" t="s">
        <v>5631</v>
      </c>
      <c r="P455" s="6" t="s">
        <v>1122</v>
      </c>
      <c r="Q455" s="6" t="s">
        <v>5631</v>
      </c>
      <c r="R455" s="6" t="s">
        <v>2544</v>
      </c>
    </row>
    <row r="456" spans="1:18" ht="15" customHeight="1">
      <c r="A456" s="7" t="s">
        <v>3425</v>
      </c>
      <c r="B456" s="7" t="s">
        <v>2744</v>
      </c>
      <c r="C456" s="7">
        <v>1</v>
      </c>
      <c r="D456" s="7" t="s">
        <v>4684</v>
      </c>
      <c r="E456" s="8">
        <f>중기사용료목록!E454</f>
        <v>0</v>
      </c>
      <c r="F456" s="8">
        <f t="shared" si="36"/>
        <v>0</v>
      </c>
      <c r="G456" s="8">
        <f>중기사용료목록!F454</f>
        <v>0</v>
      </c>
      <c r="H456" s="8">
        <f t="shared" si="37"/>
        <v>0</v>
      </c>
      <c r="I456" s="8">
        <f>중기사용료목록!G454</f>
        <v>20777</v>
      </c>
      <c r="J456" s="8">
        <f t="shared" si="38"/>
        <v>20777</v>
      </c>
      <c r="K456" s="8">
        <f t="shared" si="39"/>
        <v>20777</v>
      </c>
      <c r="L456" s="8">
        <f t="shared" si="35"/>
        <v>20777</v>
      </c>
      <c r="M456" s="9" t="s">
        <v>5631</v>
      </c>
      <c r="N456" s="6" t="s">
        <v>5631</v>
      </c>
      <c r="P456" s="6" t="s">
        <v>2469</v>
      </c>
      <c r="Q456" s="6" t="s">
        <v>5631</v>
      </c>
      <c r="R456" s="6" t="s">
        <v>3917</v>
      </c>
    </row>
    <row r="457" spans="1:18" ht="15" customHeight="1">
      <c r="A457" s="7" t="s">
        <v>3425</v>
      </c>
      <c r="B457" s="7" t="s">
        <v>1722</v>
      </c>
      <c r="C457" s="7">
        <v>1</v>
      </c>
      <c r="D457" s="7" t="s">
        <v>4684</v>
      </c>
      <c r="E457" s="8">
        <f>중기사용료목록!E455</f>
        <v>0</v>
      </c>
      <c r="F457" s="8">
        <f t="shared" si="36"/>
        <v>0</v>
      </c>
      <c r="G457" s="8">
        <f>중기사용료목록!F455</f>
        <v>0</v>
      </c>
      <c r="H457" s="8">
        <f t="shared" si="37"/>
        <v>0</v>
      </c>
      <c r="I457" s="8">
        <f>중기사용료목록!G455</f>
        <v>23158</v>
      </c>
      <c r="J457" s="8">
        <f t="shared" si="38"/>
        <v>23158</v>
      </c>
      <c r="K457" s="8">
        <f t="shared" si="39"/>
        <v>23158</v>
      </c>
      <c r="L457" s="8">
        <f t="shared" si="35"/>
        <v>23158</v>
      </c>
      <c r="M457" s="9" t="s">
        <v>5631</v>
      </c>
      <c r="N457" s="6" t="s">
        <v>5631</v>
      </c>
      <c r="P457" s="6" t="s">
        <v>3881</v>
      </c>
      <c r="Q457" s="6" t="s">
        <v>5631</v>
      </c>
      <c r="R457" s="6" t="s">
        <v>1337</v>
      </c>
    </row>
    <row r="458" spans="1:18" ht="15" customHeight="1">
      <c r="A458" s="7" t="s">
        <v>3425</v>
      </c>
      <c r="B458" s="7" t="s">
        <v>672</v>
      </c>
      <c r="C458" s="7">
        <v>1</v>
      </c>
      <c r="D458" s="7" t="s">
        <v>4684</v>
      </c>
      <c r="E458" s="8">
        <f>중기사용료목록!E456</f>
        <v>0</v>
      </c>
      <c r="F458" s="8">
        <f t="shared" si="36"/>
        <v>0</v>
      </c>
      <c r="G458" s="8">
        <f>중기사용료목록!F456</f>
        <v>0</v>
      </c>
      <c r="H458" s="8">
        <f t="shared" si="37"/>
        <v>0</v>
      </c>
      <c r="I458" s="8">
        <f>중기사용료목록!G456</f>
        <v>29735</v>
      </c>
      <c r="J458" s="8">
        <f t="shared" si="38"/>
        <v>29735</v>
      </c>
      <c r="K458" s="8">
        <f t="shared" si="39"/>
        <v>29735</v>
      </c>
      <c r="L458" s="8">
        <f t="shared" si="35"/>
        <v>29735</v>
      </c>
      <c r="M458" s="9" t="s">
        <v>5631</v>
      </c>
      <c r="N458" s="6" t="s">
        <v>5631</v>
      </c>
      <c r="P458" s="6" t="s">
        <v>5353</v>
      </c>
      <c r="Q458" s="6" t="s">
        <v>5631</v>
      </c>
      <c r="R458" s="6" t="s">
        <v>1232</v>
      </c>
    </row>
    <row r="459" spans="1:18" ht="15" customHeight="1">
      <c r="A459" s="7" t="s">
        <v>3425</v>
      </c>
      <c r="B459" s="7" t="s">
        <v>4495</v>
      </c>
      <c r="C459" s="7">
        <v>1</v>
      </c>
      <c r="D459" s="7" t="s">
        <v>4684</v>
      </c>
      <c r="E459" s="8">
        <f>중기사용료목록!E457</f>
        <v>0</v>
      </c>
      <c r="F459" s="8">
        <f t="shared" si="36"/>
        <v>0</v>
      </c>
      <c r="G459" s="8">
        <f>중기사용료목록!F457</f>
        <v>0</v>
      </c>
      <c r="H459" s="8">
        <f t="shared" si="37"/>
        <v>0</v>
      </c>
      <c r="I459" s="8">
        <f>중기사용료목록!G457</f>
        <v>47179</v>
      </c>
      <c r="J459" s="8">
        <f t="shared" si="38"/>
        <v>47179</v>
      </c>
      <c r="K459" s="8">
        <f t="shared" si="39"/>
        <v>47179</v>
      </c>
      <c r="L459" s="8">
        <f t="shared" si="35"/>
        <v>47179</v>
      </c>
      <c r="M459" s="9" t="s">
        <v>5631</v>
      </c>
      <c r="N459" s="6" t="s">
        <v>5631</v>
      </c>
      <c r="P459" s="6" t="s">
        <v>1226</v>
      </c>
      <c r="Q459" s="6" t="s">
        <v>5631</v>
      </c>
      <c r="R459" s="6" t="s">
        <v>5491</v>
      </c>
    </row>
    <row r="460" spans="1:18" ht="15" customHeight="1">
      <c r="A460" s="7" t="s">
        <v>3425</v>
      </c>
      <c r="B460" s="7" t="s">
        <v>2351</v>
      </c>
      <c r="C460" s="7">
        <v>1</v>
      </c>
      <c r="D460" s="7" t="s">
        <v>4684</v>
      </c>
      <c r="E460" s="8">
        <f>중기사용료목록!E458</f>
        <v>0</v>
      </c>
      <c r="F460" s="8">
        <f t="shared" si="36"/>
        <v>0</v>
      </c>
      <c r="G460" s="8">
        <f>중기사용료목록!F458</f>
        <v>0</v>
      </c>
      <c r="H460" s="8">
        <f t="shared" si="37"/>
        <v>0</v>
      </c>
      <c r="I460" s="8">
        <f>중기사용료목록!G458</f>
        <v>61173</v>
      </c>
      <c r="J460" s="8">
        <f t="shared" si="38"/>
        <v>61173</v>
      </c>
      <c r="K460" s="8">
        <f t="shared" si="39"/>
        <v>61173</v>
      </c>
      <c r="L460" s="8">
        <f t="shared" si="35"/>
        <v>61173</v>
      </c>
      <c r="M460" s="9" t="s">
        <v>5631</v>
      </c>
      <c r="N460" s="6" t="s">
        <v>5631</v>
      </c>
      <c r="P460" s="6" t="s">
        <v>2569</v>
      </c>
      <c r="Q460" s="6" t="s">
        <v>5631</v>
      </c>
      <c r="R460" s="6" t="s">
        <v>134</v>
      </c>
    </row>
    <row r="461" spans="1:18" ht="15" customHeight="1">
      <c r="A461" s="7" t="s">
        <v>539</v>
      </c>
      <c r="B461" s="7" t="s">
        <v>802</v>
      </c>
      <c r="C461" s="7">
        <v>1</v>
      </c>
      <c r="D461" s="7" t="s">
        <v>4684</v>
      </c>
      <c r="E461" s="8">
        <f>중기사용료목록!E459</f>
        <v>0</v>
      </c>
      <c r="F461" s="8">
        <f t="shared" si="36"/>
        <v>0</v>
      </c>
      <c r="G461" s="8">
        <f>중기사용료목록!F459</f>
        <v>0</v>
      </c>
      <c r="H461" s="8">
        <f t="shared" si="37"/>
        <v>0</v>
      </c>
      <c r="I461" s="8">
        <f>중기사용료목록!G459</f>
        <v>91981</v>
      </c>
      <c r="J461" s="8">
        <f t="shared" si="38"/>
        <v>91981</v>
      </c>
      <c r="K461" s="8">
        <f t="shared" si="39"/>
        <v>91981</v>
      </c>
      <c r="L461" s="8">
        <f t="shared" si="35"/>
        <v>91981</v>
      </c>
      <c r="M461" s="9" t="s">
        <v>5631</v>
      </c>
      <c r="N461" s="6" t="s">
        <v>5631</v>
      </c>
      <c r="P461" s="6" t="s">
        <v>3986</v>
      </c>
      <c r="Q461" s="6" t="s">
        <v>5631</v>
      </c>
      <c r="R461" s="6" t="s">
        <v>1353</v>
      </c>
    </row>
    <row r="462" spans="1:18" ht="15" customHeight="1">
      <c r="A462" s="7" t="s">
        <v>3399</v>
      </c>
      <c r="B462" s="7" t="s">
        <v>3886</v>
      </c>
      <c r="C462" s="7">
        <v>1</v>
      </c>
      <c r="D462" s="7" t="s">
        <v>4684</v>
      </c>
      <c r="E462" s="8">
        <f>중기사용료목록!E460</f>
        <v>36078</v>
      </c>
      <c r="F462" s="8">
        <f t="shared" si="36"/>
        <v>36078</v>
      </c>
      <c r="G462" s="8">
        <f>중기사용료목록!F460</f>
        <v>0</v>
      </c>
      <c r="H462" s="8">
        <f t="shared" si="37"/>
        <v>0</v>
      </c>
      <c r="I462" s="8">
        <f>중기사용료목록!G460</f>
        <v>64240</v>
      </c>
      <c r="J462" s="8">
        <f t="shared" si="38"/>
        <v>64240</v>
      </c>
      <c r="K462" s="8">
        <f t="shared" si="39"/>
        <v>100318</v>
      </c>
      <c r="L462" s="8">
        <f t="shared" si="35"/>
        <v>100318</v>
      </c>
      <c r="M462" s="9" t="s">
        <v>5631</v>
      </c>
      <c r="N462" s="6" t="s">
        <v>5631</v>
      </c>
      <c r="P462" s="6" t="s">
        <v>5440</v>
      </c>
      <c r="Q462" s="6" t="s">
        <v>5631</v>
      </c>
      <c r="R462" s="6" t="s">
        <v>2349</v>
      </c>
    </row>
    <row r="463" spans="1:18" ht="15" customHeight="1">
      <c r="A463" s="7" t="s">
        <v>772</v>
      </c>
      <c r="B463" s="7" t="s">
        <v>4529</v>
      </c>
      <c r="C463" s="7">
        <v>1</v>
      </c>
      <c r="D463" s="7" t="s">
        <v>4684</v>
      </c>
      <c r="E463" s="8">
        <f>중기사용료목록!E461</f>
        <v>0</v>
      </c>
      <c r="F463" s="8">
        <f t="shared" si="36"/>
        <v>0</v>
      </c>
      <c r="G463" s="8">
        <f>중기사용료목록!F461</f>
        <v>0</v>
      </c>
      <c r="H463" s="8">
        <f t="shared" si="37"/>
        <v>0</v>
      </c>
      <c r="I463" s="8">
        <f>중기사용료목록!G461</f>
        <v>198013</v>
      </c>
      <c r="J463" s="8">
        <f t="shared" si="38"/>
        <v>198013</v>
      </c>
      <c r="K463" s="8">
        <f t="shared" si="39"/>
        <v>198013</v>
      </c>
      <c r="L463" s="8">
        <f t="shared" si="35"/>
        <v>198013</v>
      </c>
      <c r="M463" s="9" t="s">
        <v>5631</v>
      </c>
      <c r="N463" s="6" t="s">
        <v>5631</v>
      </c>
      <c r="P463" s="6" t="s">
        <v>1305</v>
      </c>
      <c r="Q463" s="6" t="s">
        <v>5631</v>
      </c>
      <c r="R463" s="6" t="s">
        <v>1969</v>
      </c>
    </row>
    <row r="464" spans="1:18" ht="15" customHeight="1">
      <c r="A464" s="7" t="s">
        <v>1434</v>
      </c>
      <c r="B464" s="7" t="s">
        <v>4869</v>
      </c>
      <c r="C464" s="7">
        <v>1</v>
      </c>
      <c r="D464" s="7" t="s">
        <v>4684</v>
      </c>
      <c r="E464" s="8">
        <f>중기사용료목록!E462</f>
        <v>0</v>
      </c>
      <c r="F464" s="8">
        <f t="shared" si="36"/>
        <v>0</v>
      </c>
      <c r="G464" s="8">
        <f>중기사용료목록!F462</f>
        <v>0</v>
      </c>
      <c r="H464" s="8">
        <f t="shared" si="37"/>
        <v>0</v>
      </c>
      <c r="I464" s="8">
        <f>중기사용료목록!G462</f>
        <v>669985</v>
      </c>
      <c r="J464" s="8">
        <f t="shared" si="38"/>
        <v>669985</v>
      </c>
      <c r="K464" s="8">
        <f t="shared" si="39"/>
        <v>669985</v>
      </c>
      <c r="L464" s="8">
        <f t="shared" si="35"/>
        <v>669985</v>
      </c>
      <c r="M464" s="9" t="s">
        <v>5631</v>
      </c>
      <c r="N464" s="6" t="s">
        <v>5631</v>
      </c>
      <c r="P464" s="6" t="s">
        <v>2658</v>
      </c>
      <c r="Q464" s="6" t="s">
        <v>5631</v>
      </c>
      <c r="R464" s="6" t="s">
        <v>3056</v>
      </c>
    </row>
    <row r="465" spans="1:18" ht="15" customHeight="1">
      <c r="A465" s="7" t="s">
        <v>4141</v>
      </c>
      <c r="B465" s="7" t="s">
        <v>1605</v>
      </c>
      <c r="C465" s="7">
        <v>1</v>
      </c>
      <c r="D465" s="7" t="s">
        <v>4684</v>
      </c>
      <c r="E465" s="8">
        <f>중기사용료목록!E463</f>
        <v>85433</v>
      </c>
      <c r="F465" s="8">
        <f t="shared" si="36"/>
        <v>85433</v>
      </c>
      <c r="G465" s="8">
        <f>중기사용료목록!F463</f>
        <v>25758</v>
      </c>
      <c r="H465" s="8">
        <f t="shared" si="37"/>
        <v>25758</v>
      </c>
      <c r="I465" s="8">
        <f>중기사용료목록!G463</f>
        <v>260931</v>
      </c>
      <c r="J465" s="8">
        <f t="shared" si="38"/>
        <v>260931</v>
      </c>
      <c r="K465" s="8">
        <f t="shared" si="39"/>
        <v>372122</v>
      </c>
      <c r="L465" s="8">
        <f t="shared" si="35"/>
        <v>372122</v>
      </c>
      <c r="M465" s="9" t="s">
        <v>5631</v>
      </c>
      <c r="N465" s="6" t="s">
        <v>5631</v>
      </c>
      <c r="P465" s="6" t="s">
        <v>2302</v>
      </c>
      <c r="Q465" s="6" t="s">
        <v>5631</v>
      </c>
      <c r="R465" s="6" t="s">
        <v>1902</v>
      </c>
    </row>
    <row r="466" spans="1:18" ht="15" customHeight="1">
      <c r="A466" s="7" t="s">
        <v>144</v>
      </c>
      <c r="B466" s="7" t="s">
        <v>4083</v>
      </c>
      <c r="C466" s="7">
        <v>1</v>
      </c>
      <c r="D466" s="7" t="s">
        <v>4684</v>
      </c>
      <c r="E466" s="8">
        <f>중기사용료목록!E464</f>
        <v>22224</v>
      </c>
      <c r="F466" s="8">
        <f t="shared" si="36"/>
        <v>22224</v>
      </c>
      <c r="G466" s="8">
        <f>중기사용료목록!F464</f>
        <v>0</v>
      </c>
      <c r="H466" s="8">
        <f t="shared" si="37"/>
        <v>0</v>
      </c>
      <c r="I466" s="8">
        <f>중기사용료목록!G464</f>
        <v>24702</v>
      </c>
      <c r="J466" s="8">
        <f t="shared" si="38"/>
        <v>24702</v>
      </c>
      <c r="K466" s="8">
        <f t="shared" si="39"/>
        <v>46926</v>
      </c>
      <c r="L466" s="8">
        <f t="shared" si="35"/>
        <v>46926</v>
      </c>
      <c r="M466" s="9" t="s">
        <v>5631</v>
      </c>
      <c r="N466" s="6" t="s">
        <v>5631</v>
      </c>
      <c r="P466" s="6" t="s">
        <v>953</v>
      </c>
      <c r="Q466" s="6" t="s">
        <v>5631</v>
      </c>
      <c r="R466" s="6" t="s">
        <v>3300</v>
      </c>
    </row>
    <row r="467" spans="1:18" ht="15" customHeight="1">
      <c r="A467" s="7" t="s">
        <v>144</v>
      </c>
      <c r="B467" s="7" t="s">
        <v>631</v>
      </c>
      <c r="C467" s="7">
        <v>1</v>
      </c>
      <c r="D467" s="7" t="s">
        <v>4684</v>
      </c>
      <c r="E467" s="8">
        <f>중기사용료목록!E465</f>
        <v>27852</v>
      </c>
      <c r="F467" s="8">
        <f t="shared" si="36"/>
        <v>27852</v>
      </c>
      <c r="G467" s="8">
        <f>중기사용료목록!F465</f>
        <v>0</v>
      </c>
      <c r="H467" s="8">
        <f t="shared" si="37"/>
        <v>0</v>
      </c>
      <c r="I467" s="8">
        <f>중기사용료목록!G465</f>
        <v>33792</v>
      </c>
      <c r="J467" s="8">
        <f t="shared" si="38"/>
        <v>33792</v>
      </c>
      <c r="K467" s="8">
        <f t="shared" si="39"/>
        <v>61644</v>
      </c>
      <c r="L467" s="8">
        <f t="shared" si="35"/>
        <v>61644</v>
      </c>
      <c r="M467" s="9" t="s">
        <v>5631</v>
      </c>
      <c r="N467" s="6" t="s">
        <v>5631</v>
      </c>
      <c r="P467" s="6" t="s">
        <v>5172</v>
      </c>
      <c r="Q467" s="6" t="s">
        <v>5631</v>
      </c>
      <c r="R467" s="6" t="s">
        <v>3492</v>
      </c>
    </row>
    <row r="468" spans="1:18" ht="15" customHeight="1">
      <c r="A468" s="7" t="s">
        <v>144</v>
      </c>
      <c r="B468" s="7" t="s">
        <v>2708</v>
      </c>
      <c r="C468" s="7">
        <v>1</v>
      </c>
      <c r="D468" s="7" t="s">
        <v>4684</v>
      </c>
      <c r="E468" s="8">
        <f>중기사용료목록!E466</f>
        <v>34635</v>
      </c>
      <c r="F468" s="8">
        <f t="shared" si="36"/>
        <v>34635</v>
      </c>
      <c r="G468" s="8">
        <f>중기사용료목록!F466</f>
        <v>0</v>
      </c>
      <c r="H468" s="8">
        <f t="shared" si="37"/>
        <v>0</v>
      </c>
      <c r="I468" s="8">
        <f>중기사용료목록!G466</f>
        <v>37349</v>
      </c>
      <c r="J468" s="8">
        <f t="shared" si="38"/>
        <v>37349</v>
      </c>
      <c r="K468" s="8">
        <f t="shared" si="39"/>
        <v>71984</v>
      </c>
      <c r="L468" s="8">
        <f t="shared" si="35"/>
        <v>71984</v>
      </c>
      <c r="M468" s="9" t="s">
        <v>5631</v>
      </c>
      <c r="N468" s="6" t="s">
        <v>5631</v>
      </c>
      <c r="P468" s="6" t="s">
        <v>3710</v>
      </c>
      <c r="Q468" s="6" t="s">
        <v>5631</v>
      </c>
      <c r="R468" s="6" t="s">
        <v>3099</v>
      </c>
    </row>
    <row r="469" spans="1:18" ht="15" customHeight="1">
      <c r="A469" s="7" t="s">
        <v>144</v>
      </c>
      <c r="B469" s="7" t="s">
        <v>4864</v>
      </c>
      <c r="C469" s="7">
        <v>1</v>
      </c>
      <c r="D469" s="7" t="s">
        <v>4684</v>
      </c>
      <c r="E469" s="8">
        <f>중기사용료목록!E467</f>
        <v>45891</v>
      </c>
      <c r="F469" s="8">
        <f t="shared" si="36"/>
        <v>45891</v>
      </c>
      <c r="G469" s="8">
        <f>중기사용료목록!F467</f>
        <v>0</v>
      </c>
      <c r="H469" s="8">
        <f t="shared" si="37"/>
        <v>0</v>
      </c>
      <c r="I469" s="8">
        <f>중기사용료목록!G467</f>
        <v>51578</v>
      </c>
      <c r="J469" s="8">
        <f t="shared" si="38"/>
        <v>51578</v>
      </c>
      <c r="K469" s="8">
        <f t="shared" si="39"/>
        <v>97469</v>
      </c>
      <c r="L469" s="8">
        <f t="shared" si="35"/>
        <v>97469</v>
      </c>
      <c r="M469" s="9" t="s">
        <v>5631</v>
      </c>
      <c r="N469" s="6" t="s">
        <v>5631</v>
      </c>
      <c r="P469" s="6" t="s">
        <v>2376</v>
      </c>
      <c r="Q469" s="6" t="s">
        <v>5631</v>
      </c>
      <c r="R469" s="6" t="s">
        <v>2388</v>
      </c>
    </row>
    <row r="470" spans="1:18" ht="15" customHeight="1">
      <c r="A470" s="7" t="s">
        <v>144</v>
      </c>
      <c r="B470" s="7" t="s">
        <v>321</v>
      </c>
      <c r="C470" s="7">
        <v>1</v>
      </c>
      <c r="D470" s="7" t="s">
        <v>4684</v>
      </c>
      <c r="E470" s="8">
        <f>중기사용료목록!E468</f>
        <v>61044</v>
      </c>
      <c r="F470" s="8">
        <f t="shared" si="36"/>
        <v>61044</v>
      </c>
      <c r="G470" s="8">
        <f>중기사용료목록!F468</f>
        <v>0</v>
      </c>
      <c r="H470" s="8">
        <f t="shared" si="37"/>
        <v>0</v>
      </c>
      <c r="I470" s="8">
        <f>중기사용료목록!G468</f>
        <v>62249</v>
      </c>
      <c r="J470" s="8">
        <f t="shared" si="38"/>
        <v>62249</v>
      </c>
      <c r="K470" s="8">
        <f t="shared" si="39"/>
        <v>123293</v>
      </c>
      <c r="L470" s="8">
        <f t="shared" si="35"/>
        <v>123293</v>
      </c>
      <c r="M470" s="9" t="s">
        <v>5631</v>
      </c>
      <c r="N470" s="6" t="s">
        <v>5631</v>
      </c>
      <c r="P470" s="6" t="s">
        <v>1021</v>
      </c>
      <c r="Q470" s="6" t="s">
        <v>5631</v>
      </c>
      <c r="R470" s="6" t="s">
        <v>4730</v>
      </c>
    </row>
    <row r="471" spans="1:18" ht="15" customHeight="1">
      <c r="A471" s="7" t="s">
        <v>190</v>
      </c>
      <c r="B471" s="7" t="s">
        <v>824</v>
      </c>
      <c r="C471" s="7">
        <v>1</v>
      </c>
      <c r="D471" s="7" t="s">
        <v>4684</v>
      </c>
      <c r="E471" s="8">
        <f>중기사용료목록!E469</f>
        <v>41912</v>
      </c>
      <c r="F471" s="8">
        <f t="shared" si="36"/>
        <v>41912</v>
      </c>
      <c r="G471" s="8">
        <f>중기사용료목록!F469</f>
        <v>25758</v>
      </c>
      <c r="H471" s="8">
        <f t="shared" si="37"/>
        <v>25758</v>
      </c>
      <c r="I471" s="8">
        <f>중기사용료목록!G469</f>
        <v>81520</v>
      </c>
      <c r="J471" s="8">
        <f t="shared" si="38"/>
        <v>81520</v>
      </c>
      <c r="K471" s="8">
        <f t="shared" si="39"/>
        <v>149190</v>
      </c>
      <c r="L471" s="8">
        <f t="shared" si="35"/>
        <v>149190</v>
      </c>
      <c r="M471" s="9" t="s">
        <v>5631</v>
      </c>
      <c r="N471" s="6" t="s">
        <v>5631</v>
      </c>
      <c r="P471" s="6" t="s">
        <v>5261</v>
      </c>
      <c r="Q471" s="6" t="s">
        <v>5631</v>
      </c>
      <c r="R471" s="6" t="s">
        <v>548</v>
      </c>
    </row>
    <row r="472" spans="1:18" ht="15" customHeight="1">
      <c r="A472" s="7" t="s">
        <v>190</v>
      </c>
      <c r="B472" s="7" t="s">
        <v>3760</v>
      </c>
      <c r="C472" s="7">
        <v>1</v>
      </c>
      <c r="D472" s="7" t="s">
        <v>4684</v>
      </c>
      <c r="E472" s="8">
        <f>중기사용료목록!E470</f>
        <v>52741</v>
      </c>
      <c r="F472" s="8">
        <f t="shared" si="36"/>
        <v>52741</v>
      </c>
      <c r="G472" s="8">
        <f>중기사용료목록!F470</f>
        <v>25758</v>
      </c>
      <c r="H472" s="8">
        <f t="shared" si="37"/>
        <v>25758</v>
      </c>
      <c r="I472" s="8">
        <f>중기사용료목록!G470</f>
        <v>97824</v>
      </c>
      <c r="J472" s="8">
        <f t="shared" si="38"/>
        <v>97824</v>
      </c>
      <c r="K472" s="8">
        <f t="shared" si="39"/>
        <v>176323</v>
      </c>
      <c r="L472" s="8">
        <f t="shared" si="35"/>
        <v>176323</v>
      </c>
      <c r="M472" s="9" t="s">
        <v>5631</v>
      </c>
      <c r="N472" s="6" t="s">
        <v>5631</v>
      </c>
      <c r="P472" s="6" t="s">
        <v>3800</v>
      </c>
      <c r="Q472" s="6" t="s">
        <v>5631</v>
      </c>
      <c r="R472" s="6" t="s">
        <v>3484</v>
      </c>
    </row>
    <row r="473" spans="1:18" ht="15" customHeight="1">
      <c r="A473" s="7" t="s">
        <v>1228</v>
      </c>
      <c r="B473" s="7" t="s">
        <v>2528</v>
      </c>
      <c r="C473" s="7">
        <v>1</v>
      </c>
      <c r="D473" s="7" t="s">
        <v>4684</v>
      </c>
      <c r="E473" s="8">
        <f>중기사용료목록!E471</f>
        <v>23124</v>
      </c>
      <c r="F473" s="8">
        <f t="shared" si="36"/>
        <v>23124</v>
      </c>
      <c r="G473" s="8">
        <f>중기사용료목록!F471</f>
        <v>25758</v>
      </c>
      <c r="H473" s="8">
        <f t="shared" si="37"/>
        <v>25758</v>
      </c>
      <c r="I473" s="8">
        <f>중기사용료목록!G471</f>
        <v>34496</v>
      </c>
      <c r="J473" s="8">
        <f t="shared" si="38"/>
        <v>34496</v>
      </c>
      <c r="K473" s="8">
        <f t="shared" si="39"/>
        <v>83378</v>
      </c>
      <c r="L473" s="8">
        <f t="shared" si="35"/>
        <v>83378</v>
      </c>
      <c r="M473" s="9" t="s">
        <v>962</v>
      </c>
      <c r="N473" s="6" t="s">
        <v>5631</v>
      </c>
      <c r="P473" s="6" t="s">
        <v>2128</v>
      </c>
      <c r="Q473" s="6" t="s">
        <v>5631</v>
      </c>
      <c r="R473" s="6" t="s">
        <v>1081</v>
      </c>
    </row>
    <row r="474" spans="1:18" ht="15" customHeight="1">
      <c r="A474" s="7" t="s">
        <v>2457</v>
      </c>
      <c r="B474" s="7" t="s">
        <v>2429</v>
      </c>
      <c r="C474" s="7">
        <v>1</v>
      </c>
      <c r="D474" s="7" t="s">
        <v>4684</v>
      </c>
      <c r="E474" s="8">
        <f>중기사용료목록!E472</f>
        <v>13237</v>
      </c>
      <c r="F474" s="8">
        <f t="shared" si="36"/>
        <v>13237</v>
      </c>
      <c r="G474" s="8">
        <f>중기사용료목록!F472</f>
        <v>25758</v>
      </c>
      <c r="H474" s="8">
        <f t="shared" si="37"/>
        <v>25758</v>
      </c>
      <c r="I474" s="8">
        <f>중기사용료목록!G472</f>
        <v>16862</v>
      </c>
      <c r="J474" s="8">
        <f t="shared" si="38"/>
        <v>16862</v>
      </c>
      <c r="K474" s="8">
        <f t="shared" si="39"/>
        <v>55857</v>
      </c>
      <c r="L474" s="8">
        <f t="shared" si="35"/>
        <v>55857</v>
      </c>
      <c r="M474" s="9" t="s">
        <v>962</v>
      </c>
      <c r="N474" s="6" t="s">
        <v>5631</v>
      </c>
      <c r="P474" s="6" t="s">
        <v>786</v>
      </c>
      <c r="Q474" s="6" t="s">
        <v>5631</v>
      </c>
      <c r="R474" s="6" t="s">
        <v>4042</v>
      </c>
    </row>
    <row r="475" spans="1:18" ht="15" customHeight="1">
      <c r="A475" s="7" t="s">
        <v>2457</v>
      </c>
      <c r="B475" s="7" t="s">
        <v>2227</v>
      </c>
      <c r="C475" s="7">
        <v>1</v>
      </c>
      <c r="D475" s="7" t="s">
        <v>4684</v>
      </c>
      <c r="E475" s="8">
        <f>중기사용료목록!E473</f>
        <v>19519</v>
      </c>
      <c r="F475" s="8">
        <f t="shared" si="36"/>
        <v>19519</v>
      </c>
      <c r="G475" s="8">
        <f>중기사용료목록!F473</f>
        <v>25758</v>
      </c>
      <c r="H475" s="8">
        <f t="shared" si="37"/>
        <v>25758</v>
      </c>
      <c r="I475" s="8">
        <f>중기사용료목록!G473</f>
        <v>38558</v>
      </c>
      <c r="J475" s="8">
        <f t="shared" si="38"/>
        <v>38558</v>
      </c>
      <c r="K475" s="8">
        <f t="shared" si="39"/>
        <v>83835</v>
      </c>
      <c r="L475" s="8">
        <f t="shared" si="35"/>
        <v>83835</v>
      </c>
      <c r="M475" s="9" t="s">
        <v>962</v>
      </c>
      <c r="N475" s="6" t="s">
        <v>5631</v>
      </c>
      <c r="P475" s="6" t="s">
        <v>2114</v>
      </c>
      <c r="Q475" s="6" t="s">
        <v>5631</v>
      </c>
      <c r="R475" s="6" t="s">
        <v>1272</v>
      </c>
    </row>
    <row r="476" spans="1:18" ht="15" customHeight="1">
      <c r="A476" s="7" t="s">
        <v>2457</v>
      </c>
      <c r="B476" s="7" t="s">
        <v>1490</v>
      </c>
      <c r="C476" s="7">
        <v>1</v>
      </c>
      <c r="D476" s="7" t="s">
        <v>4684</v>
      </c>
      <c r="E476" s="8">
        <f>중기사용료목록!E474</f>
        <v>27429</v>
      </c>
      <c r="F476" s="8">
        <f t="shared" si="36"/>
        <v>27429</v>
      </c>
      <c r="G476" s="8">
        <f>중기사용료목록!F474</f>
        <v>25758</v>
      </c>
      <c r="H476" s="8">
        <f t="shared" si="37"/>
        <v>25758</v>
      </c>
      <c r="I476" s="8">
        <f>중기사용료목록!G474</f>
        <v>46587</v>
      </c>
      <c r="J476" s="8">
        <f t="shared" si="38"/>
        <v>46587</v>
      </c>
      <c r="K476" s="8">
        <f t="shared" si="39"/>
        <v>99774</v>
      </c>
      <c r="L476" s="8">
        <f t="shared" si="35"/>
        <v>99774</v>
      </c>
      <c r="M476" s="9" t="s">
        <v>962</v>
      </c>
      <c r="N476" s="6" t="s">
        <v>5631</v>
      </c>
      <c r="P476" s="6" t="s">
        <v>717</v>
      </c>
      <c r="Q476" s="6" t="s">
        <v>5631</v>
      </c>
      <c r="R476" s="6" t="s">
        <v>3020</v>
      </c>
    </row>
    <row r="477" spans="1:18" ht="15" customHeight="1">
      <c r="A477" s="7" t="s">
        <v>2457</v>
      </c>
      <c r="B477" s="7" t="s">
        <v>1605</v>
      </c>
      <c r="C477" s="7">
        <v>1</v>
      </c>
      <c r="D477" s="7" t="s">
        <v>4684</v>
      </c>
      <c r="E477" s="8">
        <f>중기사용료목록!E475</f>
        <v>30247</v>
      </c>
      <c r="F477" s="8">
        <f t="shared" si="36"/>
        <v>30247</v>
      </c>
      <c r="G477" s="8">
        <f>중기사용료목록!F475</f>
        <v>25758</v>
      </c>
      <c r="H477" s="8">
        <f t="shared" si="37"/>
        <v>25758</v>
      </c>
      <c r="I477" s="8">
        <f>중기사용료목록!G475</f>
        <v>68356</v>
      </c>
      <c r="J477" s="8">
        <f t="shared" si="38"/>
        <v>68356</v>
      </c>
      <c r="K477" s="8">
        <f t="shared" si="39"/>
        <v>124361</v>
      </c>
      <c r="L477" s="8">
        <f t="shared" si="35"/>
        <v>124361</v>
      </c>
      <c r="M477" s="9" t="s">
        <v>962</v>
      </c>
      <c r="N477" s="6" t="s">
        <v>5631</v>
      </c>
      <c r="P477" s="6" t="s">
        <v>4877</v>
      </c>
      <c r="Q477" s="6" t="s">
        <v>5631</v>
      </c>
      <c r="R477" s="6" t="s">
        <v>291</v>
      </c>
    </row>
    <row r="478" spans="1:18" ht="15" customHeight="1">
      <c r="A478" s="7" t="s">
        <v>2457</v>
      </c>
      <c r="B478" s="7" t="s">
        <v>3404</v>
      </c>
      <c r="C478" s="7">
        <v>1</v>
      </c>
      <c r="D478" s="7" t="s">
        <v>4684</v>
      </c>
      <c r="E478" s="8">
        <f>중기사용료목록!E476</f>
        <v>32067</v>
      </c>
      <c r="F478" s="8">
        <f t="shared" si="36"/>
        <v>32067</v>
      </c>
      <c r="G478" s="8">
        <f>중기사용료목록!F476</f>
        <v>25758</v>
      </c>
      <c r="H478" s="8">
        <f t="shared" si="37"/>
        <v>25758</v>
      </c>
      <c r="I478" s="8">
        <f>중기사용료목록!G476</f>
        <v>140489</v>
      </c>
      <c r="J478" s="8">
        <f t="shared" si="38"/>
        <v>140489</v>
      </c>
      <c r="K478" s="8">
        <f t="shared" si="39"/>
        <v>198314</v>
      </c>
      <c r="L478" s="8">
        <f t="shared" si="35"/>
        <v>198314</v>
      </c>
      <c r="M478" s="9" t="s">
        <v>962</v>
      </c>
      <c r="N478" s="6" t="s">
        <v>5631</v>
      </c>
      <c r="P478" s="6" t="s">
        <v>3390</v>
      </c>
      <c r="Q478" s="6" t="s">
        <v>5631</v>
      </c>
      <c r="R478" s="6" t="s">
        <v>4304</v>
      </c>
    </row>
    <row r="479" spans="1:18" ht="15" customHeight="1">
      <c r="A479" s="7" t="s">
        <v>2457</v>
      </c>
      <c r="B479" s="7" t="s">
        <v>2094</v>
      </c>
      <c r="C479" s="7">
        <v>1</v>
      </c>
      <c r="D479" s="7" t="s">
        <v>4684</v>
      </c>
      <c r="E479" s="8">
        <f>중기사용료목록!E477</f>
        <v>34708</v>
      </c>
      <c r="F479" s="8">
        <f t="shared" si="36"/>
        <v>34708</v>
      </c>
      <c r="G479" s="8">
        <f>중기사용료목록!F477</f>
        <v>25758</v>
      </c>
      <c r="H479" s="8">
        <f t="shared" si="37"/>
        <v>25758</v>
      </c>
      <c r="I479" s="8">
        <f>중기사용료목록!G477</f>
        <v>256958</v>
      </c>
      <c r="J479" s="8">
        <f t="shared" si="38"/>
        <v>256958</v>
      </c>
      <c r="K479" s="8">
        <f t="shared" si="39"/>
        <v>317424</v>
      </c>
      <c r="L479" s="8">
        <f t="shared" si="35"/>
        <v>317424</v>
      </c>
      <c r="M479" s="9" t="s">
        <v>962</v>
      </c>
      <c r="N479" s="6" t="s">
        <v>5631</v>
      </c>
      <c r="P479" s="6" t="s">
        <v>2022</v>
      </c>
      <c r="Q479" s="6" t="s">
        <v>5631</v>
      </c>
      <c r="R479" s="6" t="s">
        <v>362</v>
      </c>
    </row>
    <row r="480" spans="1:18" ht="15" customHeight="1">
      <c r="A480" s="7" t="s">
        <v>4940</v>
      </c>
      <c r="B480" s="7" t="s">
        <v>1756</v>
      </c>
      <c r="C480" s="7">
        <v>1</v>
      </c>
      <c r="D480" s="7" t="s">
        <v>4684</v>
      </c>
      <c r="E480" s="8">
        <f>중기사용료목록!E478</f>
        <v>0</v>
      </c>
      <c r="F480" s="8">
        <f t="shared" si="36"/>
        <v>0</v>
      </c>
      <c r="G480" s="8">
        <f>중기사용료목록!F478</f>
        <v>0</v>
      </c>
      <c r="H480" s="8">
        <f t="shared" si="37"/>
        <v>0</v>
      </c>
      <c r="I480" s="8">
        <f>중기사용료목록!G478</f>
        <v>11019</v>
      </c>
      <c r="J480" s="8">
        <f t="shared" si="38"/>
        <v>11019</v>
      </c>
      <c r="K480" s="8">
        <f t="shared" si="39"/>
        <v>11019</v>
      </c>
      <c r="L480" s="8">
        <f t="shared" si="35"/>
        <v>11019</v>
      </c>
      <c r="M480" s="9" t="s">
        <v>962</v>
      </c>
      <c r="N480" s="6" t="s">
        <v>5631</v>
      </c>
      <c r="P480" s="6" t="s">
        <v>612</v>
      </c>
      <c r="Q480" s="6" t="s">
        <v>5631</v>
      </c>
      <c r="R480" s="6" t="s">
        <v>3365</v>
      </c>
    </row>
    <row r="481" spans="1:18" ht="15" customHeight="1">
      <c r="A481" s="7" t="s">
        <v>2978</v>
      </c>
      <c r="B481" s="7" t="s">
        <v>2957</v>
      </c>
      <c r="C481" s="7">
        <v>1</v>
      </c>
      <c r="D481" s="7" t="s">
        <v>4684</v>
      </c>
      <c r="E481" s="8">
        <f>중기사용료목록!E479</f>
        <v>72462</v>
      </c>
      <c r="F481" s="8">
        <f t="shared" si="36"/>
        <v>72462</v>
      </c>
      <c r="G481" s="8">
        <f>중기사용료목록!F479</f>
        <v>25758</v>
      </c>
      <c r="H481" s="8">
        <f t="shared" si="37"/>
        <v>25758</v>
      </c>
      <c r="I481" s="8">
        <f>중기사용료목록!G479</f>
        <v>126807</v>
      </c>
      <c r="J481" s="8">
        <f t="shared" si="38"/>
        <v>126807</v>
      </c>
      <c r="K481" s="8">
        <f t="shared" si="39"/>
        <v>225027</v>
      </c>
      <c r="L481" s="8">
        <f t="shared" si="35"/>
        <v>225027</v>
      </c>
      <c r="M481" s="9" t="s">
        <v>5631</v>
      </c>
      <c r="N481" s="6" t="s">
        <v>5631</v>
      </c>
      <c r="P481" s="6" t="s">
        <v>4773</v>
      </c>
      <c r="Q481" s="6" t="s">
        <v>5631</v>
      </c>
      <c r="R481" s="6" t="s">
        <v>4050</v>
      </c>
    </row>
    <row r="482" spans="1:18" ht="15" customHeight="1">
      <c r="A482" s="7" t="s">
        <v>4834</v>
      </c>
      <c r="B482" s="7" t="s">
        <v>2932</v>
      </c>
      <c r="C482" s="7">
        <v>1</v>
      </c>
      <c r="D482" s="7" t="s">
        <v>4684</v>
      </c>
      <c r="E482" s="8">
        <f>중기사용료목록!E480</f>
        <v>0</v>
      </c>
      <c r="F482" s="8">
        <f t="shared" si="36"/>
        <v>0</v>
      </c>
      <c r="G482" s="8">
        <f>중기사용료목록!F480</f>
        <v>0</v>
      </c>
      <c r="H482" s="8">
        <f t="shared" si="37"/>
        <v>0</v>
      </c>
      <c r="I482" s="8">
        <f>중기사용료목록!G480</f>
        <v>243</v>
      </c>
      <c r="J482" s="8">
        <f t="shared" si="38"/>
        <v>243</v>
      </c>
      <c r="K482" s="8">
        <f t="shared" si="39"/>
        <v>243</v>
      </c>
      <c r="L482" s="8">
        <f t="shared" si="35"/>
        <v>243</v>
      </c>
      <c r="M482" s="9" t="s">
        <v>5631</v>
      </c>
      <c r="N482" s="6" t="s">
        <v>5631</v>
      </c>
      <c r="P482" s="6" t="s">
        <v>3305</v>
      </c>
      <c r="Q482" s="6" t="s">
        <v>5631</v>
      </c>
      <c r="R482" s="6" t="s">
        <v>68</v>
      </c>
    </row>
    <row r="483" spans="1:18" ht="15" customHeight="1">
      <c r="A483" s="7" t="s">
        <v>2739</v>
      </c>
      <c r="B483" s="7" t="s">
        <v>2932</v>
      </c>
      <c r="C483" s="7">
        <v>1</v>
      </c>
      <c r="D483" s="7" t="s">
        <v>4684</v>
      </c>
      <c r="E483" s="8">
        <f>중기사용료목록!E481</f>
        <v>0</v>
      </c>
      <c r="F483" s="8">
        <f t="shared" si="36"/>
        <v>0</v>
      </c>
      <c r="G483" s="8">
        <f>중기사용료목록!F481</f>
        <v>0</v>
      </c>
      <c r="H483" s="8">
        <f t="shared" si="37"/>
        <v>0</v>
      </c>
      <c r="I483" s="8">
        <f>중기사용료목록!G481</f>
        <v>466</v>
      </c>
      <c r="J483" s="8">
        <f t="shared" si="38"/>
        <v>466</v>
      </c>
      <c r="K483" s="8">
        <f t="shared" si="39"/>
        <v>466</v>
      </c>
      <c r="L483" s="8">
        <f t="shared" si="35"/>
        <v>466</v>
      </c>
      <c r="M483" s="9" t="s">
        <v>5631</v>
      </c>
      <c r="N483" s="6" t="s">
        <v>5631</v>
      </c>
      <c r="P483" s="6" t="s">
        <v>1913</v>
      </c>
      <c r="Q483" s="6" t="s">
        <v>5631</v>
      </c>
      <c r="R483" s="6" t="s">
        <v>427</v>
      </c>
    </row>
    <row r="484" spans="1:18" ht="15" customHeight="1">
      <c r="A484" s="7" t="s">
        <v>3925</v>
      </c>
      <c r="B484" s="7" t="s">
        <v>2912</v>
      </c>
      <c r="C484" s="7">
        <v>1</v>
      </c>
      <c r="D484" s="7" t="s">
        <v>4684</v>
      </c>
      <c r="E484" s="8">
        <f>중기사용료목록!E482</f>
        <v>4852</v>
      </c>
      <c r="F484" s="8">
        <f t="shared" si="36"/>
        <v>4852</v>
      </c>
      <c r="G484" s="8">
        <f>중기사용료목록!F482</f>
        <v>25758</v>
      </c>
      <c r="H484" s="8">
        <f t="shared" si="37"/>
        <v>25758</v>
      </c>
      <c r="I484" s="8">
        <f>중기사용료목록!G482</f>
        <v>12746</v>
      </c>
      <c r="J484" s="8">
        <f t="shared" si="38"/>
        <v>12746</v>
      </c>
      <c r="K484" s="8">
        <f t="shared" si="39"/>
        <v>43356</v>
      </c>
      <c r="L484" s="8">
        <f t="shared" si="35"/>
        <v>43356</v>
      </c>
      <c r="M484" s="9" t="s">
        <v>5631</v>
      </c>
      <c r="N484" s="6" t="s">
        <v>5631</v>
      </c>
      <c r="P484" s="6" t="s">
        <v>508</v>
      </c>
      <c r="Q484" s="6" t="s">
        <v>5631</v>
      </c>
      <c r="R484" s="6" t="s">
        <v>2803</v>
      </c>
    </row>
    <row r="485" spans="1:18" ht="15" customHeight="1">
      <c r="A485" s="7" t="s">
        <v>2044</v>
      </c>
      <c r="B485" s="7" t="s">
        <v>3909</v>
      </c>
      <c r="C485" s="7">
        <v>1</v>
      </c>
      <c r="D485" s="7" t="s">
        <v>4684</v>
      </c>
      <c r="E485" s="8">
        <f>중기사용료목록!E483</f>
        <v>26025</v>
      </c>
      <c r="F485" s="8">
        <f t="shared" si="36"/>
        <v>26025</v>
      </c>
      <c r="G485" s="8">
        <f>중기사용료목록!F483</f>
        <v>25758</v>
      </c>
      <c r="H485" s="8">
        <f t="shared" si="37"/>
        <v>25758</v>
      </c>
      <c r="I485" s="8">
        <f>중기사용료목록!G483</f>
        <v>37063</v>
      </c>
      <c r="J485" s="8">
        <f t="shared" si="38"/>
        <v>37063</v>
      </c>
      <c r="K485" s="8">
        <f t="shared" si="39"/>
        <v>88846</v>
      </c>
      <c r="L485" s="8">
        <f t="shared" si="35"/>
        <v>88846</v>
      </c>
      <c r="M485" s="9" t="s">
        <v>5631</v>
      </c>
      <c r="N485" s="6" t="s">
        <v>5631</v>
      </c>
      <c r="P485" s="6" t="s">
        <v>2176</v>
      </c>
      <c r="Q485" s="6" t="s">
        <v>5631</v>
      </c>
      <c r="R485" s="6" t="s">
        <v>4499</v>
      </c>
    </row>
    <row r="486" spans="1:18" ht="15" customHeight="1">
      <c r="A486" s="7" t="s">
        <v>2044</v>
      </c>
      <c r="B486" s="7" t="s">
        <v>4334</v>
      </c>
      <c r="C486" s="7">
        <v>1</v>
      </c>
      <c r="D486" s="7" t="s">
        <v>4684</v>
      </c>
      <c r="E486" s="8">
        <f>중기사용료목록!E484</f>
        <v>47256</v>
      </c>
      <c r="F486" s="8">
        <f t="shared" si="36"/>
        <v>47256</v>
      </c>
      <c r="G486" s="8">
        <f>중기사용료목록!F484</f>
        <v>25758</v>
      </c>
      <c r="H486" s="8">
        <f t="shared" si="37"/>
        <v>25758</v>
      </c>
      <c r="I486" s="8">
        <f>중기사용료목록!G484</f>
        <v>57746</v>
      </c>
      <c r="J486" s="8">
        <f t="shared" si="38"/>
        <v>57746</v>
      </c>
      <c r="K486" s="8">
        <f t="shared" si="39"/>
        <v>130760</v>
      </c>
      <c r="L486" s="8">
        <f t="shared" si="35"/>
        <v>130760</v>
      </c>
      <c r="M486" s="9" t="s">
        <v>5631</v>
      </c>
      <c r="N486" s="6" t="s">
        <v>5631</v>
      </c>
      <c r="P486" s="6" t="s">
        <v>835</v>
      </c>
      <c r="Q486" s="6" t="s">
        <v>5631</v>
      </c>
      <c r="R486" s="6" t="s">
        <v>1338</v>
      </c>
    </row>
    <row r="487" spans="1:18" ht="15" customHeight="1">
      <c r="A487" s="7" t="s">
        <v>4680</v>
      </c>
      <c r="B487" s="7" t="s">
        <v>4479</v>
      </c>
      <c r="C487" s="7">
        <v>1</v>
      </c>
      <c r="D487" s="7" t="s">
        <v>4684</v>
      </c>
      <c r="E487" s="8">
        <f>중기사용료목록!E485</f>
        <v>0</v>
      </c>
      <c r="F487" s="8">
        <f t="shared" si="36"/>
        <v>0</v>
      </c>
      <c r="G487" s="8">
        <f>중기사용료목록!F485</f>
        <v>0</v>
      </c>
      <c r="H487" s="8">
        <f t="shared" si="37"/>
        <v>0</v>
      </c>
      <c r="I487" s="8">
        <f>중기사용료목록!G485</f>
        <v>8560</v>
      </c>
      <c r="J487" s="8">
        <f t="shared" si="38"/>
        <v>8560</v>
      </c>
      <c r="K487" s="8">
        <f t="shared" si="39"/>
        <v>8560</v>
      </c>
      <c r="L487" s="8">
        <f t="shared" si="35"/>
        <v>8560</v>
      </c>
      <c r="M487" s="9" t="s">
        <v>5631</v>
      </c>
      <c r="N487" s="6" t="s">
        <v>5631</v>
      </c>
      <c r="P487" s="6" t="s">
        <v>4942</v>
      </c>
      <c r="Q487" s="6" t="s">
        <v>5631</v>
      </c>
      <c r="R487" s="6" t="s">
        <v>2038</v>
      </c>
    </row>
    <row r="488" spans="1:18" ht="15" customHeight="1">
      <c r="A488" s="7" t="s">
        <v>4680</v>
      </c>
      <c r="B488" s="7" t="s">
        <v>4748</v>
      </c>
      <c r="C488" s="7">
        <v>1</v>
      </c>
      <c r="D488" s="7" t="s">
        <v>4684</v>
      </c>
      <c r="E488" s="8">
        <f>중기사용료목록!E486</f>
        <v>0</v>
      </c>
      <c r="F488" s="8">
        <f t="shared" si="36"/>
        <v>0</v>
      </c>
      <c r="G488" s="8">
        <f>중기사용료목록!F486</f>
        <v>0</v>
      </c>
      <c r="H488" s="8">
        <f t="shared" si="37"/>
        <v>0</v>
      </c>
      <c r="I488" s="8">
        <f>중기사용료목록!G486</f>
        <v>10128</v>
      </c>
      <c r="J488" s="8">
        <f t="shared" si="38"/>
        <v>10128</v>
      </c>
      <c r="K488" s="8">
        <f t="shared" si="39"/>
        <v>10128</v>
      </c>
      <c r="L488" s="8">
        <f t="shared" si="35"/>
        <v>10128</v>
      </c>
      <c r="M488" s="9" t="s">
        <v>5631</v>
      </c>
      <c r="N488" s="6" t="s">
        <v>5631</v>
      </c>
      <c r="P488" s="6" t="s">
        <v>3483</v>
      </c>
      <c r="Q488" s="6" t="s">
        <v>5631</v>
      </c>
      <c r="R488" s="6" t="s">
        <v>1075</v>
      </c>
    </row>
    <row r="489" spans="1:18" ht="15" customHeight="1">
      <c r="A489" s="7" t="s">
        <v>2736</v>
      </c>
      <c r="B489" s="7" t="s">
        <v>3388</v>
      </c>
      <c r="C489" s="7">
        <v>1</v>
      </c>
      <c r="D489" s="7" t="s">
        <v>4684</v>
      </c>
      <c r="E489" s="8">
        <f>중기사용료목록!E487</f>
        <v>14786</v>
      </c>
      <c r="F489" s="8">
        <f t="shared" si="36"/>
        <v>14786</v>
      </c>
      <c r="G489" s="8">
        <f>중기사용료목록!F487</f>
        <v>24115</v>
      </c>
      <c r="H489" s="8">
        <f t="shared" si="37"/>
        <v>24115</v>
      </c>
      <c r="I489" s="8">
        <f>중기사용료목록!G487</f>
        <v>7823</v>
      </c>
      <c r="J489" s="8">
        <f t="shared" si="38"/>
        <v>7823</v>
      </c>
      <c r="K489" s="8">
        <f t="shared" si="39"/>
        <v>46724</v>
      </c>
      <c r="L489" s="8">
        <f t="shared" si="35"/>
        <v>46724</v>
      </c>
      <c r="M489" s="9" t="s">
        <v>5631</v>
      </c>
      <c r="N489" s="6" t="s">
        <v>5631</v>
      </c>
      <c r="P489" s="6" t="s">
        <v>2248</v>
      </c>
      <c r="Q489" s="6" t="s">
        <v>5631</v>
      </c>
      <c r="R489" s="6" t="s">
        <v>100</v>
      </c>
    </row>
    <row r="490" spans="1:18" ht="15" customHeight="1">
      <c r="A490" s="7" t="s">
        <v>2736</v>
      </c>
      <c r="B490" s="7" t="s">
        <v>2675</v>
      </c>
      <c r="C490" s="7">
        <v>1</v>
      </c>
      <c r="D490" s="7" t="s">
        <v>4684</v>
      </c>
      <c r="E490" s="8">
        <f>중기사용료목록!E488</f>
        <v>20509</v>
      </c>
      <c r="F490" s="8">
        <f t="shared" si="36"/>
        <v>20509</v>
      </c>
      <c r="G490" s="8">
        <f>중기사용료목록!F488</f>
        <v>24115</v>
      </c>
      <c r="H490" s="8">
        <f t="shared" si="37"/>
        <v>24115</v>
      </c>
      <c r="I490" s="8">
        <f>중기사용료목록!G488</f>
        <v>15005</v>
      </c>
      <c r="J490" s="8">
        <f t="shared" si="38"/>
        <v>15005</v>
      </c>
      <c r="K490" s="8">
        <f t="shared" si="39"/>
        <v>59629</v>
      </c>
      <c r="L490" s="8">
        <f t="shared" si="35"/>
        <v>59629</v>
      </c>
      <c r="M490" s="9" t="s">
        <v>5631</v>
      </c>
      <c r="N490" s="6" t="s">
        <v>5631</v>
      </c>
      <c r="P490" s="6" t="s">
        <v>902</v>
      </c>
      <c r="Q490" s="6" t="s">
        <v>5631</v>
      </c>
      <c r="R490" s="6" t="s">
        <v>2800</v>
      </c>
    </row>
    <row r="491" spans="1:18" ht="15" customHeight="1">
      <c r="A491" s="7" t="s">
        <v>2674</v>
      </c>
      <c r="B491" s="7" t="s">
        <v>300</v>
      </c>
      <c r="C491" s="7">
        <v>1</v>
      </c>
      <c r="D491" s="7" t="s">
        <v>4684</v>
      </c>
      <c r="E491" s="8">
        <f>중기사용료목록!E489</f>
        <v>0</v>
      </c>
      <c r="F491" s="8">
        <f t="shared" si="36"/>
        <v>0</v>
      </c>
      <c r="G491" s="8">
        <f>중기사용료목록!F489</f>
        <v>24115</v>
      </c>
      <c r="H491" s="8">
        <f t="shared" si="37"/>
        <v>24115</v>
      </c>
      <c r="I491" s="8">
        <f>중기사용료목록!G489</f>
        <v>37272</v>
      </c>
      <c r="J491" s="8">
        <f t="shared" si="38"/>
        <v>37272</v>
      </c>
      <c r="K491" s="8">
        <f t="shared" si="39"/>
        <v>61387</v>
      </c>
      <c r="L491" s="8">
        <f t="shared" si="35"/>
        <v>61387</v>
      </c>
      <c r="M491" s="9" t="s">
        <v>5631</v>
      </c>
      <c r="N491" s="6" t="s">
        <v>5631</v>
      </c>
      <c r="P491" s="6" t="s">
        <v>5036</v>
      </c>
      <c r="Q491" s="6" t="s">
        <v>5631</v>
      </c>
      <c r="R491" s="6" t="s">
        <v>1521</v>
      </c>
    </row>
    <row r="492" spans="1:18" ht="15" customHeight="1">
      <c r="A492" s="7" t="s">
        <v>2674</v>
      </c>
      <c r="B492" s="7" t="s">
        <v>1007</v>
      </c>
      <c r="C492" s="7">
        <v>1</v>
      </c>
      <c r="D492" s="7" t="s">
        <v>4684</v>
      </c>
      <c r="E492" s="8">
        <f>중기사용료목록!E490</f>
        <v>122686</v>
      </c>
      <c r="F492" s="8">
        <f t="shared" si="36"/>
        <v>122686</v>
      </c>
      <c r="G492" s="8">
        <f>중기사용료목록!F490</f>
        <v>24115</v>
      </c>
      <c r="H492" s="8">
        <f t="shared" si="37"/>
        <v>24115</v>
      </c>
      <c r="I492" s="8">
        <f>중기사용료목록!G490</f>
        <v>134963</v>
      </c>
      <c r="J492" s="8">
        <f t="shared" si="38"/>
        <v>134963</v>
      </c>
      <c r="K492" s="8">
        <f t="shared" si="39"/>
        <v>281764</v>
      </c>
      <c r="L492" s="8">
        <f t="shared" si="35"/>
        <v>281764</v>
      </c>
      <c r="M492" s="9" t="s">
        <v>5631</v>
      </c>
      <c r="N492" s="6" t="s">
        <v>5631</v>
      </c>
      <c r="P492" s="6" t="s">
        <v>3550</v>
      </c>
      <c r="Q492" s="6" t="s">
        <v>5631</v>
      </c>
      <c r="R492" s="6" t="s">
        <v>5174</v>
      </c>
    </row>
    <row r="493" spans="1:18" ht="15" customHeight="1">
      <c r="A493" s="7" t="s">
        <v>2674</v>
      </c>
      <c r="B493" s="7" t="s">
        <v>4019</v>
      </c>
      <c r="C493" s="7">
        <v>1</v>
      </c>
      <c r="D493" s="7" t="s">
        <v>4684</v>
      </c>
      <c r="E493" s="8">
        <f>중기사용료목록!E491</f>
        <v>145282</v>
      </c>
      <c r="F493" s="8">
        <f t="shared" si="36"/>
        <v>145282</v>
      </c>
      <c r="G493" s="8">
        <f>중기사용료목록!F491</f>
        <v>24115</v>
      </c>
      <c r="H493" s="8">
        <f t="shared" si="37"/>
        <v>24115</v>
      </c>
      <c r="I493" s="8">
        <f>중기사용료목록!G491</f>
        <v>141722</v>
      </c>
      <c r="J493" s="8">
        <f t="shared" si="38"/>
        <v>141722</v>
      </c>
      <c r="K493" s="8">
        <f t="shared" si="39"/>
        <v>311119</v>
      </c>
      <c r="L493" s="8">
        <f t="shared" si="35"/>
        <v>311119</v>
      </c>
      <c r="M493" s="9" t="s">
        <v>5631</v>
      </c>
      <c r="N493" s="6" t="s">
        <v>5631</v>
      </c>
      <c r="P493" s="6" t="s">
        <v>2346</v>
      </c>
      <c r="Q493" s="6" t="s">
        <v>5631</v>
      </c>
      <c r="R493" s="6" t="s">
        <v>3165</v>
      </c>
    </row>
    <row r="494" spans="1:18" ht="15" customHeight="1">
      <c r="A494" s="7" t="s">
        <v>3179</v>
      </c>
      <c r="B494" s="7" t="s">
        <v>4364</v>
      </c>
      <c r="C494" s="7">
        <v>1</v>
      </c>
      <c r="D494" s="7" t="s">
        <v>4684</v>
      </c>
      <c r="E494" s="8">
        <f>중기사용료목록!E492</f>
        <v>0</v>
      </c>
      <c r="F494" s="8">
        <f t="shared" si="36"/>
        <v>0</v>
      </c>
      <c r="G494" s="8">
        <f>중기사용료목록!F492</f>
        <v>0</v>
      </c>
      <c r="H494" s="8">
        <f t="shared" si="37"/>
        <v>0</v>
      </c>
      <c r="I494" s="8">
        <f>중기사용료목록!G492</f>
        <v>2909</v>
      </c>
      <c r="J494" s="8">
        <f t="shared" si="38"/>
        <v>2909</v>
      </c>
      <c r="K494" s="8">
        <f t="shared" si="39"/>
        <v>2909</v>
      </c>
      <c r="L494" s="8">
        <f t="shared" si="35"/>
        <v>2909</v>
      </c>
      <c r="M494" s="9" t="s">
        <v>5631</v>
      </c>
      <c r="N494" s="6" t="s">
        <v>5631</v>
      </c>
      <c r="P494" s="6" t="s">
        <v>989</v>
      </c>
      <c r="Q494" s="6" t="s">
        <v>5631</v>
      </c>
      <c r="R494" s="6" t="s">
        <v>1010</v>
      </c>
    </row>
    <row r="495" spans="1:18" ht="15" customHeight="1">
      <c r="A495" s="7" t="s">
        <v>3179</v>
      </c>
      <c r="B495" s="7" t="s">
        <v>1576</v>
      </c>
      <c r="C495" s="7">
        <v>1</v>
      </c>
      <c r="D495" s="7" t="s">
        <v>4684</v>
      </c>
      <c r="E495" s="8">
        <f>중기사용료목록!E493</f>
        <v>0</v>
      </c>
      <c r="F495" s="8">
        <f t="shared" si="36"/>
        <v>0</v>
      </c>
      <c r="G495" s="8">
        <f>중기사용료목록!F493</f>
        <v>0</v>
      </c>
      <c r="H495" s="8">
        <f t="shared" si="37"/>
        <v>0</v>
      </c>
      <c r="I495" s="8">
        <f>중기사용료목록!G493</f>
        <v>4641</v>
      </c>
      <c r="J495" s="8">
        <f t="shared" si="38"/>
        <v>4641</v>
      </c>
      <c r="K495" s="8">
        <f t="shared" si="39"/>
        <v>4641</v>
      </c>
      <c r="L495" s="8">
        <f t="shared" si="35"/>
        <v>4641</v>
      </c>
      <c r="M495" s="9" t="s">
        <v>5631</v>
      </c>
      <c r="N495" s="6" t="s">
        <v>5631</v>
      </c>
      <c r="P495" s="6" t="s">
        <v>1888</v>
      </c>
      <c r="Q495" s="6" t="s">
        <v>5631</v>
      </c>
      <c r="R495" s="6" t="s">
        <v>2321</v>
      </c>
    </row>
    <row r="496" spans="1:18" ht="15" customHeight="1">
      <c r="A496" s="7" t="s">
        <v>3647</v>
      </c>
      <c r="B496" s="7" t="s">
        <v>5074</v>
      </c>
      <c r="C496" s="7">
        <v>1</v>
      </c>
      <c r="D496" s="7" t="s">
        <v>4684</v>
      </c>
      <c r="E496" s="8">
        <f>중기사용료목록!E494</f>
        <v>0</v>
      </c>
      <c r="F496" s="8">
        <f t="shared" si="36"/>
        <v>0</v>
      </c>
      <c r="G496" s="8">
        <f>중기사용료목록!F494</f>
        <v>0</v>
      </c>
      <c r="H496" s="8">
        <f t="shared" si="37"/>
        <v>0</v>
      </c>
      <c r="I496" s="8">
        <f>중기사용료목록!G494</f>
        <v>210</v>
      </c>
      <c r="J496" s="8">
        <f t="shared" si="38"/>
        <v>210</v>
      </c>
      <c r="K496" s="8">
        <f t="shared" si="39"/>
        <v>210</v>
      </c>
      <c r="L496" s="8">
        <f t="shared" si="35"/>
        <v>210</v>
      </c>
      <c r="M496" s="9" t="s">
        <v>5631</v>
      </c>
      <c r="N496" s="6" t="s">
        <v>5631</v>
      </c>
      <c r="P496" s="6" t="s">
        <v>476</v>
      </c>
      <c r="Q496" s="6" t="s">
        <v>5631</v>
      </c>
      <c r="R496" s="6" t="s">
        <v>5318</v>
      </c>
    </row>
    <row r="497" spans="1:18" ht="15" customHeight="1">
      <c r="A497" s="7" t="s">
        <v>3035</v>
      </c>
      <c r="B497" s="7" t="s">
        <v>1046</v>
      </c>
      <c r="C497" s="7">
        <v>1</v>
      </c>
      <c r="D497" s="7" t="s">
        <v>4684</v>
      </c>
      <c r="E497" s="8">
        <f>중기사용료목록!E495</f>
        <v>26328</v>
      </c>
      <c r="F497" s="8">
        <f t="shared" si="36"/>
        <v>26328</v>
      </c>
      <c r="G497" s="8">
        <f>중기사용료목록!F495</f>
        <v>18412</v>
      </c>
      <c r="H497" s="8">
        <f t="shared" si="37"/>
        <v>18412</v>
      </c>
      <c r="I497" s="8">
        <f>중기사용료목록!G495</f>
        <v>12521</v>
      </c>
      <c r="J497" s="8">
        <f t="shared" si="38"/>
        <v>12521</v>
      </c>
      <c r="K497" s="8">
        <f t="shared" si="39"/>
        <v>57261</v>
      </c>
      <c r="L497" s="8">
        <f t="shared" si="35"/>
        <v>57261</v>
      </c>
      <c r="M497" s="9" t="s">
        <v>5631</v>
      </c>
      <c r="N497" s="6" t="s">
        <v>5631</v>
      </c>
      <c r="P497" s="6" t="s">
        <v>4752</v>
      </c>
      <c r="Q497" s="6" t="s">
        <v>5631</v>
      </c>
      <c r="R497" s="6" t="s">
        <v>1891</v>
      </c>
    </row>
    <row r="498" spans="1:18" ht="15" customHeight="1">
      <c r="A498" s="7" t="s">
        <v>2231</v>
      </c>
      <c r="B498" s="7" t="s">
        <v>5241</v>
      </c>
      <c r="C498" s="7">
        <v>1</v>
      </c>
      <c r="D498" s="7" t="s">
        <v>4684</v>
      </c>
      <c r="E498" s="8">
        <f>중기사용료목록!E496</f>
        <v>5674</v>
      </c>
      <c r="F498" s="8">
        <f t="shared" si="36"/>
        <v>5674</v>
      </c>
      <c r="G498" s="8">
        <f>중기사용료목록!F496</f>
        <v>24115</v>
      </c>
      <c r="H498" s="8">
        <f t="shared" si="37"/>
        <v>24115</v>
      </c>
      <c r="I498" s="8">
        <f>중기사용료목록!G496</f>
        <v>2853</v>
      </c>
      <c r="J498" s="8">
        <f t="shared" si="38"/>
        <v>2853</v>
      </c>
      <c r="K498" s="8">
        <f t="shared" si="39"/>
        <v>32642</v>
      </c>
      <c r="L498" s="8">
        <f t="shared" si="35"/>
        <v>32642</v>
      </c>
      <c r="M498" s="9" t="s">
        <v>5631</v>
      </c>
      <c r="N498" s="6" t="s">
        <v>5631</v>
      </c>
      <c r="P498" s="6" t="s">
        <v>3276</v>
      </c>
      <c r="Q498" s="6" t="s">
        <v>5631</v>
      </c>
      <c r="R498" s="6" t="s">
        <v>2399</v>
      </c>
    </row>
    <row r="499" spans="1:18" ht="15" customHeight="1">
      <c r="A499" s="7" t="s">
        <v>5227</v>
      </c>
      <c r="B499" s="7" t="s">
        <v>2753</v>
      </c>
      <c r="C499" s="7">
        <v>1</v>
      </c>
      <c r="D499" s="7" t="s">
        <v>4684</v>
      </c>
      <c r="E499" s="8">
        <f>중기사용료목록!E497</f>
        <v>0</v>
      </c>
      <c r="F499" s="8">
        <f t="shared" si="36"/>
        <v>0</v>
      </c>
      <c r="G499" s="8">
        <f>중기사용료목록!F497</f>
        <v>0</v>
      </c>
      <c r="H499" s="8">
        <f t="shared" si="37"/>
        <v>0</v>
      </c>
      <c r="I499" s="8">
        <f>중기사용료목록!G497</f>
        <v>352</v>
      </c>
      <c r="J499" s="8">
        <f t="shared" si="38"/>
        <v>352</v>
      </c>
      <c r="K499" s="8">
        <f t="shared" si="39"/>
        <v>352</v>
      </c>
      <c r="L499" s="8">
        <f t="shared" si="35"/>
        <v>352</v>
      </c>
      <c r="M499" s="9" t="s">
        <v>5631</v>
      </c>
      <c r="N499" s="6" t="s">
        <v>5631</v>
      </c>
      <c r="P499" s="6" t="s">
        <v>1799</v>
      </c>
      <c r="Q499" s="6" t="s">
        <v>5631</v>
      </c>
      <c r="R499" s="6" t="s">
        <v>4383</v>
      </c>
    </row>
    <row r="500" spans="1:18" ht="15" customHeight="1">
      <c r="A500" s="7" t="s">
        <v>5227</v>
      </c>
      <c r="B500" s="7" t="s">
        <v>3295</v>
      </c>
      <c r="C500" s="7">
        <v>1</v>
      </c>
      <c r="D500" s="7" t="s">
        <v>4684</v>
      </c>
      <c r="E500" s="8">
        <f>중기사용료목록!E498</f>
        <v>0</v>
      </c>
      <c r="F500" s="8">
        <f t="shared" si="36"/>
        <v>0</v>
      </c>
      <c r="G500" s="8">
        <f>중기사용료목록!F498</f>
        <v>0</v>
      </c>
      <c r="H500" s="8">
        <f t="shared" si="37"/>
        <v>0</v>
      </c>
      <c r="I500" s="8">
        <f>중기사용료목록!G498</f>
        <v>587</v>
      </c>
      <c r="J500" s="8">
        <f t="shared" si="38"/>
        <v>587</v>
      </c>
      <c r="K500" s="8">
        <f t="shared" si="39"/>
        <v>587</v>
      </c>
      <c r="L500" s="8">
        <f t="shared" si="35"/>
        <v>587</v>
      </c>
      <c r="M500" s="9" t="s">
        <v>5631</v>
      </c>
      <c r="N500" s="6" t="s">
        <v>5631</v>
      </c>
      <c r="P500" s="6" t="s">
        <v>382</v>
      </c>
      <c r="Q500" s="6" t="s">
        <v>5631</v>
      </c>
      <c r="R500" s="6" t="s">
        <v>3575</v>
      </c>
    </row>
    <row r="501" spans="1:18" ht="15" customHeight="1">
      <c r="A501" s="7" t="s">
        <v>5227</v>
      </c>
      <c r="B501" s="7" t="s">
        <v>3884</v>
      </c>
      <c r="C501" s="7">
        <v>1</v>
      </c>
      <c r="D501" s="7" t="s">
        <v>4684</v>
      </c>
      <c r="E501" s="8">
        <f>중기사용료목록!E499</f>
        <v>0</v>
      </c>
      <c r="F501" s="8">
        <f t="shared" si="36"/>
        <v>0</v>
      </c>
      <c r="G501" s="8">
        <f>중기사용료목록!F499</f>
        <v>0</v>
      </c>
      <c r="H501" s="8">
        <f t="shared" si="37"/>
        <v>0</v>
      </c>
      <c r="I501" s="8">
        <f>중기사용료목록!G499</f>
        <v>782</v>
      </c>
      <c r="J501" s="8">
        <f t="shared" si="38"/>
        <v>782</v>
      </c>
      <c r="K501" s="8">
        <f t="shared" si="39"/>
        <v>782</v>
      </c>
      <c r="L501" s="8">
        <f t="shared" si="35"/>
        <v>782</v>
      </c>
      <c r="M501" s="9" t="s">
        <v>5631</v>
      </c>
      <c r="N501" s="6" t="s">
        <v>5631</v>
      </c>
      <c r="P501" s="6" t="s">
        <v>4644</v>
      </c>
      <c r="Q501" s="6" t="s">
        <v>5631</v>
      </c>
      <c r="R501" s="6" t="s">
        <v>463</v>
      </c>
    </row>
    <row r="502" spans="1:18" ht="15" customHeight="1">
      <c r="A502" s="7" t="s">
        <v>3231</v>
      </c>
      <c r="B502" s="7" t="s">
        <v>3295</v>
      </c>
      <c r="C502" s="7">
        <v>1</v>
      </c>
      <c r="D502" s="7" t="s">
        <v>4684</v>
      </c>
      <c r="E502" s="8">
        <f>중기사용료목록!E500</f>
        <v>0</v>
      </c>
      <c r="F502" s="8">
        <f t="shared" si="36"/>
        <v>0</v>
      </c>
      <c r="G502" s="8">
        <f>중기사용료목록!F500</f>
        <v>0</v>
      </c>
      <c r="H502" s="8">
        <f t="shared" si="37"/>
        <v>0</v>
      </c>
      <c r="I502" s="8">
        <f>중기사용료목록!G500</f>
        <v>1252</v>
      </c>
      <c r="J502" s="8">
        <f t="shared" si="38"/>
        <v>1252</v>
      </c>
      <c r="K502" s="8">
        <f t="shared" si="39"/>
        <v>1252</v>
      </c>
      <c r="L502" s="8">
        <f t="shared" si="35"/>
        <v>1252</v>
      </c>
      <c r="M502" s="9" t="s">
        <v>5631</v>
      </c>
      <c r="N502" s="6" t="s">
        <v>5631</v>
      </c>
      <c r="P502" s="6" t="s">
        <v>3176</v>
      </c>
      <c r="Q502" s="6" t="s">
        <v>5631</v>
      </c>
      <c r="R502" s="6" t="s">
        <v>1611</v>
      </c>
    </row>
    <row r="503" spans="1:18" ht="15" customHeight="1">
      <c r="A503" s="7" t="s">
        <v>3231</v>
      </c>
      <c r="B503" s="7" t="s">
        <v>3884</v>
      </c>
      <c r="C503" s="7">
        <v>1</v>
      </c>
      <c r="D503" s="7" t="s">
        <v>4684</v>
      </c>
      <c r="E503" s="8">
        <f>중기사용료목록!E501</f>
        <v>0</v>
      </c>
      <c r="F503" s="8">
        <f t="shared" si="36"/>
        <v>0</v>
      </c>
      <c r="G503" s="8">
        <f>중기사용료목록!F501</f>
        <v>0</v>
      </c>
      <c r="H503" s="8">
        <f t="shared" si="37"/>
        <v>0</v>
      </c>
      <c r="I503" s="8">
        <f>중기사용료목록!G501</f>
        <v>1643</v>
      </c>
      <c r="J503" s="8">
        <f t="shared" si="38"/>
        <v>1643</v>
      </c>
      <c r="K503" s="8">
        <f t="shared" si="39"/>
        <v>1643</v>
      </c>
      <c r="L503" s="8">
        <f t="shared" si="35"/>
        <v>1643</v>
      </c>
      <c r="M503" s="9" t="s">
        <v>5631</v>
      </c>
      <c r="N503" s="6" t="s">
        <v>5631</v>
      </c>
      <c r="P503" s="6" t="s">
        <v>2060</v>
      </c>
      <c r="Q503" s="6" t="s">
        <v>5631</v>
      </c>
      <c r="R503" s="6" t="s">
        <v>5530</v>
      </c>
    </row>
    <row r="504" spans="1:18" ht="15" customHeight="1">
      <c r="A504" s="7" t="s">
        <v>3817</v>
      </c>
      <c r="B504" s="7" t="s">
        <v>2753</v>
      </c>
      <c r="C504" s="7">
        <v>1</v>
      </c>
      <c r="D504" s="7" t="s">
        <v>4684</v>
      </c>
      <c r="E504" s="8">
        <f>중기사용료목록!E502</f>
        <v>0</v>
      </c>
      <c r="F504" s="8">
        <f t="shared" si="36"/>
        <v>0</v>
      </c>
      <c r="G504" s="8">
        <f>중기사용료목록!F502</f>
        <v>0</v>
      </c>
      <c r="H504" s="8">
        <f t="shared" si="37"/>
        <v>0</v>
      </c>
      <c r="I504" s="8">
        <f>중기사용료목록!G502</f>
        <v>958</v>
      </c>
      <c r="J504" s="8">
        <f t="shared" si="38"/>
        <v>958</v>
      </c>
      <c r="K504" s="8">
        <f t="shared" si="39"/>
        <v>958</v>
      </c>
      <c r="L504" s="8">
        <f t="shared" si="35"/>
        <v>958</v>
      </c>
      <c r="M504" s="9" t="s">
        <v>5631</v>
      </c>
      <c r="N504" s="6" t="s">
        <v>5631</v>
      </c>
      <c r="P504" s="6" t="s">
        <v>655</v>
      </c>
      <c r="Q504" s="6" t="s">
        <v>5631</v>
      </c>
      <c r="R504" s="6" t="s">
        <v>2652</v>
      </c>
    </row>
    <row r="505" spans="1:18" ht="15" customHeight="1">
      <c r="A505" s="7" t="s">
        <v>3817</v>
      </c>
      <c r="B505" s="7" t="s">
        <v>3295</v>
      </c>
      <c r="C505" s="7">
        <v>1</v>
      </c>
      <c r="D505" s="7" t="s">
        <v>4684</v>
      </c>
      <c r="E505" s="8">
        <f>중기사용료목록!E503</f>
        <v>0</v>
      </c>
      <c r="F505" s="8">
        <f t="shared" si="36"/>
        <v>0</v>
      </c>
      <c r="G505" s="8">
        <f>중기사용료목록!F503</f>
        <v>0</v>
      </c>
      <c r="H505" s="8">
        <f t="shared" si="37"/>
        <v>0</v>
      </c>
      <c r="I505" s="8">
        <f>중기사용료목록!G503</f>
        <v>1643</v>
      </c>
      <c r="J505" s="8">
        <f t="shared" si="38"/>
        <v>1643</v>
      </c>
      <c r="K505" s="8">
        <f t="shared" si="39"/>
        <v>1643</v>
      </c>
      <c r="L505" s="8">
        <f t="shared" si="35"/>
        <v>1643</v>
      </c>
      <c r="M505" s="9" t="s">
        <v>5631</v>
      </c>
      <c r="N505" s="6" t="s">
        <v>5631</v>
      </c>
      <c r="P505" s="6" t="s">
        <v>4176</v>
      </c>
      <c r="Q505" s="6" t="s">
        <v>5631</v>
      </c>
      <c r="R505" s="6" t="s">
        <v>512</v>
      </c>
    </row>
    <row r="506" spans="1:18" ht="15" customHeight="1">
      <c r="A506" s="7" t="s">
        <v>4381</v>
      </c>
      <c r="B506" s="7" t="s">
        <v>3295</v>
      </c>
      <c r="C506" s="7">
        <v>1</v>
      </c>
      <c r="D506" s="7" t="s">
        <v>4684</v>
      </c>
      <c r="E506" s="8">
        <f>중기사용료목록!E504</f>
        <v>0</v>
      </c>
      <c r="F506" s="8">
        <f t="shared" si="36"/>
        <v>0</v>
      </c>
      <c r="G506" s="8">
        <f>중기사용료목록!F504</f>
        <v>0</v>
      </c>
      <c r="H506" s="8">
        <f t="shared" si="37"/>
        <v>0</v>
      </c>
      <c r="I506" s="8">
        <f>중기사용료목록!G504</f>
        <v>2543</v>
      </c>
      <c r="J506" s="8">
        <f t="shared" si="38"/>
        <v>2543</v>
      </c>
      <c r="K506" s="8">
        <f t="shared" si="39"/>
        <v>2543</v>
      </c>
      <c r="L506" s="8">
        <f t="shared" si="35"/>
        <v>2543</v>
      </c>
      <c r="M506" s="9" t="s">
        <v>5631</v>
      </c>
      <c r="N506" s="6" t="s">
        <v>5631</v>
      </c>
      <c r="P506" s="6" t="s">
        <v>5612</v>
      </c>
      <c r="Q506" s="6" t="s">
        <v>5631</v>
      </c>
      <c r="R506" s="6" t="s">
        <v>5490</v>
      </c>
    </row>
    <row r="507" spans="1:18" ht="15" customHeight="1">
      <c r="A507" s="7" t="s">
        <v>4381</v>
      </c>
      <c r="B507" s="7" t="s">
        <v>3884</v>
      </c>
      <c r="C507" s="7">
        <v>1</v>
      </c>
      <c r="D507" s="7" t="s">
        <v>4684</v>
      </c>
      <c r="E507" s="8">
        <f>중기사용료목록!E505</f>
        <v>0</v>
      </c>
      <c r="F507" s="8">
        <f t="shared" si="36"/>
        <v>0</v>
      </c>
      <c r="G507" s="8">
        <f>중기사용료목록!F505</f>
        <v>0</v>
      </c>
      <c r="H507" s="8">
        <f t="shared" si="37"/>
        <v>0</v>
      </c>
      <c r="I507" s="8">
        <f>중기사용료목록!G505</f>
        <v>5870</v>
      </c>
      <c r="J507" s="8">
        <f t="shared" si="38"/>
        <v>5870</v>
      </c>
      <c r="K507" s="8">
        <f t="shared" si="39"/>
        <v>5870</v>
      </c>
      <c r="L507" s="8">
        <f t="shared" si="35"/>
        <v>5870</v>
      </c>
      <c r="M507" s="9" t="s">
        <v>5631</v>
      </c>
      <c r="N507" s="6" t="s">
        <v>5631</v>
      </c>
      <c r="P507" s="6" t="s">
        <v>1379</v>
      </c>
      <c r="Q507" s="6" t="s">
        <v>5631</v>
      </c>
      <c r="R507" s="6" t="s">
        <v>1658</v>
      </c>
    </row>
    <row r="508" spans="1:18" ht="15" customHeight="1">
      <c r="A508" s="7" t="s">
        <v>3624</v>
      </c>
      <c r="B508" s="7" t="s">
        <v>5273</v>
      </c>
      <c r="C508" s="7">
        <v>1</v>
      </c>
      <c r="D508" s="7" t="s">
        <v>4684</v>
      </c>
      <c r="E508" s="8">
        <f>중기사용료목록!E506</f>
        <v>6521</v>
      </c>
      <c r="F508" s="8">
        <f t="shared" si="36"/>
        <v>6521</v>
      </c>
      <c r="G508" s="8">
        <f>중기사용료목록!F506</f>
        <v>18412</v>
      </c>
      <c r="H508" s="8">
        <f t="shared" si="37"/>
        <v>18412</v>
      </c>
      <c r="I508" s="8">
        <f>중기사용료목록!G506</f>
        <v>2706</v>
      </c>
      <c r="J508" s="8">
        <f t="shared" si="38"/>
        <v>2706</v>
      </c>
      <c r="K508" s="8">
        <f t="shared" si="39"/>
        <v>27639</v>
      </c>
      <c r="L508" s="8">
        <f t="shared" si="35"/>
        <v>27639</v>
      </c>
      <c r="M508" s="9" t="s">
        <v>5631</v>
      </c>
      <c r="N508" s="6" t="s">
        <v>5631</v>
      </c>
      <c r="P508" s="6" t="s">
        <v>2737</v>
      </c>
      <c r="Q508" s="6" t="s">
        <v>5631</v>
      </c>
      <c r="R508" s="6" t="s">
        <v>5592</v>
      </c>
    </row>
    <row r="509" spans="1:18" ht="15" customHeight="1">
      <c r="A509" s="7" t="s">
        <v>3624</v>
      </c>
      <c r="B509" s="7" t="s">
        <v>4482</v>
      </c>
      <c r="C509" s="7">
        <v>1</v>
      </c>
      <c r="D509" s="7" t="s">
        <v>4684</v>
      </c>
      <c r="E509" s="8">
        <f>중기사용료목록!E507</f>
        <v>13193</v>
      </c>
      <c r="F509" s="8">
        <f t="shared" si="36"/>
        <v>13193</v>
      </c>
      <c r="G509" s="8">
        <f>중기사용료목록!F507</f>
        <v>18412</v>
      </c>
      <c r="H509" s="8">
        <f t="shared" si="37"/>
        <v>18412</v>
      </c>
      <c r="I509" s="8">
        <f>중기사용료목록!G507</f>
        <v>3752</v>
      </c>
      <c r="J509" s="8">
        <f t="shared" si="38"/>
        <v>3752</v>
      </c>
      <c r="K509" s="8">
        <f t="shared" si="39"/>
        <v>35357</v>
      </c>
      <c r="L509" s="8">
        <f t="shared" si="35"/>
        <v>35357</v>
      </c>
      <c r="M509" s="9" t="s">
        <v>5631</v>
      </c>
      <c r="N509" s="6" t="s">
        <v>5631</v>
      </c>
      <c r="P509" s="6" t="s">
        <v>4065</v>
      </c>
      <c r="Q509" s="6" t="s">
        <v>5631</v>
      </c>
      <c r="R509" s="6" t="s">
        <v>3945</v>
      </c>
    </row>
    <row r="510" spans="1:18" ht="15" customHeight="1">
      <c r="A510" s="7" t="s">
        <v>3624</v>
      </c>
      <c r="B510" s="7" t="s">
        <v>263</v>
      </c>
      <c r="C510" s="7">
        <v>1</v>
      </c>
      <c r="D510" s="7" t="s">
        <v>4684</v>
      </c>
      <c r="E510" s="8">
        <f>중기사용료목록!E508</f>
        <v>26387</v>
      </c>
      <c r="F510" s="8">
        <f t="shared" si="36"/>
        <v>26387</v>
      </c>
      <c r="G510" s="8">
        <f>중기사용료목록!F508</f>
        <v>18412</v>
      </c>
      <c r="H510" s="8">
        <f t="shared" si="37"/>
        <v>18412</v>
      </c>
      <c r="I510" s="8">
        <f>중기사용료목록!G508</f>
        <v>4533</v>
      </c>
      <c r="J510" s="8">
        <f t="shared" si="38"/>
        <v>4533</v>
      </c>
      <c r="K510" s="8">
        <f t="shared" si="39"/>
        <v>49332</v>
      </c>
      <c r="L510" s="8">
        <f t="shared" si="35"/>
        <v>49332</v>
      </c>
      <c r="M510" s="9" t="s">
        <v>5631</v>
      </c>
      <c r="N510" s="6" t="s">
        <v>5631</v>
      </c>
      <c r="P510" s="6" t="s">
        <v>5522</v>
      </c>
      <c r="Q510" s="6" t="s">
        <v>5631</v>
      </c>
      <c r="R510" s="6" t="s">
        <v>4353</v>
      </c>
    </row>
    <row r="511" spans="1:18" ht="15" customHeight="1">
      <c r="A511" s="7" t="s">
        <v>3624</v>
      </c>
      <c r="B511" s="7" t="s">
        <v>1946</v>
      </c>
      <c r="C511" s="7">
        <v>1</v>
      </c>
      <c r="D511" s="7" t="s">
        <v>4684</v>
      </c>
      <c r="E511" s="8">
        <f>중기사용료목록!E509</f>
        <v>29420</v>
      </c>
      <c r="F511" s="8">
        <f t="shared" si="36"/>
        <v>29420</v>
      </c>
      <c r="G511" s="8">
        <f>중기사용료목록!F509</f>
        <v>18412</v>
      </c>
      <c r="H511" s="8">
        <f t="shared" si="37"/>
        <v>18412</v>
      </c>
      <c r="I511" s="8">
        <f>중기사용료목록!G509</f>
        <v>5643</v>
      </c>
      <c r="J511" s="8">
        <f t="shared" si="38"/>
        <v>5643</v>
      </c>
      <c r="K511" s="8">
        <f t="shared" si="39"/>
        <v>53475</v>
      </c>
      <c r="L511" s="8">
        <f t="shared" si="35"/>
        <v>53475</v>
      </c>
      <c r="M511" s="9" t="s">
        <v>5631</v>
      </c>
      <c r="N511" s="6" t="s">
        <v>5631</v>
      </c>
      <c r="P511" s="6" t="s">
        <v>1302</v>
      </c>
      <c r="Q511" s="6" t="s">
        <v>5631</v>
      </c>
      <c r="R511" s="6" t="s">
        <v>4436</v>
      </c>
    </row>
    <row r="512" spans="1:18" ht="15" customHeight="1">
      <c r="A512" s="7" t="s">
        <v>3624</v>
      </c>
      <c r="B512" s="7" t="s">
        <v>2686</v>
      </c>
      <c r="C512" s="7">
        <v>1</v>
      </c>
      <c r="D512" s="7" t="s">
        <v>4684</v>
      </c>
      <c r="E512" s="8">
        <f>중기사용료목록!E510</f>
        <v>34879</v>
      </c>
      <c r="F512" s="8">
        <f t="shared" si="36"/>
        <v>34879</v>
      </c>
      <c r="G512" s="8">
        <f>중기사용료목록!F510</f>
        <v>18412</v>
      </c>
      <c r="H512" s="8">
        <f t="shared" si="37"/>
        <v>18412</v>
      </c>
      <c r="I512" s="8">
        <f>중기사용료목록!G510</f>
        <v>5792</v>
      </c>
      <c r="J512" s="8">
        <f t="shared" si="38"/>
        <v>5792</v>
      </c>
      <c r="K512" s="8">
        <f t="shared" si="39"/>
        <v>59083</v>
      </c>
      <c r="L512" s="8">
        <f t="shared" si="35"/>
        <v>59083</v>
      </c>
      <c r="M512" s="9" t="s">
        <v>5631</v>
      </c>
      <c r="N512" s="6" t="s">
        <v>5631</v>
      </c>
      <c r="P512" s="6" t="s">
        <v>2649</v>
      </c>
      <c r="Q512" s="6" t="s">
        <v>5631</v>
      </c>
      <c r="R512" s="6" t="s">
        <v>2872</v>
      </c>
    </row>
    <row r="513" spans="1:18" ht="15" customHeight="1">
      <c r="A513" s="7" t="s">
        <v>3624</v>
      </c>
      <c r="B513" s="7" t="s">
        <v>3535</v>
      </c>
      <c r="C513" s="7">
        <v>1</v>
      </c>
      <c r="D513" s="7" t="s">
        <v>4684</v>
      </c>
      <c r="E513" s="8">
        <f>중기사용료목록!E511</f>
        <v>46405</v>
      </c>
      <c r="F513" s="8">
        <f t="shared" si="36"/>
        <v>46405</v>
      </c>
      <c r="G513" s="8">
        <f>중기사용료목록!F511</f>
        <v>18412</v>
      </c>
      <c r="H513" s="8">
        <f t="shared" si="37"/>
        <v>18412</v>
      </c>
      <c r="I513" s="8">
        <f>중기사용료목록!G511</f>
        <v>7596</v>
      </c>
      <c r="J513" s="8">
        <f t="shared" si="38"/>
        <v>7596</v>
      </c>
      <c r="K513" s="8">
        <f t="shared" si="39"/>
        <v>72413</v>
      </c>
      <c r="L513" s="8">
        <f t="shared" si="35"/>
        <v>72413</v>
      </c>
      <c r="M513" s="9" t="s">
        <v>5631</v>
      </c>
      <c r="N513" s="6" t="s">
        <v>5631</v>
      </c>
      <c r="P513" s="6" t="s">
        <v>3975</v>
      </c>
      <c r="Q513" s="6" t="s">
        <v>5631</v>
      </c>
      <c r="R513" s="6" t="s">
        <v>3421</v>
      </c>
    </row>
    <row r="514" spans="1:18" ht="15" customHeight="1">
      <c r="A514" s="7" t="s">
        <v>3624</v>
      </c>
      <c r="B514" s="7" t="s">
        <v>4662</v>
      </c>
      <c r="C514" s="7">
        <v>1</v>
      </c>
      <c r="D514" s="7" t="s">
        <v>4684</v>
      </c>
      <c r="E514" s="8">
        <f>중기사용료목록!E512</f>
        <v>58082</v>
      </c>
      <c r="F514" s="8">
        <f t="shared" si="36"/>
        <v>58082</v>
      </c>
      <c r="G514" s="8">
        <f>중기사용료목록!F512</f>
        <v>18412</v>
      </c>
      <c r="H514" s="8">
        <f t="shared" si="37"/>
        <v>18412</v>
      </c>
      <c r="I514" s="8">
        <f>중기사용료목록!G512</f>
        <v>9764</v>
      </c>
      <c r="J514" s="8">
        <f t="shared" si="38"/>
        <v>9764</v>
      </c>
      <c r="K514" s="8">
        <f t="shared" si="39"/>
        <v>86258</v>
      </c>
      <c r="L514" s="8">
        <f t="shared" si="35"/>
        <v>86258</v>
      </c>
      <c r="M514" s="9" t="s">
        <v>5631</v>
      </c>
      <c r="N514" s="6" t="s">
        <v>5631</v>
      </c>
      <c r="P514" s="6" t="s">
        <v>5431</v>
      </c>
      <c r="Q514" s="6" t="s">
        <v>5631</v>
      </c>
      <c r="R514" s="6" t="s">
        <v>4825</v>
      </c>
    </row>
    <row r="515" spans="1:18" ht="15" customHeight="1">
      <c r="A515" s="7" t="s">
        <v>3624</v>
      </c>
      <c r="B515" s="7" t="s">
        <v>2498</v>
      </c>
      <c r="C515" s="7">
        <v>1</v>
      </c>
      <c r="D515" s="7" t="s">
        <v>4684</v>
      </c>
      <c r="E515" s="8">
        <f>중기사용료목록!E513</f>
        <v>81285</v>
      </c>
      <c r="F515" s="8">
        <f t="shared" si="36"/>
        <v>81285</v>
      </c>
      <c r="G515" s="8">
        <f>중기사용료목록!F513</f>
        <v>18412</v>
      </c>
      <c r="H515" s="8">
        <f t="shared" si="37"/>
        <v>18412</v>
      </c>
      <c r="I515" s="8">
        <f>중기사용료목록!G513</f>
        <v>11927</v>
      </c>
      <c r="J515" s="8">
        <f t="shared" si="38"/>
        <v>11927</v>
      </c>
      <c r="K515" s="8">
        <f t="shared" si="39"/>
        <v>111624</v>
      </c>
      <c r="L515" s="8">
        <f t="shared" si="35"/>
        <v>111624</v>
      </c>
      <c r="M515" s="9" t="s">
        <v>5631</v>
      </c>
      <c r="N515" s="6" t="s">
        <v>5631</v>
      </c>
      <c r="P515" s="6" t="s">
        <v>2996</v>
      </c>
      <c r="Q515" s="6" t="s">
        <v>5631</v>
      </c>
      <c r="R515" s="6" t="s">
        <v>5203</v>
      </c>
    </row>
    <row r="516" spans="1:18" ht="15" customHeight="1">
      <c r="A516" s="7" t="s">
        <v>3624</v>
      </c>
      <c r="B516" s="7" t="s">
        <v>4409</v>
      </c>
      <c r="C516" s="7">
        <v>1</v>
      </c>
      <c r="D516" s="7" t="s">
        <v>4684</v>
      </c>
      <c r="E516" s="8">
        <f>중기사용료목록!E514</f>
        <v>104488</v>
      </c>
      <c r="F516" s="8">
        <f t="shared" si="36"/>
        <v>104488</v>
      </c>
      <c r="G516" s="8">
        <f>중기사용료목록!F514</f>
        <v>18412</v>
      </c>
      <c r="H516" s="8">
        <f t="shared" si="37"/>
        <v>18412</v>
      </c>
      <c r="I516" s="8">
        <f>중기사용료목록!G514</f>
        <v>17588</v>
      </c>
      <c r="J516" s="8">
        <f t="shared" si="38"/>
        <v>17588</v>
      </c>
      <c r="K516" s="8">
        <f t="shared" si="39"/>
        <v>140488</v>
      </c>
      <c r="L516" s="8">
        <f t="shared" si="35"/>
        <v>140488</v>
      </c>
      <c r="M516" s="9" t="s">
        <v>5631</v>
      </c>
      <c r="N516" s="6" t="s">
        <v>5631</v>
      </c>
      <c r="P516" s="6" t="s">
        <v>4407</v>
      </c>
      <c r="Q516" s="6" t="s">
        <v>5631</v>
      </c>
      <c r="R516" s="6" t="s">
        <v>2309</v>
      </c>
    </row>
    <row r="517" spans="1:18" ht="15" customHeight="1">
      <c r="A517" s="7" t="s">
        <v>3624</v>
      </c>
      <c r="B517" s="7" t="s">
        <v>669</v>
      </c>
      <c r="C517" s="7">
        <v>1</v>
      </c>
      <c r="D517" s="7" t="s">
        <v>4684</v>
      </c>
      <c r="E517" s="8">
        <f>중기사용료목록!E515</f>
        <v>116165</v>
      </c>
      <c r="F517" s="8">
        <f t="shared" si="36"/>
        <v>116165</v>
      </c>
      <c r="G517" s="8">
        <f>중기사용료목록!F515</f>
        <v>18412</v>
      </c>
      <c r="H517" s="8">
        <f t="shared" si="37"/>
        <v>18412</v>
      </c>
      <c r="I517" s="8">
        <f>중기사용료목록!G515</f>
        <v>19291</v>
      </c>
      <c r="J517" s="8">
        <f t="shared" si="38"/>
        <v>19291</v>
      </c>
      <c r="K517" s="8">
        <f t="shared" si="39"/>
        <v>153868</v>
      </c>
      <c r="L517" s="8">
        <f t="shared" ref="L517:L580" si="40">F517+H517+J517</f>
        <v>153868</v>
      </c>
      <c r="M517" s="9" t="s">
        <v>5631</v>
      </c>
      <c r="N517" s="6" t="s">
        <v>5631</v>
      </c>
      <c r="P517" s="6" t="s">
        <v>259</v>
      </c>
      <c r="Q517" s="6" t="s">
        <v>5631</v>
      </c>
      <c r="R517" s="6" t="s">
        <v>645</v>
      </c>
    </row>
    <row r="518" spans="1:18" ht="15" customHeight="1">
      <c r="A518" s="7" t="s">
        <v>3624</v>
      </c>
      <c r="B518" s="7" t="s">
        <v>541</v>
      </c>
      <c r="C518" s="7">
        <v>1</v>
      </c>
      <c r="D518" s="7" t="s">
        <v>4684</v>
      </c>
      <c r="E518" s="8">
        <f>중기사용료목록!E516</f>
        <v>162722</v>
      </c>
      <c r="F518" s="8">
        <f t="shared" ref="F518:F581" si="41">TRUNC(E518*C518,0)</f>
        <v>162722</v>
      </c>
      <c r="G518" s="8">
        <f>중기사용료목록!F516</f>
        <v>18412</v>
      </c>
      <c r="H518" s="8">
        <f t="shared" ref="H518:H581" si="42">TRUNC(G518*C518,0)</f>
        <v>18412</v>
      </c>
      <c r="I518" s="8">
        <f>중기사용료목록!G516</f>
        <v>29933</v>
      </c>
      <c r="J518" s="8">
        <f t="shared" ref="J518:J581" si="43">TRUNC(I518*C518,0)</f>
        <v>29933</v>
      </c>
      <c r="K518" s="8">
        <f t="shared" ref="K518:K581" si="44">E518+G518+I518</f>
        <v>211067</v>
      </c>
      <c r="L518" s="8">
        <f t="shared" si="40"/>
        <v>211067</v>
      </c>
      <c r="M518" s="9" t="s">
        <v>5631</v>
      </c>
      <c r="N518" s="6" t="s">
        <v>5631</v>
      </c>
      <c r="P518" s="6" t="s">
        <v>1683</v>
      </c>
      <c r="Q518" s="6" t="s">
        <v>5631</v>
      </c>
      <c r="R518" s="6" t="s">
        <v>2582</v>
      </c>
    </row>
    <row r="519" spans="1:18" ht="15" customHeight="1">
      <c r="A519" s="7" t="s">
        <v>4921</v>
      </c>
      <c r="B519" s="7" t="s">
        <v>3522</v>
      </c>
      <c r="C519" s="7">
        <v>1</v>
      </c>
      <c r="D519" s="7" t="s">
        <v>4684</v>
      </c>
      <c r="E519" s="8">
        <f>중기사용료목록!E517</f>
        <v>0</v>
      </c>
      <c r="F519" s="8">
        <f t="shared" si="41"/>
        <v>0</v>
      </c>
      <c r="G519" s="8">
        <f>중기사용료목록!F517</f>
        <v>0</v>
      </c>
      <c r="H519" s="8">
        <f t="shared" si="42"/>
        <v>0</v>
      </c>
      <c r="I519" s="8">
        <f>중기사용료목록!G517</f>
        <v>72</v>
      </c>
      <c r="J519" s="8">
        <f t="shared" si="43"/>
        <v>72</v>
      </c>
      <c r="K519" s="8">
        <f t="shared" si="44"/>
        <v>72</v>
      </c>
      <c r="L519" s="8">
        <f t="shared" si="40"/>
        <v>72</v>
      </c>
      <c r="M519" s="9" t="s">
        <v>5631</v>
      </c>
      <c r="N519" s="6" t="s">
        <v>5631</v>
      </c>
      <c r="P519" s="6" t="s">
        <v>3066</v>
      </c>
      <c r="Q519" s="6" t="s">
        <v>5631</v>
      </c>
      <c r="R519" s="6" t="s">
        <v>2263</v>
      </c>
    </row>
    <row r="520" spans="1:18" ht="15" customHeight="1">
      <c r="A520" s="7" t="s">
        <v>4921</v>
      </c>
      <c r="B520" s="7" t="s">
        <v>373</v>
      </c>
      <c r="C520" s="7">
        <v>1</v>
      </c>
      <c r="D520" s="7" t="s">
        <v>4684</v>
      </c>
      <c r="E520" s="8">
        <f>중기사용료목록!E518</f>
        <v>0</v>
      </c>
      <c r="F520" s="8">
        <f t="shared" si="41"/>
        <v>0</v>
      </c>
      <c r="G520" s="8">
        <f>중기사용료목록!F518</f>
        <v>0</v>
      </c>
      <c r="H520" s="8">
        <f t="shared" si="42"/>
        <v>0</v>
      </c>
      <c r="I520" s="8">
        <f>중기사용료목록!G518</f>
        <v>94</v>
      </c>
      <c r="J520" s="8">
        <f t="shared" si="43"/>
        <v>94</v>
      </c>
      <c r="K520" s="8">
        <f t="shared" si="44"/>
        <v>94</v>
      </c>
      <c r="L520" s="8">
        <f t="shared" si="40"/>
        <v>94</v>
      </c>
      <c r="M520" s="9" t="s">
        <v>5631</v>
      </c>
      <c r="N520" s="6" t="s">
        <v>5631</v>
      </c>
      <c r="P520" s="6" t="s">
        <v>4497</v>
      </c>
      <c r="Q520" s="6" t="s">
        <v>5631</v>
      </c>
      <c r="R520" s="6" t="s">
        <v>1811</v>
      </c>
    </row>
    <row r="521" spans="1:18" ht="15" customHeight="1">
      <c r="A521" s="7" t="s">
        <v>4921</v>
      </c>
      <c r="B521" s="7" t="s">
        <v>3412</v>
      </c>
      <c r="C521" s="7">
        <v>1</v>
      </c>
      <c r="D521" s="7" t="s">
        <v>4684</v>
      </c>
      <c r="E521" s="8">
        <f>중기사용료목록!E519</f>
        <v>0</v>
      </c>
      <c r="F521" s="8">
        <f t="shared" si="41"/>
        <v>0</v>
      </c>
      <c r="G521" s="8">
        <f>중기사용료목록!F519</f>
        <v>0</v>
      </c>
      <c r="H521" s="8">
        <f t="shared" si="42"/>
        <v>0</v>
      </c>
      <c r="I521" s="8">
        <f>중기사용료목록!G519</f>
        <v>106</v>
      </c>
      <c r="J521" s="8">
        <f t="shared" si="43"/>
        <v>106</v>
      </c>
      <c r="K521" s="8">
        <f t="shared" si="44"/>
        <v>106</v>
      </c>
      <c r="L521" s="8">
        <f t="shared" si="40"/>
        <v>106</v>
      </c>
      <c r="M521" s="9" t="s">
        <v>5631</v>
      </c>
      <c r="N521" s="6" t="s">
        <v>5631</v>
      </c>
      <c r="P521" s="6" t="s">
        <v>332</v>
      </c>
      <c r="Q521" s="6" t="s">
        <v>5631</v>
      </c>
      <c r="R521" s="6" t="s">
        <v>4675</v>
      </c>
    </row>
    <row r="522" spans="1:18" ht="15" customHeight="1">
      <c r="A522" s="7" t="s">
        <v>4921</v>
      </c>
      <c r="B522" s="7" t="s">
        <v>961</v>
      </c>
      <c r="C522" s="7">
        <v>1</v>
      </c>
      <c r="D522" s="7" t="s">
        <v>4684</v>
      </c>
      <c r="E522" s="8">
        <f>중기사용료목록!E520</f>
        <v>0</v>
      </c>
      <c r="F522" s="8">
        <f t="shared" si="41"/>
        <v>0</v>
      </c>
      <c r="G522" s="8">
        <f>중기사용료목록!F520</f>
        <v>0</v>
      </c>
      <c r="H522" s="8">
        <f t="shared" si="42"/>
        <v>0</v>
      </c>
      <c r="I522" s="8">
        <f>중기사용료목록!G520</f>
        <v>124</v>
      </c>
      <c r="J522" s="8">
        <f t="shared" si="43"/>
        <v>124</v>
      </c>
      <c r="K522" s="8">
        <f t="shared" si="44"/>
        <v>124</v>
      </c>
      <c r="L522" s="8">
        <f t="shared" si="40"/>
        <v>124</v>
      </c>
      <c r="M522" s="9" t="s">
        <v>5631</v>
      </c>
      <c r="N522" s="6" t="s">
        <v>5631</v>
      </c>
      <c r="P522" s="6" t="s">
        <v>1750</v>
      </c>
      <c r="Q522" s="6" t="s">
        <v>5631</v>
      </c>
      <c r="R522" s="6" t="s">
        <v>5019</v>
      </c>
    </row>
    <row r="523" spans="1:18" ht="15" customHeight="1">
      <c r="A523" s="7" t="s">
        <v>3921</v>
      </c>
      <c r="B523" s="7" t="s">
        <v>3522</v>
      </c>
      <c r="C523" s="7">
        <v>1</v>
      </c>
      <c r="D523" s="7" t="s">
        <v>4684</v>
      </c>
      <c r="E523" s="8">
        <f>중기사용료목록!E521</f>
        <v>0</v>
      </c>
      <c r="F523" s="8">
        <f t="shared" si="41"/>
        <v>0</v>
      </c>
      <c r="G523" s="8">
        <f>중기사용료목록!F521</f>
        <v>0</v>
      </c>
      <c r="H523" s="8">
        <f t="shared" si="42"/>
        <v>0</v>
      </c>
      <c r="I523" s="8">
        <f>중기사용료목록!G521</f>
        <v>289</v>
      </c>
      <c r="J523" s="8">
        <f t="shared" si="43"/>
        <v>289</v>
      </c>
      <c r="K523" s="8">
        <f t="shared" si="44"/>
        <v>289</v>
      </c>
      <c r="L523" s="8">
        <f t="shared" si="40"/>
        <v>289</v>
      </c>
      <c r="M523" s="9" t="s">
        <v>5631</v>
      </c>
      <c r="N523" s="6" t="s">
        <v>5631</v>
      </c>
      <c r="P523" s="6" t="s">
        <v>2815</v>
      </c>
      <c r="Q523" s="6" t="s">
        <v>5631</v>
      </c>
      <c r="R523" s="6" t="s">
        <v>3959</v>
      </c>
    </row>
    <row r="524" spans="1:18" ht="15" customHeight="1">
      <c r="A524" s="7" t="s">
        <v>3921</v>
      </c>
      <c r="B524" s="7" t="s">
        <v>373</v>
      </c>
      <c r="C524" s="7">
        <v>1</v>
      </c>
      <c r="D524" s="7" t="s">
        <v>4684</v>
      </c>
      <c r="E524" s="8">
        <f>중기사용료목록!E522</f>
        <v>0</v>
      </c>
      <c r="F524" s="8">
        <f t="shared" si="41"/>
        <v>0</v>
      </c>
      <c r="G524" s="8">
        <f>중기사용료목록!F522</f>
        <v>0</v>
      </c>
      <c r="H524" s="8">
        <f t="shared" si="42"/>
        <v>0</v>
      </c>
      <c r="I524" s="8">
        <f>중기사용료목록!G522</f>
        <v>332</v>
      </c>
      <c r="J524" s="8">
        <f t="shared" si="43"/>
        <v>332</v>
      </c>
      <c r="K524" s="8">
        <f t="shared" si="44"/>
        <v>332</v>
      </c>
      <c r="L524" s="8">
        <f t="shared" si="40"/>
        <v>332</v>
      </c>
      <c r="M524" s="9" t="s">
        <v>5631</v>
      </c>
      <c r="N524" s="6" t="s">
        <v>5631</v>
      </c>
      <c r="P524" s="6" t="s">
        <v>4211</v>
      </c>
      <c r="Q524" s="6" t="s">
        <v>5631</v>
      </c>
      <c r="R524" s="6" t="s">
        <v>2854</v>
      </c>
    </row>
    <row r="525" spans="1:18" ht="15" customHeight="1">
      <c r="A525" s="7" t="s">
        <v>3921</v>
      </c>
      <c r="B525" s="7" t="s">
        <v>3412</v>
      </c>
      <c r="C525" s="7">
        <v>1</v>
      </c>
      <c r="D525" s="7" t="s">
        <v>4684</v>
      </c>
      <c r="E525" s="8">
        <f>중기사용료목록!E523</f>
        <v>0</v>
      </c>
      <c r="F525" s="8">
        <f t="shared" si="41"/>
        <v>0</v>
      </c>
      <c r="G525" s="8">
        <f>중기사용료목록!F523</f>
        <v>0</v>
      </c>
      <c r="H525" s="8">
        <f t="shared" si="42"/>
        <v>0</v>
      </c>
      <c r="I525" s="8">
        <f>중기사용료목록!G523</f>
        <v>433</v>
      </c>
      <c r="J525" s="8">
        <f t="shared" si="43"/>
        <v>433</v>
      </c>
      <c r="K525" s="8">
        <f t="shared" si="44"/>
        <v>433</v>
      </c>
      <c r="L525" s="8">
        <f t="shared" si="40"/>
        <v>433</v>
      </c>
      <c r="M525" s="9" t="s">
        <v>5631</v>
      </c>
      <c r="N525" s="6" t="s">
        <v>5631</v>
      </c>
      <c r="P525" s="6" t="s">
        <v>4591</v>
      </c>
      <c r="Q525" s="6" t="s">
        <v>5631</v>
      </c>
      <c r="R525" s="6" t="s">
        <v>111</v>
      </c>
    </row>
    <row r="526" spans="1:18" ht="15" customHeight="1">
      <c r="A526" s="7" t="s">
        <v>3969</v>
      </c>
      <c r="B526" s="7" t="s">
        <v>3109</v>
      </c>
      <c r="C526" s="7">
        <v>1</v>
      </c>
      <c r="D526" s="7" t="s">
        <v>4684</v>
      </c>
      <c r="E526" s="8">
        <f>중기사용료목록!E524</f>
        <v>0</v>
      </c>
      <c r="F526" s="8">
        <f t="shared" si="41"/>
        <v>0</v>
      </c>
      <c r="G526" s="8">
        <f>중기사용료목록!F524</f>
        <v>0</v>
      </c>
      <c r="H526" s="8">
        <f t="shared" si="42"/>
        <v>0</v>
      </c>
      <c r="I526" s="8">
        <f>중기사용료목록!G524</f>
        <v>664</v>
      </c>
      <c r="J526" s="8">
        <f t="shared" si="43"/>
        <v>664</v>
      </c>
      <c r="K526" s="8">
        <f t="shared" si="44"/>
        <v>664</v>
      </c>
      <c r="L526" s="8">
        <f t="shared" si="40"/>
        <v>664</v>
      </c>
      <c r="M526" s="9" t="s">
        <v>5631</v>
      </c>
      <c r="N526" s="6" t="s">
        <v>5631</v>
      </c>
      <c r="P526" s="6" t="s">
        <v>3139</v>
      </c>
      <c r="Q526" s="6" t="s">
        <v>5631</v>
      </c>
      <c r="R526" s="6" t="s">
        <v>758</v>
      </c>
    </row>
    <row r="527" spans="1:18" ht="15" customHeight="1">
      <c r="A527" s="7" t="s">
        <v>3969</v>
      </c>
      <c r="B527" s="7" t="s">
        <v>1380</v>
      </c>
      <c r="C527" s="7">
        <v>1</v>
      </c>
      <c r="D527" s="7" t="s">
        <v>4684</v>
      </c>
      <c r="E527" s="8">
        <f>중기사용료목록!E525</f>
        <v>0</v>
      </c>
      <c r="F527" s="8">
        <f t="shared" si="41"/>
        <v>0</v>
      </c>
      <c r="G527" s="8">
        <f>중기사용료목록!F525</f>
        <v>0</v>
      </c>
      <c r="H527" s="8">
        <f t="shared" si="42"/>
        <v>0</v>
      </c>
      <c r="I527" s="8">
        <f>중기사용료목록!G525</f>
        <v>1011</v>
      </c>
      <c r="J527" s="8">
        <f t="shared" si="43"/>
        <v>1011</v>
      </c>
      <c r="K527" s="8">
        <f t="shared" si="44"/>
        <v>1011</v>
      </c>
      <c r="L527" s="8">
        <f t="shared" si="40"/>
        <v>1011</v>
      </c>
      <c r="M527" s="9" t="s">
        <v>5631</v>
      </c>
      <c r="N527" s="6" t="s">
        <v>5631</v>
      </c>
      <c r="P527" s="6" t="s">
        <v>1845</v>
      </c>
      <c r="Q527" s="6" t="s">
        <v>5631</v>
      </c>
      <c r="R527" s="6" t="s">
        <v>625</v>
      </c>
    </row>
    <row r="528" spans="1:18" ht="15" customHeight="1">
      <c r="A528" s="7" t="s">
        <v>3969</v>
      </c>
      <c r="B528" s="7" t="s">
        <v>3677</v>
      </c>
      <c r="C528" s="7">
        <v>1</v>
      </c>
      <c r="D528" s="7" t="s">
        <v>4684</v>
      </c>
      <c r="E528" s="8">
        <f>중기사용료목록!E526</f>
        <v>0</v>
      </c>
      <c r="F528" s="8">
        <f t="shared" si="41"/>
        <v>0</v>
      </c>
      <c r="G528" s="8">
        <f>중기사용료목록!F526</f>
        <v>0</v>
      </c>
      <c r="H528" s="8">
        <f t="shared" si="42"/>
        <v>0</v>
      </c>
      <c r="I528" s="8">
        <f>중기사용료목록!G526</f>
        <v>1387</v>
      </c>
      <c r="J528" s="8">
        <f t="shared" si="43"/>
        <v>1387</v>
      </c>
      <c r="K528" s="8">
        <f t="shared" si="44"/>
        <v>1387</v>
      </c>
      <c r="L528" s="8">
        <f t="shared" si="40"/>
        <v>1387</v>
      </c>
      <c r="M528" s="9" t="s">
        <v>5631</v>
      </c>
      <c r="N528" s="6" t="s">
        <v>5631</v>
      </c>
      <c r="P528" s="6" t="s">
        <v>417</v>
      </c>
      <c r="Q528" s="6" t="s">
        <v>5631</v>
      </c>
      <c r="R528" s="6" t="s">
        <v>1130</v>
      </c>
    </row>
    <row r="529" spans="1:18" ht="15" customHeight="1">
      <c r="A529" s="7" t="s">
        <v>3969</v>
      </c>
      <c r="B529" s="7" t="s">
        <v>3405</v>
      </c>
      <c r="C529" s="7">
        <v>1</v>
      </c>
      <c r="D529" s="7" t="s">
        <v>4684</v>
      </c>
      <c r="E529" s="8">
        <f>중기사용료목록!E527</f>
        <v>0</v>
      </c>
      <c r="F529" s="8">
        <f t="shared" si="41"/>
        <v>0</v>
      </c>
      <c r="G529" s="8">
        <f>중기사용료목록!F527</f>
        <v>0</v>
      </c>
      <c r="H529" s="8">
        <f t="shared" si="42"/>
        <v>0</v>
      </c>
      <c r="I529" s="8">
        <f>중기사용료목록!G527</f>
        <v>1878</v>
      </c>
      <c r="J529" s="8">
        <f t="shared" si="43"/>
        <v>1878</v>
      </c>
      <c r="K529" s="8">
        <f t="shared" si="44"/>
        <v>1878</v>
      </c>
      <c r="L529" s="8">
        <f t="shared" si="40"/>
        <v>1878</v>
      </c>
      <c r="M529" s="9" t="s">
        <v>5631</v>
      </c>
      <c r="N529" s="6" t="s">
        <v>5631</v>
      </c>
      <c r="P529" s="6" t="s">
        <v>4707</v>
      </c>
      <c r="Q529" s="6" t="s">
        <v>5631</v>
      </c>
      <c r="R529" s="6" t="s">
        <v>3923</v>
      </c>
    </row>
    <row r="530" spans="1:18" ht="15" customHeight="1">
      <c r="A530" s="7" t="s">
        <v>3969</v>
      </c>
      <c r="B530" s="7" t="s">
        <v>1198</v>
      </c>
      <c r="C530" s="7">
        <v>1</v>
      </c>
      <c r="D530" s="7" t="s">
        <v>4684</v>
      </c>
      <c r="E530" s="8">
        <f>중기사용료목록!E528</f>
        <v>0</v>
      </c>
      <c r="F530" s="8">
        <f t="shared" si="41"/>
        <v>0</v>
      </c>
      <c r="G530" s="8">
        <f>중기사용료목록!F528</f>
        <v>0</v>
      </c>
      <c r="H530" s="8">
        <f t="shared" si="42"/>
        <v>0</v>
      </c>
      <c r="I530" s="8">
        <f>중기사용료목록!G528</f>
        <v>2399</v>
      </c>
      <c r="J530" s="8">
        <f t="shared" si="43"/>
        <v>2399</v>
      </c>
      <c r="K530" s="8">
        <f t="shared" si="44"/>
        <v>2399</v>
      </c>
      <c r="L530" s="8">
        <f t="shared" si="40"/>
        <v>2399</v>
      </c>
      <c r="M530" s="9" t="s">
        <v>5631</v>
      </c>
      <c r="N530" s="6" t="s">
        <v>5631</v>
      </c>
      <c r="P530" s="6" t="s">
        <v>3240</v>
      </c>
      <c r="Q530" s="6" t="s">
        <v>5631</v>
      </c>
      <c r="R530" s="6" t="s">
        <v>4797</v>
      </c>
    </row>
    <row r="531" spans="1:18" ht="15" customHeight="1">
      <c r="A531" s="7" t="s">
        <v>3969</v>
      </c>
      <c r="B531" s="7" t="s">
        <v>1516</v>
      </c>
      <c r="C531" s="7">
        <v>1</v>
      </c>
      <c r="D531" s="7" t="s">
        <v>4684</v>
      </c>
      <c r="E531" s="8">
        <f>중기사용료목록!E529</f>
        <v>0</v>
      </c>
      <c r="F531" s="8">
        <f t="shared" si="41"/>
        <v>0</v>
      </c>
      <c r="G531" s="8">
        <f>중기사용료목록!F529</f>
        <v>0</v>
      </c>
      <c r="H531" s="8">
        <f t="shared" si="42"/>
        <v>0</v>
      </c>
      <c r="I531" s="8">
        <f>중기사용료목록!G529</f>
        <v>6331</v>
      </c>
      <c r="J531" s="8">
        <f t="shared" si="43"/>
        <v>6331</v>
      </c>
      <c r="K531" s="8">
        <f t="shared" si="44"/>
        <v>6331</v>
      </c>
      <c r="L531" s="8">
        <f t="shared" si="40"/>
        <v>6331</v>
      </c>
      <c r="M531" s="9" t="s">
        <v>5631</v>
      </c>
      <c r="N531" s="6" t="s">
        <v>5631</v>
      </c>
      <c r="P531" s="6" t="s">
        <v>1929</v>
      </c>
      <c r="Q531" s="6" t="s">
        <v>5631</v>
      </c>
      <c r="R531" s="6" t="s">
        <v>5097</v>
      </c>
    </row>
    <row r="532" spans="1:18" ht="15" customHeight="1">
      <c r="A532" s="7" t="s">
        <v>2865</v>
      </c>
      <c r="B532" s="7" t="s">
        <v>2678</v>
      </c>
      <c r="C532" s="7">
        <v>1</v>
      </c>
      <c r="D532" s="7" t="s">
        <v>4684</v>
      </c>
      <c r="E532" s="8">
        <f>중기사용료목록!E530</f>
        <v>0</v>
      </c>
      <c r="F532" s="8">
        <f t="shared" si="41"/>
        <v>0</v>
      </c>
      <c r="G532" s="8">
        <f>중기사용료목록!F530</f>
        <v>0</v>
      </c>
      <c r="H532" s="8">
        <f t="shared" si="42"/>
        <v>0</v>
      </c>
      <c r="I532" s="8">
        <f>중기사용료목록!G530</f>
        <v>373</v>
      </c>
      <c r="J532" s="8">
        <f t="shared" si="43"/>
        <v>373</v>
      </c>
      <c r="K532" s="8">
        <f t="shared" si="44"/>
        <v>373</v>
      </c>
      <c r="L532" s="8">
        <f t="shared" si="40"/>
        <v>373</v>
      </c>
      <c r="M532" s="9" t="s">
        <v>5631</v>
      </c>
      <c r="N532" s="6" t="s">
        <v>5631</v>
      </c>
      <c r="P532" s="6" t="s">
        <v>526</v>
      </c>
      <c r="Q532" s="6" t="s">
        <v>5631</v>
      </c>
      <c r="R532" s="6" t="s">
        <v>777</v>
      </c>
    </row>
    <row r="533" spans="1:18" ht="15" customHeight="1">
      <c r="A533" s="7" t="s">
        <v>5288</v>
      </c>
      <c r="B533" s="7" t="s">
        <v>3496</v>
      </c>
      <c r="C533" s="7">
        <v>1</v>
      </c>
      <c r="D533" s="7" t="s">
        <v>4684</v>
      </c>
      <c r="E533" s="8">
        <f>중기사용료목록!E531</f>
        <v>0</v>
      </c>
      <c r="F533" s="8">
        <f t="shared" si="41"/>
        <v>0</v>
      </c>
      <c r="G533" s="8">
        <f>중기사용료목록!F531</f>
        <v>0</v>
      </c>
      <c r="H533" s="8">
        <f t="shared" si="42"/>
        <v>0</v>
      </c>
      <c r="I533" s="8">
        <f>중기사용료목록!G531</f>
        <v>258</v>
      </c>
      <c r="J533" s="8">
        <f t="shared" si="43"/>
        <v>258</v>
      </c>
      <c r="K533" s="8">
        <f t="shared" si="44"/>
        <v>258</v>
      </c>
      <c r="L533" s="8">
        <f t="shared" si="40"/>
        <v>258</v>
      </c>
      <c r="M533" s="9" t="s">
        <v>5631</v>
      </c>
      <c r="N533" s="6" t="s">
        <v>5631</v>
      </c>
      <c r="P533" s="6" t="s">
        <v>4786</v>
      </c>
      <c r="Q533" s="6" t="s">
        <v>5631</v>
      </c>
      <c r="R533" s="6" t="s">
        <v>1309</v>
      </c>
    </row>
    <row r="534" spans="1:18" ht="15" customHeight="1">
      <c r="A534" s="7" t="s">
        <v>5288</v>
      </c>
      <c r="B534" s="7" t="s">
        <v>3926</v>
      </c>
      <c r="C534" s="7">
        <v>1</v>
      </c>
      <c r="D534" s="7" t="s">
        <v>4684</v>
      </c>
      <c r="E534" s="8">
        <f>중기사용료목록!E532</f>
        <v>0</v>
      </c>
      <c r="F534" s="8">
        <f t="shared" si="41"/>
        <v>0</v>
      </c>
      <c r="G534" s="8">
        <f>중기사용료목록!F532</f>
        <v>0</v>
      </c>
      <c r="H534" s="8">
        <f t="shared" si="42"/>
        <v>0</v>
      </c>
      <c r="I534" s="8">
        <f>중기사용료목록!G532</f>
        <v>815</v>
      </c>
      <c r="J534" s="8">
        <f t="shared" si="43"/>
        <v>815</v>
      </c>
      <c r="K534" s="8">
        <f t="shared" si="44"/>
        <v>815</v>
      </c>
      <c r="L534" s="8">
        <f t="shared" si="40"/>
        <v>815</v>
      </c>
      <c r="M534" s="9" t="s">
        <v>5631</v>
      </c>
      <c r="N534" s="6" t="s">
        <v>5631</v>
      </c>
      <c r="P534" s="6" t="s">
        <v>3316</v>
      </c>
      <c r="Q534" s="6" t="s">
        <v>5631</v>
      </c>
      <c r="R534" s="6" t="s">
        <v>3724</v>
      </c>
    </row>
    <row r="535" spans="1:18" ht="15" customHeight="1">
      <c r="A535" s="7" t="s">
        <v>2952</v>
      </c>
      <c r="B535" s="7" t="s">
        <v>1840</v>
      </c>
      <c r="C535" s="7">
        <v>1</v>
      </c>
      <c r="D535" s="7" t="s">
        <v>4684</v>
      </c>
      <c r="E535" s="8">
        <f>중기사용료목록!E533</f>
        <v>0</v>
      </c>
      <c r="F535" s="8">
        <f t="shared" si="41"/>
        <v>0</v>
      </c>
      <c r="G535" s="8">
        <f>중기사용료목록!F533</f>
        <v>0</v>
      </c>
      <c r="H535" s="8">
        <f t="shared" si="42"/>
        <v>0</v>
      </c>
      <c r="I535" s="8">
        <f>중기사용료목록!G533</f>
        <v>711</v>
      </c>
      <c r="J535" s="8">
        <f t="shared" si="43"/>
        <v>711</v>
      </c>
      <c r="K535" s="8">
        <f t="shared" si="44"/>
        <v>711</v>
      </c>
      <c r="L535" s="8">
        <f t="shared" si="40"/>
        <v>711</v>
      </c>
      <c r="M535" s="9" t="s">
        <v>5631</v>
      </c>
      <c r="N535" s="6" t="s">
        <v>5631</v>
      </c>
      <c r="P535" s="6" t="s">
        <v>5078</v>
      </c>
      <c r="Q535" s="6" t="s">
        <v>5631</v>
      </c>
      <c r="R535" s="6" t="s">
        <v>3157</v>
      </c>
    </row>
    <row r="536" spans="1:18" ht="15" customHeight="1">
      <c r="A536" s="7" t="s">
        <v>3058</v>
      </c>
      <c r="B536" s="7" t="s">
        <v>876</v>
      </c>
      <c r="C536" s="7">
        <v>1</v>
      </c>
      <c r="D536" s="7" t="s">
        <v>4684</v>
      </c>
      <c r="E536" s="8">
        <f>중기사용료목록!E534</f>
        <v>0</v>
      </c>
      <c r="F536" s="8">
        <f t="shared" si="41"/>
        <v>0</v>
      </c>
      <c r="G536" s="8">
        <f>중기사용료목록!F534</f>
        <v>0</v>
      </c>
      <c r="H536" s="8">
        <f t="shared" si="42"/>
        <v>0</v>
      </c>
      <c r="I536" s="8">
        <f>중기사용료목록!G534</f>
        <v>54</v>
      </c>
      <c r="J536" s="8">
        <f t="shared" si="43"/>
        <v>54</v>
      </c>
      <c r="K536" s="8">
        <f t="shared" si="44"/>
        <v>54</v>
      </c>
      <c r="L536" s="8">
        <f t="shared" si="40"/>
        <v>54</v>
      </c>
      <c r="M536" s="9" t="s">
        <v>5631</v>
      </c>
      <c r="N536" s="6" t="s">
        <v>5631</v>
      </c>
      <c r="P536" s="6" t="s">
        <v>3599</v>
      </c>
      <c r="Q536" s="6" t="s">
        <v>5631</v>
      </c>
      <c r="R536" s="6" t="s">
        <v>1464</v>
      </c>
    </row>
    <row r="537" spans="1:18" ht="15" customHeight="1">
      <c r="A537" s="7" t="s">
        <v>3058</v>
      </c>
      <c r="B537" s="7" t="s">
        <v>3582</v>
      </c>
      <c r="C537" s="7">
        <v>1</v>
      </c>
      <c r="D537" s="7" t="s">
        <v>4684</v>
      </c>
      <c r="E537" s="8">
        <f>중기사용료목록!E535</f>
        <v>0</v>
      </c>
      <c r="F537" s="8">
        <f t="shared" si="41"/>
        <v>0</v>
      </c>
      <c r="G537" s="8">
        <f>중기사용료목록!F535</f>
        <v>0</v>
      </c>
      <c r="H537" s="8">
        <f t="shared" si="42"/>
        <v>0</v>
      </c>
      <c r="I537" s="8">
        <f>중기사용료목록!G535</f>
        <v>67</v>
      </c>
      <c r="J537" s="8">
        <f t="shared" si="43"/>
        <v>67</v>
      </c>
      <c r="K537" s="8">
        <f t="shared" si="44"/>
        <v>67</v>
      </c>
      <c r="L537" s="8">
        <f t="shared" si="40"/>
        <v>67</v>
      </c>
      <c r="M537" s="9" t="s">
        <v>5631</v>
      </c>
      <c r="N537" s="6" t="s">
        <v>5631</v>
      </c>
      <c r="P537" s="6" t="s">
        <v>2202</v>
      </c>
      <c r="Q537" s="6" t="s">
        <v>5631</v>
      </c>
      <c r="R537" s="6" t="s">
        <v>360</v>
      </c>
    </row>
    <row r="538" spans="1:18" ht="15" customHeight="1">
      <c r="A538" s="7" t="s">
        <v>3058</v>
      </c>
      <c r="B538" s="7" t="s">
        <v>4454</v>
      </c>
      <c r="C538" s="7">
        <v>1</v>
      </c>
      <c r="D538" s="7" t="s">
        <v>4684</v>
      </c>
      <c r="E538" s="8">
        <f>중기사용료목록!E536</f>
        <v>0</v>
      </c>
      <c r="F538" s="8">
        <f t="shared" si="41"/>
        <v>0</v>
      </c>
      <c r="G538" s="8">
        <f>중기사용료목록!F536</f>
        <v>0</v>
      </c>
      <c r="H538" s="8">
        <f t="shared" si="42"/>
        <v>0</v>
      </c>
      <c r="I538" s="8">
        <f>중기사용료목록!G536</f>
        <v>77</v>
      </c>
      <c r="J538" s="8">
        <f t="shared" si="43"/>
        <v>77</v>
      </c>
      <c r="K538" s="8">
        <f t="shared" si="44"/>
        <v>77</v>
      </c>
      <c r="L538" s="8">
        <f t="shared" si="40"/>
        <v>77</v>
      </c>
      <c r="M538" s="9" t="s">
        <v>5631</v>
      </c>
      <c r="N538" s="6" t="s">
        <v>5631</v>
      </c>
      <c r="P538" s="6" t="s">
        <v>868</v>
      </c>
      <c r="Q538" s="6" t="s">
        <v>5631</v>
      </c>
      <c r="R538" s="6" t="s">
        <v>1106</v>
      </c>
    </row>
    <row r="539" spans="1:18" ht="15" customHeight="1">
      <c r="A539" s="7" t="s">
        <v>3058</v>
      </c>
      <c r="B539" s="7" t="s">
        <v>3124</v>
      </c>
      <c r="C539" s="7">
        <v>1</v>
      </c>
      <c r="D539" s="7" t="s">
        <v>4684</v>
      </c>
      <c r="E539" s="8">
        <f>중기사용료목록!E537</f>
        <v>0</v>
      </c>
      <c r="F539" s="8">
        <f t="shared" si="41"/>
        <v>0</v>
      </c>
      <c r="G539" s="8">
        <f>중기사용료목록!F537</f>
        <v>0</v>
      </c>
      <c r="H539" s="8">
        <f t="shared" si="42"/>
        <v>0</v>
      </c>
      <c r="I539" s="8">
        <f>중기사용료목록!G537</f>
        <v>186</v>
      </c>
      <c r="J539" s="8">
        <f t="shared" si="43"/>
        <v>186</v>
      </c>
      <c r="K539" s="8">
        <f t="shared" si="44"/>
        <v>186</v>
      </c>
      <c r="L539" s="8">
        <f t="shared" si="40"/>
        <v>186</v>
      </c>
      <c r="M539" s="9" t="s">
        <v>5631</v>
      </c>
      <c r="N539" s="6" t="s">
        <v>5631</v>
      </c>
      <c r="P539" s="6" t="s">
        <v>4995</v>
      </c>
      <c r="Q539" s="6" t="s">
        <v>5631</v>
      </c>
      <c r="R539" s="6" t="s">
        <v>1373</v>
      </c>
    </row>
    <row r="540" spans="1:18" ht="15" customHeight="1">
      <c r="A540" s="7" t="s">
        <v>3058</v>
      </c>
      <c r="B540" s="7" t="s">
        <v>2856</v>
      </c>
      <c r="C540" s="7">
        <v>1</v>
      </c>
      <c r="D540" s="7" t="s">
        <v>4684</v>
      </c>
      <c r="E540" s="8">
        <f>중기사용료목록!E538</f>
        <v>0</v>
      </c>
      <c r="F540" s="8">
        <f t="shared" si="41"/>
        <v>0</v>
      </c>
      <c r="G540" s="8">
        <f>중기사용료목록!F538</f>
        <v>0</v>
      </c>
      <c r="H540" s="8">
        <f t="shared" si="42"/>
        <v>0</v>
      </c>
      <c r="I540" s="8">
        <f>중기사용료목록!G538</f>
        <v>244</v>
      </c>
      <c r="J540" s="8">
        <f t="shared" si="43"/>
        <v>244</v>
      </c>
      <c r="K540" s="8">
        <f t="shared" si="44"/>
        <v>244</v>
      </c>
      <c r="L540" s="8">
        <f t="shared" si="40"/>
        <v>244</v>
      </c>
      <c r="M540" s="9" t="s">
        <v>5631</v>
      </c>
      <c r="N540" s="6" t="s">
        <v>5631</v>
      </c>
      <c r="P540" s="6" t="s">
        <v>3516</v>
      </c>
      <c r="Q540" s="6" t="s">
        <v>5631</v>
      </c>
      <c r="R540" s="6" t="s">
        <v>2579</v>
      </c>
    </row>
    <row r="541" spans="1:18" ht="15" customHeight="1">
      <c r="A541" s="7" t="s">
        <v>4717</v>
      </c>
      <c r="B541" s="7" t="s">
        <v>5187</v>
      </c>
      <c r="C541" s="7">
        <v>1</v>
      </c>
      <c r="D541" s="7" t="s">
        <v>4684</v>
      </c>
      <c r="E541" s="8">
        <f>중기사용료목록!E539</f>
        <v>0</v>
      </c>
      <c r="F541" s="8">
        <f t="shared" si="41"/>
        <v>0</v>
      </c>
      <c r="G541" s="8">
        <f>중기사용료목록!F539</f>
        <v>0</v>
      </c>
      <c r="H541" s="8">
        <f t="shared" si="42"/>
        <v>0</v>
      </c>
      <c r="I541" s="8">
        <f>중기사용료목록!G539</f>
        <v>261</v>
      </c>
      <c r="J541" s="8">
        <f t="shared" si="43"/>
        <v>261</v>
      </c>
      <c r="K541" s="8">
        <f t="shared" si="44"/>
        <v>261</v>
      </c>
      <c r="L541" s="8">
        <f t="shared" si="40"/>
        <v>261</v>
      </c>
      <c r="M541" s="9" t="s">
        <v>5631</v>
      </c>
      <c r="N541" s="6" t="s">
        <v>5631</v>
      </c>
      <c r="P541" s="6" t="s">
        <v>2140</v>
      </c>
      <c r="Q541" s="6" t="s">
        <v>5631</v>
      </c>
      <c r="R541" s="6" t="s">
        <v>3968</v>
      </c>
    </row>
    <row r="542" spans="1:18" ht="15" customHeight="1">
      <c r="A542" s="7" t="s">
        <v>4717</v>
      </c>
      <c r="B542" s="7" t="s">
        <v>3381</v>
      </c>
      <c r="C542" s="7">
        <v>1</v>
      </c>
      <c r="D542" s="7" t="s">
        <v>4684</v>
      </c>
      <c r="E542" s="8">
        <f>중기사용료목록!E540</f>
        <v>0</v>
      </c>
      <c r="F542" s="8">
        <f t="shared" si="41"/>
        <v>0</v>
      </c>
      <c r="G542" s="8">
        <f>중기사용료목록!F540</f>
        <v>0</v>
      </c>
      <c r="H542" s="8">
        <f t="shared" si="42"/>
        <v>0</v>
      </c>
      <c r="I542" s="8">
        <f>중기사용료목록!G540</f>
        <v>303</v>
      </c>
      <c r="J542" s="8">
        <f t="shared" si="43"/>
        <v>303</v>
      </c>
      <c r="K542" s="8">
        <f t="shared" si="44"/>
        <v>303</v>
      </c>
      <c r="L542" s="8">
        <f t="shared" si="40"/>
        <v>303</v>
      </c>
      <c r="M542" s="9" t="s">
        <v>5631</v>
      </c>
      <c r="N542" s="6" t="s">
        <v>5631</v>
      </c>
      <c r="P542" s="6" t="s">
        <v>801</v>
      </c>
      <c r="Q542" s="6" t="s">
        <v>5631</v>
      </c>
      <c r="R542" s="6" t="s">
        <v>2999</v>
      </c>
    </row>
    <row r="543" spans="1:18" ht="15" customHeight="1">
      <c r="A543" s="7" t="s">
        <v>4717</v>
      </c>
      <c r="B543" s="7" t="s">
        <v>5204</v>
      </c>
      <c r="C543" s="7">
        <v>1</v>
      </c>
      <c r="D543" s="7" t="s">
        <v>4684</v>
      </c>
      <c r="E543" s="8">
        <f>중기사용료목록!E541</f>
        <v>0</v>
      </c>
      <c r="F543" s="8">
        <f t="shared" si="41"/>
        <v>0</v>
      </c>
      <c r="G543" s="8">
        <f>중기사용료목록!F541</f>
        <v>0</v>
      </c>
      <c r="H543" s="8">
        <f t="shared" si="42"/>
        <v>0</v>
      </c>
      <c r="I543" s="8">
        <f>중기사용료목록!G541</f>
        <v>526</v>
      </c>
      <c r="J543" s="8">
        <f t="shared" si="43"/>
        <v>526</v>
      </c>
      <c r="K543" s="8">
        <f t="shared" si="44"/>
        <v>526</v>
      </c>
      <c r="L543" s="8">
        <f t="shared" si="40"/>
        <v>526</v>
      </c>
      <c r="M543" s="9" t="s">
        <v>5631</v>
      </c>
      <c r="N543" s="6" t="s">
        <v>5631</v>
      </c>
      <c r="P543" s="6" t="s">
        <v>5272</v>
      </c>
      <c r="Q543" s="6" t="s">
        <v>5631</v>
      </c>
      <c r="R543" s="6" t="s">
        <v>4488</v>
      </c>
    </row>
    <row r="544" spans="1:18" ht="15" customHeight="1">
      <c r="A544" s="7" t="s">
        <v>3806</v>
      </c>
      <c r="B544" s="7" t="s">
        <v>363</v>
      </c>
      <c r="C544" s="7">
        <v>1</v>
      </c>
      <c r="D544" s="7" t="s">
        <v>4684</v>
      </c>
      <c r="E544" s="8">
        <f>중기사용료목록!E542</f>
        <v>0</v>
      </c>
      <c r="F544" s="8">
        <f t="shared" si="41"/>
        <v>0</v>
      </c>
      <c r="G544" s="8">
        <f>중기사용료목록!F542</f>
        <v>0</v>
      </c>
      <c r="H544" s="8">
        <f t="shared" si="42"/>
        <v>0</v>
      </c>
      <c r="I544" s="8">
        <f>중기사용료목록!G542</f>
        <v>15971</v>
      </c>
      <c r="J544" s="8">
        <f t="shared" si="43"/>
        <v>15971</v>
      </c>
      <c r="K544" s="8">
        <f t="shared" si="44"/>
        <v>15971</v>
      </c>
      <c r="L544" s="8">
        <f t="shared" si="40"/>
        <v>15971</v>
      </c>
      <c r="M544" s="9" t="s">
        <v>5631</v>
      </c>
      <c r="N544" s="6" t="s">
        <v>5631</v>
      </c>
      <c r="P544" s="6" t="s">
        <v>3811</v>
      </c>
      <c r="Q544" s="6" t="s">
        <v>5631</v>
      </c>
      <c r="R544" s="6" t="s">
        <v>2432</v>
      </c>
    </row>
    <row r="545" spans="1:18" ht="15" customHeight="1">
      <c r="A545" s="7" t="s">
        <v>3806</v>
      </c>
      <c r="B545" s="7" t="s">
        <v>2297</v>
      </c>
      <c r="C545" s="7">
        <v>1</v>
      </c>
      <c r="D545" s="7" t="s">
        <v>4684</v>
      </c>
      <c r="E545" s="8">
        <f>중기사용료목록!E543</f>
        <v>0</v>
      </c>
      <c r="F545" s="8">
        <f t="shared" si="41"/>
        <v>0</v>
      </c>
      <c r="G545" s="8">
        <f>중기사용료목록!F543</f>
        <v>0</v>
      </c>
      <c r="H545" s="8">
        <f t="shared" si="42"/>
        <v>0</v>
      </c>
      <c r="I545" s="8">
        <f>중기사용료목록!G543</f>
        <v>24973</v>
      </c>
      <c r="J545" s="8">
        <f t="shared" si="43"/>
        <v>24973</v>
      </c>
      <c r="K545" s="8">
        <f t="shared" si="44"/>
        <v>24973</v>
      </c>
      <c r="L545" s="8">
        <f t="shared" si="40"/>
        <v>24973</v>
      </c>
      <c r="M545" s="9" t="s">
        <v>5631</v>
      </c>
      <c r="N545" s="6" t="s">
        <v>5631</v>
      </c>
      <c r="P545" s="6" t="s">
        <v>2185</v>
      </c>
      <c r="Q545" s="6" t="s">
        <v>5631</v>
      </c>
      <c r="R545" s="6" t="s">
        <v>550</v>
      </c>
    </row>
    <row r="546" spans="1:18" ht="15" customHeight="1">
      <c r="A546" s="7" t="s">
        <v>3734</v>
      </c>
      <c r="B546" s="7" t="s">
        <v>1050</v>
      </c>
      <c r="C546" s="7">
        <v>1</v>
      </c>
      <c r="D546" s="7" t="s">
        <v>4684</v>
      </c>
      <c r="E546" s="8">
        <f>중기사용료목록!E544</f>
        <v>0</v>
      </c>
      <c r="F546" s="8">
        <f t="shared" si="41"/>
        <v>0</v>
      </c>
      <c r="G546" s="8">
        <f>중기사용료목록!F544</f>
        <v>0</v>
      </c>
      <c r="H546" s="8">
        <f t="shared" si="42"/>
        <v>0</v>
      </c>
      <c r="I546" s="8">
        <f>중기사용료목록!G544</f>
        <v>6482</v>
      </c>
      <c r="J546" s="8">
        <f t="shared" si="43"/>
        <v>6482</v>
      </c>
      <c r="K546" s="8">
        <f t="shared" si="44"/>
        <v>6482</v>
      </c>
      <c r="L546" s="8">
        <f t="shared" si="40"/>
        <v>6482</v>
      </c>
      <c r="M546" s="9" t="s">
        <v>5631</v>
      </c>
      <c r="N546" s="6" t="s">
        <v>5631</v>
      </c>
      <c r="P546" s="6" t="s">
        <v>808</v>
      </c>
      <c r="Q546" s="6" t="s">
        <v>5631</v>
      </c>
      <c r="R546" s="6" t="s">
        <v>198</v>
      </c>
    </row>
    <row r="547" spans="1:18" ht="15" customHeight="1">
      <c r="A547" s="7" t="s">
        <v>379</v>
      </c>
      <c r="B547" s="7" t="s">
        <v>189</v>
      </c>
      <c r="C547" s="7">
        <v>1</v>
      </c>
      <c r="D547" s="7" t="s">
        <v>4684</v>
      </c>
      <c r="E547" s="8">
        <f>중기사용료목록!E545</f>
        <v>839</v>
      </c>
      <c r="F547" s="8">
        <f t="shared" si="41"/>
        <v>839</v>
      </c>
      <c r="G547" s="8">
        <f>중기사용료목록!F545</f>
        <v>0</v>
      </c>
      <c r="H547" s="8">
        <f t="shared" si="42"/>
        <v>0</v>
      </c>
      <c r="I547" s="8">
        <f>중기사용료목록!G545</f>
        <v>43</v>
      </c>
      <c r="J547" s="8">
        <f t="shared" si="43"/>
        <v>43</v>
      </c>
      <c r="K547" s="8">
        <f t="shared" si="44"/>
        <v>882</v>
      </c>
      <c r="L547" s="8">
        <f t="shared" si="40"/>
        <v>882</v>
      </c>
      <c r="M547" s="9" t="s">
        <v>5631</v>
      </c>
      <c r="N547" s="6" t="s">
        <v>5631</v>
      </c>
      <c r="P547" s="6" t="s">
        <v>4950</v>
      </c>
      <c r="Q547" s="6" t="s">
        <v>5631</v>
      </c>
      <c r="R547" s="6" t="s">
        <v>1956</v>
      </c>
    </row>
    <row r="548" spans="1:18" ht="15" customHeight="1">
      <c r="A548" s="7" t="s">
        <v>379</v>
      </c>
      <c r="B548" s="7" t="s">
        <v>4693</v>
      </c>
      <c r="C548" s="7">
        <v>1</v>
      </c>
      <c r="D548" s="7" t="s">
        <v>4684</v>
      </c>
      <c r="E548" s="8">
        <f>중기사용료목록!E546</f>
        <v>1007</v>
      </c>
      <c r="F548" s="8">
        <f t="shared" si="41"/>
        <v>1007</v>
      </c>
      <c r="G548" s="8">
        <f>중기사용료목록!F546</f>
        <v>0</v>
      </c>
      <c r="H548" s="8">
        <f t="shared" si="42"/>
        <v>0</v>
      </c>
      <c r="I548" s="8">
        <f>중기사용료목록!G546</f>
        <v>47</v>
      </c>
      <c r="J548" s="8">
        <f t="shared" si="43"/>
        <v>47</v>
      </c>
      <c r="K548" s="8">
        <f t="shared" si="44"/>
        <v>1054</v>
      </c>
      <c r="L548" s="8">
        <f t="shared" si="40"/>
        <v>1054</v>
      </c>
      <c r="M548" s="9" t="s">
        <v>5631</v>
      </c>
      <c r="N548" s="6" t="s">
        <v>5631</v>
      </c>
      <c r="P548" s="6" t="s">
        <v>3452</v>
      </c>
      <c r="Q548" s="6" t="s">
        <v>5631</v>
      </c>
      <c r="R548" s="6" t="s">
        <v>3261</v>
      </c>
    </row>
    <row r="549" spans="1:18" ht="15" customHeight="1">
      <c r="A549" s="7" t="s">
        <v>379</v>
      </c>
      <c r="B549" s="7" t="s">
        <v>2742</v>
      </c>
      <c r="C549" s="7">
        <v>1</v>
      </c>
      <c r="D549" s="7" t="s">
        <v>4684</v>
      </c>
      <c r="E549" s="8">
        <f>중기사용료목록!E547</f>
        <v>1343</v>
      </c>
      <c r="F549" s="8">
        <f t="shared" si="41"/>
        <v>1343</v>
      </c>
      <c r="G549" s="8">
        <f>중기사용료목록!F547</f>
        <v>0</v>
      </c>
      <c r="H549" s="8">
        <f t="shared" si="42"/>
        <v>0</v>
      </c>
      <c r="I549" s="8">
        <f>중기사용료목록!G547</f>
        <v>63</v>
      </c>
      <c r="J549" s="8">
        <f t="shared" si="43"/>
        <v>63</v>
      </c>
      <c r="K549" s="8">
        <f t="shared" si="44"/>
        <v>1406</v>
      </c>
      <c r="L549" s="8">
        <f t="shared" si="40"/>
        <v>1406</v>
      </c>
      <c r="M549" s="9" t="s">
        <v>5631</v>
      </c>
      <c r="N549" s="6" t="s">
        <v>5631</v>
      </c>
      <c r="P549" s="6" t="s">
        <v>2286</v>
      </c>
      <c r="Q549" s="6" t="s">
        <v>5631</v>
      </c>
      <c r="R549" s="6" t="s">
        <v>1812</v>
      </c>
    </row>
    <row r="550" spans="1:18" ht="15" customHeight="1">
      <c r="A550" s="7" t="s">
        <v>379</v>
      </c>
      <c r="B550" s="7" t="s">
        <v>2000</v>
      </c>
      <c r="C550" s="7">
        <v>1</v>
      </c>
      <c r="D550" s="7" t="s">
        <v>4684</v>
      </c>
      <c r="E550" s="8">
        <f>중기사용료목록!E548</f>
        <v>1510</v>
      </c>
      <c r="F550" s="8">
        <f t="shared" si="41"/>
        <v>1510</v>
      </c>
      <c r="G550" s="8">
        <f>중기사용료목록!F548</f>
        <v>0</v>
      </c>
      <c r="H550" s="8">
        <f t="shared" si="42"/>
        <v>0</v>
      </c>
      <c r="I550" s="8">
        <f>중기사용료목록!G548</f>
        <v>78</v>
      </c>
      <c r="J550" s="8">
        <f t="shared" si="43"/>
        <v>78</v>
      </c>
      <c r="K550" s="8">
        <f t="shared" si="44"/>
        <v>1588</v>
      </c>
      <c r="L550" s="8">
        <f t="shared" si="40"/>
        <v>1588</v>
      </c>
      <c r="M550" s="9" t="s">
        <v>5631</v>
      </c>
      <c r="N550" s="6" t="s">
        <v>5631</v>
      </c>
      <c r="P550" s="6" t="s">
        <v>897</v>
      </c>
      <c r="Q550" s="6" t="s">
        <v>5631</v>
      </c>
      <c r="R550" s="6" t="s">
        <v>4887</v>
      </c>
    </row>
    <row r="551" spans="1:18" ht="15" customHeight="1">
      <c r="A551" s="7" t="s">
        <v>379</v>
      </c>
      <c r="B551" s="7" t="s">
        <v>2956</v>
      </c>
      <c r="C551" s="7">
        <v>1</v>
      </c>
      <c r="D551" s="7" t="s">
        <v>4684</v>
      </c>
      <c r="E551" s="8">
        <f>중기사용료목록!E549</f>
        <v>2350</v>
      </c>
      <c r="F551" s="8">
        <f t="shared" si="41"/>
        <v>2350</v>
      </c>
      <c r="G551" s="8">
        <f>중기사용료목록!F549</f>
        <v>0</v>
      </c>
      <c r="H551" s="8">
        <f t="shared" si="42"/>
        <v>0</v>
      </c>
      <c r="I551" s="8">
        <f>중기사용료목록!G549</f>
        <v>111</v>
      </c>
      <c r="J551" s="8">
        <f t="shared" si="43"/>
        <v>111</v>
      </c>
      <c r="K551" s="8">
        <f t="shared" si="44"/>
        <v>2461</v>
      </c>
      <c r="L551" s="8">
        <f t="shared" si="40"/>
        <v>2461</v>
      </c>
      <c r="M551" s="9" t="s">
        <v>5631</v>
      </c>
      <c r="N551" s="6" t="s">
        <v>5631</v>
      </c>
      <c r="P551" s="6" t="s">
        <v>5068</v>
      </c>
      <c r="Q551" s="6" t="s">
        <v>5631</v>
      </c>
      <c r="R551" s="6" t="s">
        <v>3196</v>
      </c>
    </row>
    <row r="552" spans="1:18" ht="15" customHeight="1">
      <c r="A552" s="7" t="s">
        <v>379</v>
      </c>
      <c r="B552" s="7" t="s">
        <v>5284</v>
      </c>
      <c r="C552" s="7">
        <v>1</v>
      </c>
      <c r="D552" s="7" t="s">
        <v>4684</v>
      </c>
      <c r="E552" s="8">
        <f>중기사용료목록!E550</f>
        <v>4029</v>
      </c>
      <c r="F552" s="8">
        <f t="shared" si="41"/>
        <v>4029</v>
      </c>
      <c r="G552" s="8">
        <f>중기사용료목록!F550</f>
        <v>0</v>
      </c>
      <c r="H552" s="8">
        <f t="shared" si="42"/>
        <v>0</v>
      </c>
      <c r="I552" s="8">
        <f>중기사용료목록!G550</f>
        <v>270</v>
      </c>
      <c r="J552" s="8">
        <f t="shared" si="43"/>
        <v>270</v>
      </c>
      <c r="K552" s="8">
        <f t="shared" si="44"/>
        <v>4299</v>
      </c>
      <c r="L552" s="8">
        <f t="shared" si="40"/>
        <v>4299</v>
      </c>
      <c r="M552" s="9" t="s">
        <v>5631</v>
      </c>
      <c r="N552" s="6" t="s">
        <v>5631</v>
      </c>
      <c r="P552" s="6" t="s">
        <v>3539</v>
      </c>
      <c r="Q552" s="6" t="s">
        <v>5631</v>
      </c>
      <c r="R552" s="6" t="s">
        <v>4937</v>
      </c>
    </row>
    <row r="553" spans="1:18" ht="15" customHeight="1">
      <c r="A553" s="7" t="s">
        <v>4769</v>
      </c>
      <c r="B553" s="7" t="s">
        <v>3640</v>
      </c>
      <c r="C553" s="7">
        <v>1</v>
      </c>
      <c r="D553" s="7" t="s">
        <v>4684</v>
      </c>
      <c r="E553" s="8">
        <f>중기사용료목록!E551</f>
        <v>709</v>
      </c>
      <c r="F553" s="8">
        <f t="shared" si="41"/>
        <v>709</v>
      </c>
      <c r="G553" s="8">
        <f>중기사용료목록!F551</f>
        <v>0</v>
      </c>
      <c r="H553" s="8">
        <f t="shared" si="42"/>
        <v>0</v>
      </c>
      <c r="I553" s="8">
        <f>중기사용료목록!G551</f>
        <v>66</v>
      </c>
      <c r="J553" s="8">
        <f t="shared" si="43"/>
        <v>66</v>
      </c>
      <c r="K553" s="8">
        <f t="shared" si="44"/>
        <v>775</v>
      </c>
      <c r="L553" s="8">
        <f t="shared" si="40"/>
        <v>775</v>
      </c>
      <c r="M553" s="9" t="s">
        <v>5631</v>
      </c>
      <c r="N553" s="6" t="s">
        <v>5631</v>
      </c>
      <c r="P553" s="6" t="s">
        <v>2371</v>
      </c>
      <c r="Q553" s="6" t="s">
        <v>5631</v>
      </c>
      <c r="R553" s="6" t="s">
        <v>261</v>
      </c>
    </row>
    <row r="554" spans="1:18" ht="15" customHeight="1">
      <c r="A554" s="7" t="s">
        <v>4769</v>
      </c>
      <c r="B554" s="7" t="s">
        <v>2956</v>
      </c>
      <c r="C554" s="7">
        <v>1</v>
      </c>
      <c r="D554" s="7" t="s">
        <v>4684</v>
      </c>
      <c r="E554" s="8">
        <f>중기사용료목록!E552</f>
        <v>1134</v>
      </c>
      <c r="F554" s="8">
        <f t="shared" si="41"/>
        <v>1134</v>
      </c>
      <c r="G554" s="8">
        <f>중기사용료목록!F552</f>
        <v>0</v>
      </c>
      <c r="H554" s="8">
        <f t="shared" si="42"/>
        <v>0</v>
      </c>
      <c r="I554" s="8">
        <f>중기사용료목록!G552</f>
        <v>78</v>
      </c>
      <c r="J554" s="8">
        <f t="shared" si="43"/>
        <v>78</v>
      </c>
      <c r="K554" s="8">
        <f t="shared" si="44"/>
        <v>1212</v>
      </c>
      <c r="L554" s="8">
        <f t="shared" si="40"/>
        <v>1212</v>
      </c>
      <c r="M554" s="9" t="s">
        <v>5631</v>
      </c>
      <c r="N554" s="6" t="s">
        <v>5631</v>
      </c>
      <c r="P554" s="6" t="s">
        <v>980</v>
      </c>
      <c r="Q554" s="6" t="s">
        <v>5631</v>
      </c>
      <c r="R554" s="6" t="s">
        <v>900</v>
      </c>
    </row>
    <row r="555" spans="1:18" ht="15" customHeight="1">
      <c r="A555" s="7" t="s">
        <v>4769</v>
      </c>
      <c r="B555" s="7" t="s">
        <v>2896</v>
      </c>
      <c r="C555" s="7">
        <v>1</v>
      </c>
      <c r="D555" s="7" t="s">
        <v>4684</v>
      </c>
      <c r="E555" s="8">
        <f>중기사용료목록!E553</f>
        <v>1418</v>
      </c>
      <c r="F555" s="8">
        <f t="shared" si="41"/>
        <v>1418</v>
      </c>
      <c r="G555" s="8">
        <f>중기사용료목록!F553</f>
        <v>0</v>
      </c>
      <c r="H555" s="8">
        <f t="shared" si="42"/>
        <v>0</v>
      </c>
      <c r="I555" s="8">
        <f>중기사용료목록!G553</f>
        <v>98</v>
      </c>
      <c r="J555" s="8">
        <f t="shared" si="43"/>
        <v>98</v>
      </c>
      <c r="K555" s="8">
        <f t="shared" si="44"/>
        <v>1516</v>
      </c>
      <c r="L555" s="8">
        <f t="shared" si="40"/>
        <v>1516</v>
      </c>
      <c r="M555" s="9" t="s">
        <v>5631</v>
      </c>
      <c r="N555" s="6" t="s">
        <v>5631</v>
      </c>
      <c r="P555" s="6" t="s">
        <v>1852</v>
      </c>
      <c r="Q555" s="6" t="s">
        <v>5631</v>
      </c>
      <c r="R555" s="6" t="s">
        <v>794</v>
      </c>
    </row>
    <row r="556" spans="1:18" ht="15" customHeight="1">
      <c r="A556" s="7" t="s">
        <v>4769</v>
      </c>
      <c r="B556" s="7" t="s">
        <v>3847</v>
      </c>
      <c r="C556" s="7">
        <v>1</v>
      </c>
      <c r="D556" s="7" t="s">
        <v>4684</v>
      </c>
      <c r="E556" s="8">
        <f>중기사용료목록!E554</f>
        <v>2269</v>
      </c>
      <c r="F556" s="8">
        <f t="shared" si="41"/>
        <v>2269</v>
      </c>
      <c r="G556" s="8">
        <f>중기사용료목록!F554</f>
        <v>0</v>
      </c>
      <c r="H556" s="8">
        <f t="shared" si="42"/>
        <v>0</v>
      </c>
      <c r="I556" s="8">
        <f>중기사용료목록!G554</f>
        <v>258</v>
      </c>
      <c r="J556" s="8">
        <f t="shared" si="43"/>
        <v>258</v>
      </c>
      <c r="K556" s="8">
        <f t="shared" si="44"/>
        <v>2527</v>
      </c>
      <c r="L556" s="8">
        <f t="shared" si="40"/>
        <v>2527</v>
      </c>
      <c r="M556" s="9" t="s">
        <v>5631</v>
      </c>
      <c r="N556" s="6" t="s">
        <v>5631</v>
      </c>
      <c r="P556" s="6" t="s">
        <v>488</v>
      </c>
      <c r="Q556" s="6" t="s">
        <v>5631</v>
      </c>
      <c r="R556" s="6" t="s">
        <v>1682</v>
      </c>
    </row>
    <row r="557" spans="1:18" ht="15" customHeight="1">
      <c r="A557" s="7" t="s">
        <v>4769</v>
      </c>
      <c r="B557" s="7" t="s">
        <v>3075</v>
      </c>
      <c r="C557" s="7">
        <v>1</v>
      </c>
      <c r="D557" s="7" t="s">
        <v>4684</v>
      </c>
      <c r="E557" s="8">
        <f>중기사용료목록!E555</f>
        <v>2837</v>
      </c>
      <c r="F557" s="8">
        <f t="shared" si="41"/>
        <v>2837</v>
      </c>
      <c r="G557" s="8">
        <f>중기사용료목록!F555</f>
        <v>0</v>
      </c>
      <c r="H557" s="8">
        <f t="shared" si="42"/>
        <v>0</v>
      </c>
      <c r="I557" s="8">
        <f>중기사용료목록!G555</f>
        <v>524</v>
      </c>
      <c r="J557" s="8">
        <f t="shared" si="43"/>
        <v>524</v>
      </c>
      <c r="K557" s="8">
        <f t="shared" si="44"/>
        <v>3361</v>
      </c>
      <c r="L557" s="8">
        <f t="shared" si="40"/>
        <v>3361</v>
      </c>
      <c r="M557" s="9" t="s">
        <v>5631</v>
      </c>
      <c r="N557" s="6" t="s">
        <v>5631</v>
      </c>
      <c r="P557" s="6" t="s">
        <v>4720</v>
      </c>
      <c r="Q557" s="6" t="s">
        <v>5631</v>
      </c>
      <c r="R557" s="6" t="s">
        <v>5434</v>
      </c>
    </row>
    <row r="558" spans="1:18" ht="15" customHeight="1">
      <c r="A558" s="7" t="s">
        <v>4769</v>
      </c>
      <c r="B558" s="7" t="s">
        <v>4719</v>
      </c>
      <c r="C558" s="7">
        <v>1</v>
      </c>
      <c r="D558" s="7" t="s">
        <v>4684</v>
      </c>
      <c r="E558" s="8">
        <f>중기사용료목록!E556</f>
        <v>3121</v>
      </c>
      <c r="F558" s="8">
        <f t="shared" si="41"/>
        <v>3121</v>
      </c>
      <c r="G558" s="8">
        <f>중기사용료목록!F556</f>
        <v>0</v>
      </c>
      <c r="H558" s="8">
        <f t="shared" si="42"/>
        <v>0</v>
      </c>
      <c r="I558" s="8">
        <f>중기사용료목록!G556</f>
        <v>702</v>
      </c>
      <c r="J558" s="8">
        <f t="shared" si="43"/>
        <v>702</v>
      </c>
      <c r="K558" s="8">
        <f t="shared" si="44"/>
        <v>3823</v>
      </c>
      <c r="L558" s="8">
        <f t="shared" si="40"/>
        <v>3823</v>
      </c>
      <c r="M558" s="9" t="s">
        <v>5631</v>
      </c>
      <c r="N558" s="6" t="s">
        <v>5631</v>
      </c>
      <c r="P558" s="6" t="s">
        <v>3287</v>
      </c>
      <c r="Q558" s="6" t="s">
        <v>5631</v>
      </c>
      <c r="R558" s="6" t="s">
        <v>173</v>
      </c>
    </row>
    <row r="559" spans="1:18" ht="15" customHeight="1">
      <c r="A559" s="7" t="s">
        <v>4769</v>
      </c>
      <c r="B559" s="7" t="s">
        <v>1175</v>
      </c>
      <c r="C559" s="7">
        <v>1</v>
      </c>
      <c r="D559" s="7" t="s">
        <v>4684</v>
      </c>
      <c r="E559" s="8">
        <f>중기사용료목록!E557</f>
        <v>5390</v>
      </c>
      <c r="F559" s="8">
        <f t="shared" si="41"/>
        <v>5390</v>
      </c>
      <c r="G559" s="8">
        <f>중기사용료목록!F557</f>
        <v>0</v>
      </c>
      <c r="H559" s="8">
        <f t="shared" si="42"/>
        <v>0</v>
      </c>
      <c r="I559" s="8">
        <f>중기사용료목록!G557</f>
        <v>819</v>
      </c>
      <c r="J559" s="8">
        <f t="shared" si="43"/>
        <v>819</v>
      </c>
      <c r="K559" s="8">
        <f t="shared" si="44"/>
        <v>6209</v>
      </c>
      <c r="L559" s="8">
        <f t="shared" si="40"/>
        <v>6209</v>
      </c>
      <c r="M559" s="9" t="s">
        <v>5631</v>
      </c>
      <c r="N559" s="6" t="s">
        <v>5631</v>
      </c>
      <c r="P559" s="6" t="s">
        <v>1791</v>
      </c>
      <c r="Q559" s="6" t="s">
        <v>5631</v>
      </c>
      <c r="R559" s="6" t="s">
        <v>4406</v>
      </c>
    </row>
    <row r="560" spans="1:18" ht="15" customHeight="1">
      <c r="A560" s="7" t="s">
        <v>4769</v>
      </c>
      <c r="B560" s="7" t="s">
        <v>176</v>
      </c>
      <c r="C560" s="7">
        <v>1</v>
      </c>
      <c r="D560" s="7" t="s">
        <v>4684</v>
      </c>
      <c r="E560" s="8">
        <f>중기사용료목록!E558</f>
        <v>10781</v>
      </c>
      <c r="F560" s="8">
        <f t="shared" si="41"/>
        <v>10781</v>
      </c>
      <c r="G560" s="8">
        <f>중기사용료목록!F558</f>
        <v>0</v>
      </c>
      <c r="H560" s="8">
        <f t="shared" si="42"/>
        <v>0</v>
      </c>
      <c r="I560" s="8">
        <f>중기사용료목록!G558</f>
        <v>1051</v>
      </c>
      <c r="J560" s="8">
        <f t="shared" si="43"/>
        <v>1051</v>
      </c>
      <c r="K560" s="8">
        <f t="shared" si="44"/>
        <v>11832</v>
      </c>
      <c r="L560" s="8">
        <f t="shared" si="40"/>
        <v>11832</v>
      </c>
      <c r="M560" s="9" t="s">
        <v>5631</v>
      </c>
      <c r="N560" s="6" t="s">
        <v>5631</v>
      </c>
      <c r="P560" s="6" t="s">
        <v>414</v>
      </c>
      <c r="Q560" s="6" t="s">
        <v>5631</v>
      </c>
      <c r="R560" s="6" t="s">
        <v>1480</v>
      </c>
    </row>
    <row r="561" spans="1:18" ht="15" customHeight="1">
      <c r="A561" s="7" t="s">
        <v>4769</v>
      </c>
      <c r="B561" s="7" t="s">
        <v>273</v>
      </c>
      <c r="C561" s="7">
        <v>1</v>
      </c>
      <c r="D561" s="7" t="s">
        <v>4684</v>
      </c>
      <c r="E561" s="8">
        <f>중기사용료목록!E559</f>
        <v>15321</v>
      </c>
      <c r="F561" s="8">
        <f t="shared" si="41"/>
        <v>15321</v>
      </c>
      <c r="G561" s="8">
        <f>중기사용료목록!F559</f>
        <v>0</v>
      </c>
      <c r="H561" s="8">
        <f t="shared" si="42"/>
        <v>0</v>
      </c>
      <c r="I561" s="8">
        <f>중기사용료목록!G559</f>
        <v>1251</v>
      </c>
      <c r="J561" s="8">
        <f t="shared" si="43"/>
        <v>1251</v>
      </c>
      <c r="K561" s="8">
        <f t="shared" si="44"/>
        <v>16572</v>
      </c>
      <c r="L561" s="8">
        <f t="shared" si="40"/>
        <v>16572</v>
      </c>
      <c r="M561" s="9" t="s">
        <v>5631</v>
      </c>
      <c r="N561" s="6" t="s">
        <v>5631</v>
      </c>
      <c r="P561" s="6" t="s">
        <v>4630</v>
      </c>
      <c r="Q561" s="6" t="s">
        <v>5631</v>
      </c>
      <c r="R561" s="6" t="s">
        <v>3864</v>
      </c>
    </row>
    <row r="562" spans="1:18" ht="15" customHeight="1">
      <c r="A562" s="7" t="s">
        <v>4769</v>
      </c>
      <c r="B562" s="7" t="s">
        <v>3737</v>
      </c>
      <c r="C562" s="7">
        <v>1</v>
      </c>
      <c r="D562" s="7" t="s">
        <v>4684</v>
      </c>
      <c r="E562" s="8">
        <f>중기사용료목록!E560</f>
        <v>23124</v>
      </c>
      <c r="F562" s="8">
        <f t="shared" si="41"/>
        <v>23124</v>
      </c>
      <c r="G562" s="8">
        <f>중기사용료목록!F560</f>
        <v>0</v>
      </c>
      <c r="H562" s="8">
        <f t="shared" si="42"/>
        <v>0</v>
      </c>
      <c r="I562" s="8">
        <f>중기사용료목록!G560</f>
        <v>1583</v>
      </c>
      <c r="J562" s="8">
        <f t="shared" si="43"/>
        <v>1583</v>
      </c>
      <c r="K562" s="8">
        <f t="shared" si="44"/>
        <v>24707</v>
      </c>
      <c r="L562" s="8">
        <f t="shared" si="40"/>
        <v>24707</v>
      </c>
      <c r="M562" s="9" t="s">
        <v>5631</v>
      </c>
      <c r="N562" s="6" t="s">
        <v>5631</v>
      </c>
      <c r="P562" s="6" t="s">
        <v>3218</v>
      </c>
      <c r="Q562" s="6" t="s">
        <v>5631</v>
      </c>
      <c r="R562" s="6" t="s">
        <v>5465</v>
      </c>
    </row>
    <row r="563" spans="1:18" ht="15" customHeight="1">
      <c r="A563" s="7" t="s">
        <v>4769</v>
      </c>
      <c r="B563" s="7" t="s">
        <v>4150</v>
      </c>
      <c r="C563" s="7">
        <v>1</v>
      </c>
      <c r="D563" s="7" t="s">
        <v>4684</v>
      </c>
      <c r="E563" s="8">
        <f>중기사용료목록!E561</f>
        <v>30785</v>
      </c>
      <c r="F563" s="8">
        <f t="shared" si="41"/>
        <v>30785</v>
      </c>
      <c r="G563" s="8">
        <f>중기사용료목록!F561</f>
        <v>0</v>
      </c>
      <c r="H563" s="8">
        <f t="shared" si="42"/>
        <v>0</v>
      </c>
      <c r="I563" s="8">
        <f>중기사용료목록!G561</f>
        <v>3004</v>
      </c>
      <c r="J563" s="8">
        <f t="shared" si="43"/>
        <v>3004</v>
      </c>
      <c r="K563" s="8">
        <f t="shared" si="44"/>
        <v>33789</v>
      </c>
      <c r="L563" s="8">
        <f t="shared" si="40"/>
        <v>33789</v>
      </c>
      <c r="M563" s="9" t="s">
        <v>5631</v>
      </c>
      <c r="N563" s="6" t="s">
        <v>5631</v>
      </c>
      <c r="P563" s="6" t="s">
        <v>2049</v>
      </c>
      <c r="Q563" s="6" t="s">
        <v>5631</v>
      </c>
      <c r="R563" s="6" t="s">
        <v>5200</v>
      </c>
    </row>
    <row r="564" spans="1:18" ht="15" customHeight="1">
      <c r="A564" s="7" t="s">
        <v>617</v>
      </c>
      <c r="B564" s="7" t="s">
        <v>2233</v>
      </c>
      <c r="C564" s="7">
        <v>1</v>
      </c>
      <c r="D564" s="7" t="s">
        <v>4684</v>
      </c>
      <c r="E564" s="8">
        <f>중기사용료목록!E562</f>
        <v>0</v>
      </c>
      <c r="F564" s="8">
        <f t="shared" si="41"/>
        <v>0</v>
      </c>
      <c r="G564" s="8">
        <f>중기사용료목록!F562</f>
        <v>0</v>
      </c>
      <c r="H564" s="8">
        <f t="shared" si="42"/>
        <v>0</v>
      </c>
      <c r="I564" s="8">
        <f>중기사용료목록!G562</f>
        <v>6722</v>
      </c>
      <c r="J564" s="8">
        <f t="shared" si="43"/>
        <v>6722</v>
      </c>
      <c r="K564" s="8">
        <f t="shared" si="44"/>
        <v>6722</v>
      </c>
      <c r="L564" s="8">
        <f t="shared" si="40"/>
        <v>6722</v>
      </c>
      <c r="M564" s="9" t="s">
        <v>5631</v>
      </c>
      <c r="N564" s="6" t="s">
        <v>5631</v>
      </c>
      <c r="P564" s="6" t="s">
        <v>691</v>
      </c>
      <c r="Q564" s="6" t="s">
        <v>5631</v>
      </c>
      <c r="R564" s="6" t="s">
        <v>2470</v>
      </c>
    </row>
    <row r="565" spans="1:18" ht="15" customHeight="1">
      <c r="A565" s="7" t="s">
        <v>1924</v>
      </c>
      <c r="B565" s="7" t="s">
        <v>5145</v>
      </c>
      <c r="C565" s="7">
        <v>1</v>
      </c>
      <c r="D565" s="7" t="s">
        <v>4684</v>
      </c>
      <c r="E565" s="8">
        <f>중기사용료목록!E563</f>
        <v>0</v>
      </c>
      <c r="F565" s="8">
        <f t="shared" si="41"/>
        <v>0</v>
      </c>
      <c r="G565" s="8">
        <f>중기사용료목록!F563</f>
        <v>0</v>
      </c>
      <c r="H565" s="8">
        <f t="shared" si="42"/>
        <v>0</v>
      </c>
      <c r="I565" s="8">
        <f>중기사용료목록!G563</f>
        <v>19</v>
      </c>
      <c r="J565" s="8">
        <f t="shared" si="43"/>
        <v>19</v>
      </c>
      <c r="K565" s="8">
        <f t="shared" si="44"/>
        <v>19</v>
      </c>
      <c r="L565" s="8">
        <f t="shared" si="40"/>
        <v>19</v>
      </c>
      <c r="M565" s="9" t="s">
        <v>5631</v>
      </c>
      <c r="N565" s="6" t="s">
        <v>5631</v>
      </c>
      <c r="P565" s="6" t="s">
        <v>328</v>
      </c>
      <c r="Q565" s="6" t="s">
        <v>5631</v>
      </c>
      <c r="R565" s="6" t="s">
        <v>4484</v>
      </c>
    </row>
    <row r="566" spans="1:18" ht="15" customHeight="1">
      <c r="A566" s="7" t="s">
        <v>1924</v>
      </c>
      <c r="B566" s="7" t="s">
        <v>1214</v>
      </c>
      <c r="C566" s="7">
        <v>1</v>
      </c>
      <c r="D566" s="7" t="s">
        <v>4684</v>
      </c>
      <c r="E566" s="8">
        <f>중기사용료목록!E564</f>
        <v>0</v>
      </c>
      <c r="F566" s="8">
        <f t="shared" si="41"/>
        <v>0</v>
      </c>
      <c r="G566" s="8">
        <f>중기사용료목록!F564</f>
        <v>0</v>
      </c>
      <c r="H566" s="8">
        <f t="shared" si="42"/>
        <v>0</v>
      </c>
      <c r="I566" s="8">
        <f>중기사용료목록!G564</f>
        <v>23</v>
      </c>
      <c r="J566" s="8">
        <f t="shared" si="43"/>
        <v>23</v>
      </c>
      <c r="K566" s="8">
        <f t="shared" si="44"/>
        <v>23</v>
      </c>
      <c r="L566" s="8">
        <f t="shared" si="40"/>
        <v>23</v>
      </c>
      <c r="M566" s="9" t="s">
        <v>5631</v>
      </c>
      <c r="N566" s="6" t="s">
        <v>5631</v>
      </c>
      <c r="P566" s="6" t="s">
        <v>1699</v>
      </c>
      <c r="Q566" s="6" t="s">
        <v>5631</v>
      </c>
      <c r="R566" s="6" t="s">
        <v>2609</v>
      </c>
    </row>
    <row r="567" spans="1:18" ht="15" customHeight="1">
      <c r="A567" s="7" t="s">
        <v>1924</v>
      </c>
      <c r="B567" s="7" t="s">
        <v>4693</v>
      </c>
      <c r="C567" s="7">
        <v>1</v>
      </c>
      <c r="D567" s="7" t="s">
        <v>4684</v>
      </c>
      <c r="E567" s="8">
        <f>중기사용료목록!E565</f>
        <v>0</v>
      </c>
      <c r="F567" s="8">
        <f t="shared" si="41"/>
        <v>0</v>
      </c>
      <c r="G567" s="8">
        <f>중기사용료목록!F565</f>
        <v>0</v>
      </c>
      <c r="H567" s="8">
        <f t="shared" si="42"/>
        <v>0</v>
      </c>
      <c r="I567" s="8">
        <f>중기사용료목록!G565</f>
        <v>27</v>
      </c>
      <c r="J567" s="8">
        <f t="shared" si="43"/>
        <v>27</v>
      </c>
      <c r="K567" s="8">
        <f t="shared" si="44"/>
        <v>27</v>
      </c>
      <c r="L567" s="8">
        <f t="shared" si="40"/>
        <v>27</v>
      </c>
      <c r="M567" s="9" t="s">
        <v>5631</v>
      </c>
      <c r="N567" s="6" t="s">
        <v>5631</v>
      </c>
      <c r="P567" s="6" t="s">
        <v>3135</v>
      </c>
      <c r="Q567" s="6" t="s">
        <v>5631</v>
      </c>
      <c r="R567" s="6" t="s">
        <v>4941</v>
      </c>
    </row>
    <row r="568" spans="1:18" ht="15" customHeight="1">
      <c r="A568" s="7" t="s">
        <v>1924</v>
      </c>
      <c r="B568" s="7" t="s">
        <v>3640</v>
      </c>
      <c r="C568" s="7">
        <v>1</v>
      </c>
      <c r="D568" s="7" t="s">
        <v>4684</v>
      </c>
      <c r="E568" s="8">
        <f>중기사용료목록!E566</f>
        <v>0</v>
      </c>
      <c r="F568" s="8">
        <f t="shared" si="41"/>
        <v>0</v>
      </c>
      <c r="G568" s="8">
        <f>중기사용료목록!F566</f>
        <v>0</v>
      </c>
      <c r="H568" s="8">
        <f t="shared" si="42"/>
        <v>0</v>
      </c>
      <c r="I568" s="8">
        <f>중기사용료목록!G566</f>
        <v>35</v>
      </c>
      <c r="J568" s="8">
        <f t="shared" si="43"/>
        <v>35</v>
      </c>
      <c r="K568" s="8">
        <f t="shared" si="44"/>
        <v>35</v>
      </c>
      <c r="L568" s="8">
        <f t="shared" si="40"/>
        <v>35</v>
      </c>
      <c r="M568" s="9" t="s">
        <v>5631</v>
      </c>
      <c r="N568" s="6" t="s">
        <v>5631</v>
      </c>
      <c r="P568" s="6" t="s">
        <v>4535</v>
      </c>
      <c r="Q568" s="6" t="s">
        <v>5631</v>
      </c>
      <c r="R568" s="6" t="s">
        <v>4686</v>
      </c>
    </row>
    <row r="569" spans="1:18" ht="15" customHeight="1">
      <c r="A569" s="7" t="s">
        <v>1924</v>
      </c>
      <c r="B569" s="7" t="s">
        <v>4474</v>
      </c>
      <c r="C569" s="7">
        <v>1</v>
      </c>
      <c r="D569" s="7" t="s">
        <v>4684</v>
      </c>
      <c r="E569" s="8">
        <f>중기사용료목록!E567</f>
        <v>0</v>
      </c>
      <c r="F569" s="8">
        <f t="shared" si="41"/>
        <v>0</v>
      </c>
      <c r="G569" s="8">
        <f>중기사용료목록!F567</f>
        <v>0</v>
      </c>
      <c r="H569" s="8">
        <f t="shared" si="42"/>
        <v>0</v>
      </c>
      <c r="I569" s="8">
        <f>중기사용료목록!G567</f>
        <v>45</v>
      </c>
      <c r="J569" s="8">
        <f t="shared" si="43"/>
        <v>45</v>
      </c>
      <c r="K569" s="8">
        <f t="shared" si="44"/>
        <v>45</v>
      </c>
      <c r="L569" s="8">
        <f t="shared" si="40"/>
        <v>45</v>
      </c>
      <c r="M569" s="9" t="s">
        <v>5631</v>
      </c>
      <c r="N569" s="6" t="s">
        <v>5631</v>
      </c>
      <c r="P569" s="6" t="s">
        <v>222</v>
      </c>
      <c r="Q569" s="6" t="s">
        <v>5631</v>
      </c>
      <c r="R569" s="6" t="s">
        <v>5500</v>
      </c>
    </row>
    <row r="570" spans="1:18" ht="15" customHeight="1">
      <c r="A570" s="7" t="s">
        <v>1924</v>
      </c>
      <c r="B570" s="7" t="s">
        <v>1973</v>
      </c>
      <c r="C570" s="7">
        <v>1</v>
      </c>
      <c r="D570" s="7" t="s">
        <v>4684</v>
      </c>
      <c r="E570" s="8">
        <f>중기사용료목록!E568</f>
        <v>0</v>
      </c>
      <c r="F570" s="8">
        <f t="shared" si="41"/>
        <v>0</v>
      </c>
      <c r="G570" s="8">
        <f>중기사용료목록!F568</f>
        <v>0</v>
      </c>
      <c r="H570" s="8">
        <f t="shared" si="42"/>
        <v>0</v>
      </c>
      <c r="I570" s="8">
        <f>중기사용료목록!G568</f>
        <v>59</v>
      </c>
      <c r="J570" s="8">
        <f t="shared" si="43"/>
        <v>59</v>
      </c>
      <c r="K570" s="8">
        <f t="shared" si="44"/>
        <v>59</v>
      </c>
      <c r="L570" s="8">
        <f t="shared" si="40"/>
        <v>59</v>
      </c>
      <c r="M570" s="9" t="s">
        <v>5631</v>
      </c>
      <c r="N570" s="6" t="s">
        <v>5631</v>
      </c>
      <c r="P570" s="6" t="s">
        <v>1597</v>
      </c>
      <c r="Q570" s="6" t="s">
        <v>5631</v>
      </c>
      <c r="R570" s="6" t="s">
        <v>651</v>
      </c>
    </row>
    <row r="571" spans="1:18" ht="15" customHeight="1">
      <c r="A571" s="7" t="s">
        <v>1924</v>
      </c>
      <c r="B571" s="7" t="s">
        <v>3847</v>
      </c>
      <c r="C571" s="7">
        <v>1</v>
      </c>
      <c r="D571" s="7" t="s">
        <v>4684</v>
      </c>
      <c r="E571" s="8">
        <f>중기사용료목록!E569</f>
        <v>0</v>
      </c>
      <c r="F571" s="8">
        <f t="shared" si="41"/>
        <v>0</v>
      </c>
      <c r="G571" s="8">
        <f>중기사용료목록!F569</f>
        <v>0</v>
      </c>
      <c r="H571" s="8">
        <f t="shared" si="42"/>
        <v>0</v>
      </c>
      <c r="I571" s="8">
        <f>중기사용료목록!G569</f>
        <v>73</v>
      </c>
      <c r="J571" s="8">
        <f t="shared" si="43"/>
        <v>73</v>
      </c>
      <c r="K571" s="8">
        <f t="shared" si="44"/>
        <v>73</v>
      </c>
      <c r="L571" s="8">
        <f t="shared" si="40"/>
        <v>73</v>
      </c>
      <c r="M571" s="9" t="s">
        <v>5631</v>
      </c>
      <c r="N571" s="6" t="s">
        <v>5631</v>
      </c>
      <c r="P571" s="6" t="s">
        <v>3041</v>
      </c>
      <c r="Q571" s="6" t="s">
        <v>5631</v>
      </c>
      <c r="R571" s="6" t="s">
        <v>3229</v>
      </c>
    </row>
    <row r="572" spans="1:18" ht="15" customHeight="1">
      <c r="A572" s="7" t="s">
        <v>1924</v>
      </c>
      <c r="B572" s="7" t="s">
        <v>4719</v>
      </c>
      <c r="C572" s="7">
        <v>1</v>
      </c>
      <c r="D572" s="7" t="s">
        <v>4684</v>
      </c>
      <c r="E572" s="8">
        <f>중기사용료목록!E570</f>
        <v>0</v>
      </c>
      <c r="F572" s="8">
        <f t="shared" si="41"/>
        <v>0</v>
      </c>
      <c r="G572" s="8">
        <f>중기사용료목록!F570</f>
        <v>0</v>
      </c>
      <c r="H572" s="8">
        <f t="shared" si="42"/>
        <v>0</v>
      </c>
      <c r="I572" s="8">
        <f>중기사용료목록!G570</f>
        <v>105</v>
      </c>
      <c r="J572" s="8">
        <f t="shared" si="43"/>
        <v>105</v>
      </c>
      <c r="K572" s="8">
        <f t="shared" si="44"/>
        <v>105</v>
      </c>
      <c r="L572" s="8">
        <f t="shared" si="40"/>
        <v>105</v>
      </c>
      <c r="M572" s="9" t="s">
        <v>5631</v>
      </c>
      <c r="N572" s="6" t="s">
        <v>5631</v>
      </c>
      <c r="P572" s="6" t="s">
        <v>4416</v>
      </c>
      <c r="Q572" s="6" t="s">
        <v>5631</v>
      </c>
      <c r="R572" s="6" t="s">
        <v>4763</v>
      </c>
    </row>
    <row r="573" spans="1:18" ht="15" customHeight="1">
      <c r="A573" s="7" t="s">
        <v>1924</v>
      </c>
      <c r="B573" s="7" t="s">
        <v>4434</v>
      </c>
      <c r="C573" s="7">
        <v>1</v>
      </c>
      <c r="D573" s="7" t="s">
        <v>4684</v>
      </c>
      <c r="E573" s="8">
        <f>중기사용료목록!E571</f>
        <v>0</v>
      </c>
      <c r="F573" s="8">
        <f t="shared" si="41"/>
        <v>0</v>
      </c>
      <c r="G573" s="8">
        <f>중기사용료목록!F571</f>
        <v>0</v>
      </c>
      <c r="H573" s="8">
        <f t="shared" si="42"/>
        <v>0</v>
      </c>
      <c r="I573" s="8">
        <f>중기사용료목록!G571</f>
        <v>137</v>
      </c>
      <c r="J573" s="8">
        <f t="shared" si="43"/>
        <v>137</v>
      </c>
      <c r="K573" s="8">
        <f t="shared" si="44"/>
        <v>137</v>
      </c>
      <c r="L573" s="8">
        <f t="shared" si="40"/>
        <v>137</v>
      </c>
      <c r="M573" s="9" t="s">
        <v>5631</v>
      </c>
      <c r="N573" s="6" t="s">
        <v>5631</v>
      </c>
      <c r="P573" s="6" t="s">
        <v>119</v>
      </c>
      <c r="Q573" s="6" t="s">
        <v>5631</v>
      </c>
      <c r="R573" s="6" t="s">
        <v>1916</v>
      </c>
    </row>
    <row r="574" spans="1:18" ht="15" customHeight="1">
      <c r="A574" s="7" t="s">
        <v>1924</v>
      </c>
      <c r="B574" s="7" t="s">
        <v>4432</v>
      </c>
      <c r="C574" s="7">
        <v>1</v>
      </c>
      <c r="D574" s="7" t="s">
        <v>4684</v>
      </c>
      <c r="E574" s="8">
        <f>중기사용료목록!E572</f>
        <v>0</v>
      </c>
      <c r="F574" s="8">
        <f t="shared" si="41"/>
        <v>0</v>
      </c>
      <c r="G574" s="8">
        <f>중기사용료목록!F572</f>
        <v>0</v>
      </c>
      <c r="H574" s="8">
        <f t="shared" si="42"/>
        <v>0</v>
      </c>
      <c r="I574" s="8">
        <f>중기사용료목록!G572</f>
        <v>189</v>
      </c>
      <c r="J574" s="8">
        <f t="shared" si="43"/>
        <v>189</v>
      </c>
      <c r="K574" s="8">
        <f t="shared" si="44"/>
        <v>189</v>
      </c>
      <c r="L574" s="8">
        <f t="shared" si="40"/>
        <v>189</v>
      </c>
      <c r="M574" s="9" t="s">
        <v>5631</v>
      </c>
      <c r="N574" s="6" t="s">
        <v>5631</v>
      </c>
      <c r="P574" s="6" t="s">
        <v>1502</v>
      </c>
      <c r="Q574" s="6" t="s">
        <v>5631</v>
      </c>
      <c r="R574" s="6" t="s">
        <v>3328</v>
      </c>
    </row>
    <row r="575" spans="1:18" ht="15" customHeight="1">
      <c r="A575" s="7" t="s">
        <v>1924</v>
      </c>
      <c r="B575" s="7" t="s">
        <v>3327</v>
      </c>
      <c r="C575" s="7">
        <v>1</v>
      </c>
      <c r="D575" s="7" t="s">
        <v>4684</v>
      </c>
      <c r="E575" s="8">
        <f>중기사용료목록!E573</f>
        <v>0</v>
      </c>
      <c r="F575" s="8">
        <f t="shared" si="41"/>
        <v>0</v>
      </c>
      <c r="G575" s="8">
        <f>중기사용료목록!F573</f>
        <v>0</v>
      </c>
      <c r="H575" s="8">
        <f t="shared" si="42"/>
        <v>0</v>
      </c>
      <c r="I575" s="8">
        <f>중기사용료목록!G573</f>
        <v>230</v>
      </c>
      <c r="J575" s="8">
        <f t="shared" si="43"/>
        <v>230</v>
      </c>
      <c r="K575" s="8">
        <f t="shared" si="44"/>
        <v>230</v>
      </c>
      <c r="L575" s="8">
        <f t="shared" si="40"/>
        <v>230</v>
      </c>
      <c r="M575" s="9" t="s">
        <v>5631</v>
      </c>
      <c r="N575" s="6" t="s">
        <v>5631</v>
      </c>
      <c r="P575" s="6" t="s">
        <v>1322</v>
      </c>
      <c r="Q575" s="6" t="s">
        <v>5631</v>
      </c>
      <c r="R575" s="6" t="s">
        <v>2076</v>
      </c>
    </row>
    <row r="576" spans="1:18" ht="15" customHeight="1">
      <c r="A576" s="7" t="s">
        <v>1924</v>
      </c>
      <c r="B576" s="7" t="s">
        <v>670</v>
      </c>
      <c r="C576" s="7">
        <v>1</v>
      </c>
      <c r="D576" s="7" t="s">
        <v>4684</v>
      </c>
      <c r="E576" s="8">
        <f>중기사용료목록!E574</f>
        <v>0</v>
      </c>
      <c r="F576" s="8">
        <f t="shared" si="41"/>
        <v>0</v>
      </c>
      <c r="G576" s="8">
        <f>중기사용료목록!F574</f>
        <v>0</v>
      </c>
      <c r="H576" s="8">
        <f t="shared" si="42"/>
        <v>0</v>
      </c>
      <c r="I576" s="8">
        <f>중기사용료목록!G574</f>
        <v>263</v>
      </c>
      <c r="J576" s="8">
        <f t="shared" si="43"/>
        <v>263</v>
      </c>
      <c r="K576" s="8">
        <f t="shared" si="44"/>
        <v>263</v>
      </c>
      <c r="L576" s="8">
        <f t="shared" si="40"/>
        <v>263</v>
      </c>
      <c r="M576" s="9" t="s">
        <v>5631</v>
      </c>
      <c r="N576" s="6" t="s">
        <v>5631</v>
      </c>
      <c r="P576" s="6" t="s">
        <v>2716</v>
      </c>
      <c r="Q576" s="6" t="s">
        <v>5631</v>
      </c>
      <c r="R576" s="6" t="s">
        <v>735</v>
      </c>
    </row>
    <row r="577" spans="1:18" ht="15" customHeight="1">
      <c r="A577" s="7" t="s">
        <v>1924</v>
      </c>
      <c r="B577" s="7" t="s">
        <v>784</v>
      </c>
      <c r="C577" s="7">
        <v>1</v>
      </c>
      <c r="D577" s="7" t="s">
        <v>4684</v>
      </c>
      <c r="E577" s="8">
        <f>중기사용료목록!E575</f>
        <v>0</v>
      </c>
      <c r="F577" s="8">
        <f t="shared" si="41"/>
        <v>0</v>
      </c>
      <c r="G577" s="8">
        <f>중기사용료목록!F575</f>
        <v>0</v>
      </c>
      <c r="H577" s="8">
        <f t="shared" si="42"/>
        <v>0</v>
      </c>
      <c r="I577" s="8">
        <f>중기사용료목록!G575</f>
        <v>455</v>
      </c>
      <c r="J577" s="8">
        <f t="shared" si="43"/>
        <v>455</v>
      </c>
      <c r="K577" s="8">
        <f t="shared" si="44"/>
        <v>455</v>
      </c>
      <c r="L577" s="8">
        <f t="shared" si="40"/>
        <v>455</v>
      </c>
      <c r="M577" s="9" t="s">
        <v>5631</v>
      </c>
      <c r="N577" s="6" t="s">
        <v>5631</v>
      </c>
      <c r="P577" s="6" t="s">
        <v>4011</v>
      </c>
      <c r="Q577" s="6" t="s">
        <v>5631</v>
      </c>
      <c r="R577" s="6" t="s">
        <v>429</v>
      </c>
    </row>
    <row r="578" spans="1:18" ht="15" customHeight="1">
      <c r="A578" s="7" t="s">
        <v>1924</v>
      </c>
      <c r="B578" s="7" t="s">
        <v>273</v>
      </c>
      <c r="C578" s="7">
        <v>1</v>
      </c>
      <c r="D578" s="7" t="s">
        <v>4684</v>
      </c>
      <c r="E578" s="8">
        <f>중기사용료목록!E576</f>
        <v>0</v>
      </c>
      <c r="F578" s="8">
        <f t="shared" si="41"/>
        <v>0</v>
      </c>
      <c r="G578" s="8">
        <f>중기사용료목록!F576</f>
        <v>0</v>
      </c>
      <c r="H578" s="8">
        <f t="shared" si="42"/>
        <v>0</v>
      </c>
      <c r="I578" s="8">
        <f>중기사용료목록!G576</f>
        <v>791</v>
      </c>
      <c r="J578" s="8">
        <f t="shared" si="43"/>
        <v>791</v>
      </c>
      <c r="K578" s="8">
        <f t="shared" si="44"/>
        <v>791</v>
      </c>
      <c r="L578" s="8">
        <f t="shared" si="40"/>
        <v>791</v>
      </c>
      <c r="M578" s="9" t="s">
        <v>5631</v>
      </c>
      <c r="N578" s="6" t="s">
        <v>5631</v>
      </c>
      <c r="P578" s="6" t="s">
        <v>5511</v>
      </c>
      <c r="Q578" s="6" t="s">
        <v>5631</v>
      </c>
      <c r="R578" s="6" t="s">
        <v>2412</v>
      </c>
    </row>
    <row r="579" spans="1:18" ht="15" customHeight="1">
      <c r="A579" s="7" t="s">
        <v>305</v>
      </c>
      <c r="B579" s="7" t="s">
        <v>4456</v>
      </c>
      <c r="C579" s="7">
        <v>1</v>
      </c>
      <c r="D579" s="7" t="s">
        <v>4684</v>
      </c>
      <c r="E579" s="8">
        <f>중기사용료목록!E577</f>
        <v>0</v>
      </c>
      <c r="F579" s="8">
        <f t="shared" si="41"/>
        <v>0</v>
      </c>
      <c r="G579" s="8">
        <f>중기사용료목록!F577</f>
        <v>0</v>
      </c>
      <c r="H579" s="8">
        <f t="shared" si="42"/>
        <v>0</v>
      </c>
      <c r="I579" s="8">
        <f>중기사용료목록!G577</f>
        <v>31013</v>
      </c>
      <c r="J579" s="8">
        <f t="shared" si="43"/>
        <v>31013</v>
      </c>
      <c r="K579" s="8">
        <f t="shared" si="44"/>
        <v>31013</v>
      </c>
      <c r="L579" s="8">
        <f t="shared" si="40"/>
        <v>31013</v>
      </c>
      <c r="M579" s="9" t="s">
        <v>5631</v>
      </c>
      <c r="N579" s="6" t="s">
        <v>5631</v>
      </c>
      <c r="P579" s="6" t="s">
        <v>1386</v>
      </c>
      <c r="Q579" s="6" t="s">
        <v>5631</v>
      </c>
      <c r="R579" s="6" t="s">
        <v>500</v>
      </c>
    </row>
    <row r="580" spans="1:18" ht="15" customHeight="1">
      <c r="A580" s="7" t="s">
        <v>1162</v>
      </c>
      <c r="B580" s="7" t="s">
        <v>1214</v>
      </c>
      <c r="C580" s="7">
        <v>1</v>
      </c>
      <c r="D580" s="7" t="s">
        <v>4684</v>
      </c>
      <c r="E580" s="8">
        <f>중기사용료목록!E578</f>
        <v>0</v>
      </c>
      <c r="F580" s="8">
        <f t="shared" si="41"/>
        <v>0</v>
      </c>
      <c r="G580" s="8">
        <f>중기사용료목록!F578</f>
        <v>0</v>
      </c>
      <c r="H580" s="8">
        <f t="shared" si="42"/>
        <v>0</v>
      </c>
      <c r="I580" s="8">
        <f>중기사용료목록!G578</f>
        <v>786</v>
      </c>
      <c r="J580" s="8">
        <f t="shared" si="43"/>
        <v>786</v>
      </c>
      <c r="K580" s="8">
        <f t="shared" si="44"/>
        <v>786</v>
      </c>
      <c r="L580" s="8">
        <f t="shared" si="40"/>
        <v>786</v>
      </c>
      <c r="M580" s="9" t="s">
        <v>5631</v>
      </c>
      <c r="N580" s="6" t="s">
        <v>5631</v>
      </c>
      <c r="P580" s="6" t="s">
        <v>2790</v>
      </c>
      <c r="Q580" s="6" t="s">
        <v>5631</v>
      </c>
      <c r="R580" s="6" t="s">
        <v>4565</v>
      </c>
    </row>
    <row r="581" spans="1:18" ht="15" customHeight="1">
      <c r="A581" s="7" t="s">
        <v>389</v>
      </c>
      <c r="B581" s="7" t="s">
        <v>3092</v>
      </c>
      <c r="C581" s="7">
        <v>1</v>
      </c>
      <c r="D581" s="7" t="s">
        <v>4684</v>
      </c>
      <c r="E581" s="8">
        <f>중기사용료목록!E579</f>
        <v>0</v>
      </c>
      <c r="F581" s="8">
        <f t="shared" si="41"/>
        <v>0</v>
      </c>
      <c r="G581" s="8">
        <f>중기사용료목록!F579</f>
        <v>0</v>
      </c>
      <c r="H581" s="8">
        <f t="shared" si="42"/>
        <v>0</v>
      </c>
      <c r="I581" s="8">
        <f>중기사용료목록!G579</f>
        <v>1638</v>
      </c>
      <c r="J581" s="8">
        <f t="shared" si="43"/>
        <v>1638</v>
      </c>
      <c r="K581" s="8">
        <f t="shared" si="44"/>
        <v>1638</v>
      </c>
      <c r="L581" s="8">
        <f t="shared" ref="L581:L644" si="45">F581+H581+J581</f>
        <v>1638</v>
      </c>
      <c r="M581" s="9" t="s">
        <v>5631</v>
      </c>
      <c r="N581" s="6" t="s">
        <v>5631</v>
      </c>
      <c r="P581" s="6" t="s">
        <v>4097</v>
      </c>
      <c r="Q581" s="6" t="s">
        <v>5631</v>
      </c>
      <c r="R581" s="6" t="s">
        <v>1505</v>
      </c>
    </row>
    <row r="582" spans="1:18" ht="15" customHeight="1">
      <c r="A582" s="7" t="s">
        <v>3122</v>
      </c>
      <c r="B582" s="7" t="s">
        <v>5604</v>
      </c>
      <c r="C582" s="7">
        <v>1</v>
      </c>
      <c r="D582" s="7" t="s">
        <v>4684</v>
      </c>
      <c r="E582" s="8">
        <f>중기사용료목록!E580</f>
        <v>0</v>
      </c>
      <c r="F582" s="8">
        <f t="shared" ref="F582:F645" si="46">TRUNC(E582*C582,0)</f>
        <v>0</v>
      </c>
      <c r="G582" s="8">
        <f>중기사용료목록!F580</f>
        <v>0</v>
      </c>
      <c r="H582" s="8">
        <f t="shared" ref="H582:H645" si="47">TRUNC(G582*C582,0)</f>
        <v>0</v>
      </c>
      <c r="I582" s="8">
        <f>중기사용료목록!G580</f>
        <v>250</v>
      </c>
      <c r="J582" s="8">
        <f t="shared" ref="J582:J645" si="48">TRUNC(I582*C582,0)</f>
        <v>250</v>
      </c>
      <c r="K582" s="8">
        <f t="shared" ref="K582:K645" si="49">E582+G582+I582</f>
        <v>250</v>
      </c>
      <c r="L582" s="8">
        <f t="shared" si="45"/>
        <v>250</v>
      </c>
      <c r="M582" s="9" t="s">
        <v>5631</v>
      </c>
      <c r="N582" s="6" t="s">
        <v>5631</v>
      </c>
      <c r="P582" s="6" t="s">
        <v>5581</v>
      </c>
      <c r="Q582" s="6" t="s">
        <v>5631</v>
      </c>
      <c r="R582" s="6" t="s">
        <v>2657</v>
      </c>
    </row>
    <row r="583" spans="1:18" ht="15" customHeight="1">
      <c r="A583" s="7" t="s">
        <v>2867</v>
      </c>
      <c r="B583" s="7" t="s">
        <v>1785</v>
      </c>
      <c r="C583" s="7">
        <v>1</v>
      </c>
      <c r="D583" s="7" t="s">
        <v>4684</v>
      </c>
      <c r="E583" s="8">
        <f>중기사용료목록!E581</f>
        <v>0</v>
      </c>
      <c r="F583" s="8">
        <f t="shared" si="46"/>
        <v>0</v>
      </c>
      <c r="G583" s="8">
        <f>중기사용료목록!F581</f>
        <v>0</v>
      </c>
      <c r="H583" s="8">
        <f t="shared" si="47"/>
        <v>0</v>
      </c>
      <c r="I583" s="8">
        <f>중기사용료목록!G581</f>
        <v>7300</v>
      </c>
      <c r="J583" s="8">
        <f t="shared" si="48"/>
        <v>7300</v>
      </c>
      <c r="K583" s="8">
        <f t="shared" si="49"/>
        <v>7300</v>
      </c>
      <c r="L583" s="8">
        <f t="shared" si="45"/>
        <v>7300</v>
      </c>
      <c r="M583" s="9" t="s">
        <v>5631</v>
      </c>
      <c r="N583" s="6" t="s">
        <v>5631</v>
      </c>
      <c r="P583" s="6" t="s">
        <v>1141</v>
      </c>
      <c r="Q583" s="6" t="s">
        <v>5631</v>
      </c>
      <c r="R583" s="6" t="s">
        <v>3546</v>
      </c>
    </row>
    <row r="584" spans="1:18" ht="15" customHeight="1">
      <c r="A584" s="7" t="s">
        <v>325</v>
      </c>
      <c r="B584" s="7" t="s">
        <v>5179</v>
      </c>
      <c r="C584" s="7">
        <v>1</v>
      </c>
      <c r="D584" s="7" t="s">
        <v>4684</v>
      </c>
      <c r="E584" s="8">
        <f>중기사용료목록!E582</f>
        <v>2269</v>
      </c>
      <c r="F584" s="8">
        <f t="shared" si="46"/>
        <v>2269</v>
      </c>
      <c r="G584" s="8">
        <f>중기사용료목록!F582</f>
        <v>25758</v>
      </c>
      <c r="H584" s="8">
        <f t="shared" si="47"/>
        <v>25758</v>
      </c>
      <c r="I584" s="8">
        <f>중기사용료목록!G582</f>
        <v>7209</v>
      </c>
      <c r="J584" s="8">
        <f t="shared" si="48"/>
        <v>7209</v>
      </c>
      <c r="K584" s="8">
        <f t="shared" si="49"/>
        <v>35236</v>
      </c>
      <c r="L584" s="8">
        <f t="shared" si="45"/>
        <v>35236</v>
      </c>
      <c r="M584" s="9" t="s">
        <v>5631</v>
      </c>
      <c r="N584" s="6" t="s">
        <v>5631</v>
      </c>
      <c r="P584" s="6" t="s">
        <v>2530</v>
      </c>
      <c r="Q584" s="6" t="s">
        <v>5631</v>
      </c>
      <c r="R584" s="6" t="s">
        <v>1090</v>
      </c>
    </row>
    <row r="585" spans="1:18" ht="15" customHeight="1">
      <c r="A585" s="7" t="s">
        <v>3286</v>
      </c>
      <c r="B585" s="7" t="s">
        <v>4248</v>
      </c>
      <c r="C585" s="7">
        <v>1</v>
      </c>
      <c r="D585" s="7" t="s">
        <v>4684</v>
      </c>
      <c r="E585" s="8">
        <f>중기사용료목록!E583</f>
        <v>0</v>
      </c>
      <c r="F585" s="8">
        <f t="shared" si="46"/>
        <v>0</v>
      </c>
      <c r="G585" s="8">
        <f>중기사용료목록!F583</f>
        <v>0</v>
      </c>
      <c r="H585" s="8">
        <f t="shared" si="47"/>
        <v>0</v>
      </c>
      <c r="I585" s="8">
        <f>중기사용료목록!G583</f>
        <v>6321</v>
      </c>
      <c r="J585" s="8">
        <f t="shared" si="48"/>
        <v>6321</v>
      </c>
      <c r="K585" s="8">
        <f t="shared" si="49"/>
        <v>6321</v>
      </c>
      <c r="L585" s="8">
        <f t="shared" si="45"/>
        <v>6321</v>
      </c>
      <c r="M585" s="9" t="s">
        <v>5631</v>
      </c>
      <c r="N585" s="6" t="s">
        <v>5631</v>
      </c>
      <c r="P585" s="6" t="s">
        <v>185</v>
      </c>
      <c r="Q585" s="6" t="s">
        <v>5631</v>
      </c>
      <c r="R585" s="6" t="s">
        <v>4397</v>
      </c>
    </row>
    <row r="586" spans="1:18" ht="15" customHeight="1">
      <c r="A586" s="7" t="s">
        <v>3286</v>
      </c>
      <c r="B586" s="7" t="s">
        <v>1172</v>
      </c>
      <c r="C586" s="7">
        <v>1</v>
      </c>
      <c r="D586" s="7" t="s">
        <v>4684</v>
      </c>
      <c r="E586" s="8">
        <f>중기사용료목록!E584</f>
        <v>0</v>
      </c>
      <c r="F586" s="8">
        <f t="shared" si="46"/>
        <v>0</v>
      </c>
      <c r="G586" s="8">
        <f>중기사용료목록!F584</f>
        <v>0</v>
      </c>
      <c r="H586" s="8">
        <f t="shared" si="47"/>
        <v>0</v>
      </c>
      <c r="I586" s="8">
        <f>중기사용료목록!G584</f>
        <v>8285</v>
      </c>
      <c r="J586" s="8">
        <f t="shared" si="48"/>
        <v>8285</v>
      </c>
      <c r="K586" s="8">
        <f t="shared" si="49"/>
        <v>8285</v>
      </c>
      <c r="L586" s="8">
        <f t="shared" si="45"/>
        <v>8285</v>
      </c>
      <c r="M586" s="9" t="s">
        <v>5631</v>
      </c>
      <c r="N586" s="6" t="s">
        <v>5631</v>
      </c>
      <c r="P586" s="6" t="s">
        <v>1568</v>
      </c>
      <c r="Q586" s="6" t="s">
        <v>5631</v>
      </c>
      <c r="R586" s="6" t="s">
        <v>4077</v>
      </c>
    </row>
    <row r="587" spans="1:18" ht="15" customHeight="1">
      <c r="A587" s="7" t="s">
        <v>3286</v>
      </c>
      <c r="B587" s="7" t="s">
        <v>4157</v>
      </c>
      <c r="C587" s="7">
        <v>1</v>
      </c>
      <c r="D587" s="7" t="s">
        <v>4684</v>
      </c>
      <c r="E587" s="8">
        <f>중기사용료목록!E585</f>
        <v>0</v>
      </c>
      <c r="F587" s="8">
        <f t="shared" si="46"/>
        <v>0</v>
      </c>
      <c r="G587" s="8">
        <f>중기사용료목록!F585</f>
        <v>0</v>
      </c>
      <c r="H587" s="8">
        <f t="shared" si="47"/>
        <v>0</v>
      </c>
      <c r="I587" s="8">
        <f>중기사용료목록!G585</f>
        <v>15434</v>
      </c>
      <c r="J587" s="8">
        <f t="shared" si="48"/>
        <v>15434</v>
      </c>
      <c r="K587" s="8">
        <f t="shared" si="49"/>
        <v>15434</v>
      </c>
      <c r="L587" s="8">
        <f t="shared" si="45"/>
        <v>15434</v>
      </c>
      <c r="M587" s="9" t="s">
        <v>5631</v>
      </c>
      <c r="N587" s="6" t="s">
        <v>5631</v>
      </c>
      <c r="P587" s="6" t="s">
        <v>2937</v>
      </c>
      <c r="Q587" s="6" t="s">
        <v>5631</v>
      </c>
      <c r="R587" s="6" t="s">
        <v>2268</v>
      </c>
    </row>
    <row r="588" spans="1:18" ht="15" customHeight="1">
      <c r="A588" s="7" t="s">
        <v>990</v>
      </c>
      <c r="B588" s="7" t="s">
        <v>1942</v>
      </c>
      <c r="C588" s="7">
        <v>1</v>
      </c>
      <c r="D588" s="7" t="s">
        <v>4684</v>
      </c>
      <c r="E588" s="8">
        <f>중기사용료목록!E586</f>
        <v>1855</v>
      </c>
      <c r="F588" s="8">
        <f t="shared" si="46"/>
        <v>1855</v>
      </c>
      <c r="G588" s="8">
        <f>중기사용료목록!F586</f>
        <v>0</v>
      </c>
      <c r="H588" s="8">
        <f t="shared" si="47"/>
        <v>0</v>
      </c>
      <c r="I588" s="8">
        <f>중기사용료목록!G586</f>
        <v>1687</v>
      </c>
      <c r="J588" s="8">
        <f t="shared" si="48"/>
        <v>1687</v>
      </c>
      <c r="K588" s="8">
        <f t="shared" si="49"/>
        <v>3542</v>
      </c>
      <c r="L588" s="8">
        <f t="shared" si="45"/>
        <v>3542</v>
      </c>
      <c r="M588" s="9" t="s">
        <v>5631</v>
      </c>
      <c r="N588" s="6" t="s">
        <v>5631</v>
      </c>
      <c r="P588" s="6" t="s">
        <v>4294</v>
      </c>
      <c r="Q588" s="6" t="s">
        <v>5631</v>
      </c>
      <c r="R588" s="6" t="s">
        <v>4430</v>
      </c>
    </row>
    <row r="589" spans="1:18" ht="15" customHeight="1">
      <c r="A589" s="7" t="s">
        <v>716</v>
      </c>
      <c r="B589" s="7" t="s">
        <v>2108</v>
      </c>
      <c r="C589" s="7">
        <v>1</v>
      </c>
      <c r="D589" s="7" t="s">
        <v>4684</v>
      </c>
      <c r="E589" s="8">
        <f>중기사용료목록!E587</f>
        <v>0</v>
      </c>
      <c r="F589" s="8">
        <f t="shared" si="46"/>
        <v>0</v>
      </c>
      <c r="G589" s="8">
        <f>중기사용료목록!F587</f>
        <v>0</v>
      </c>
      <c r="H589" s="8">
        <f t="shared" si="47"/>
        <v>0</v>
      </c>
      <c r="I589" s="8">
        <f>중기사용료목록!G587</f>
        <v>10</v>
      </c>
      <c r="J589" s="8">
        <f t="shared" si="48"/>
        <v>10</v>
      </c>
      <c r="K589" s="8">
        <f t="shared" si="49"/>
        <v>10</v>
      </c>
      <c r="L589" s="8">
        <f t="shared" si="45"/>
        <v>10</v>
      </c>
      <c r="M589" s="9" t="s">
        <v>5631</v>
      </c>
      <c r="N589" s="6" t="s">
        <v>5631</v>
      </c>
      <c r="P589" s="6" t="s">
        <v>80</v>
      </c>
      <c r="Q589" s="6" t="s">
        <v>5631</v>
      </c>
      <c r="R589" s="6" t="s">
        <v>2433</v>
      </c>
    </row>
    <row r="590" spans="1:18" ht="15" customHeight="1">
      <c r="A590" s="7" t="s">
        <v>1697</v>
      </c>
      <c r="B590" s="7" t="s">
        <v>4248</v>
      </c>
      <c r="C590" s="7">
        <v>1</v>
      </c>
      <c r="D590" s="7" t="s">
        <v>4684</v>
      </c>
      <c r="E590" s="8">
        <f>중기사용료목록!E588</f>
        <v>1538</v>
      </c>
      <c r="F590" s="8">
        <f t="shared" si="46"/>
        <v>1538</v>
      </c>
      <c r="G590" s="8">
        <f>중기사용료목록!F588</f>
        <v>0</v>
      </c>
      <c r="H590" s="8">
        <f t="shared" si="47"/>
        <v>0</v>
      </c>
      <c r="I590" s="8">
        <f>중기사용료목록!G588</f>
        <v>1138</v>
      </c>
      <c r="J590" s="8">
        <f t="shared" si="48"/>
        <v>1138</v>
      </c>
      <c r="K590" s="8">
        <f t="shared" si="49"/>
        <v>2676</v>
      </c>
      <c r="L590" s="8">
        <f t="shared" si="45"/>
        <v>2676</v>
      </c>
      <c r="M590" s="9" t="s">
        <v>5631</v>
      </c>
      <c r="N590" s="6" t="s">
        <v>5631</v>
      </c>
      <c r="P590" s="6" t="s">
        <v>1468</v>
      </c>
      <c r="Q590" s="6" t="s">
        <v>5631</v>
      </c>
      <c r="R590" s="6" t="s">
        <v>4034</v>
      </c>
    </row>
    <row r="591" spans="1:18" ht="15" customHeight="1">
      <c r="A591" s="7" t="s">
        <v>1685</v>
      </c>
      <c r="B591" s="7" t="s">
        <v>4807</v>
      </c>
      <c r="C591" s="7">
        <v>1</v>
      </c>
      <c r="D591" s="7" t="s">
        <v>4684</v>
      </c>
      <c r="E591" s="8">
        <f>중기사용료목록!E589</f>
        <v>0</v>
      </c>
      <c r="F591" s="8">
        <f t="shared" si="46"/>
        <v>0</v>
      </c>
      <c r="G591" s="8">
        <f>중기사용료목록!F589</f>
        <v>0</v>
      </c>
      <c r="H591" s="8">
        <f t="shared" si="47"/>
        <v>0</v>
      </c>
      <c r="I591" s="8">
        <f>중기사용료목록!G589</f>
        <v>6</v>
      </c>
      <c r="J591" s="8">
        <f t="shared" si="48"/>
        <v>6</v>
      </c>
      <c r="K591" s="8">
        <f t="shared" si="49"/>
        <v>6</v>
      </c>
      <c r="L591" s="8">
        <f t="shared" si="45"/>
        <v>6</v>
      </c>
      <c r="M591" s="9" t="s">
        <v>5631</v>
      </c>
      <c r="N591" s="6" t="s">
        <v>5631</v>
      </c>
      <c r="P591" s="6" t="s">
        <v>2844</v>
      </c>
      <c r="Q591" s="6" t="s">
        <v>5631</v>
      </c>
      <c r="R591" s="6" t="s">
        <v>224</v>
      </c>
    </row>
    <row r="592" spans="1:18" ht="15" customHeight="1">
      <c r="A592" s="7" t="s">
        <v>3091</v>
      </c>
      <c r="B592" s="7" t="s">
        <v>4058</v>
      </c>
      <c r="C592" s="7">
        <v>1</v>
      </c>
      <c r="D592" s="7" t="s">
        <v>4684</v>
      </c>
      <c r="E592" s="8">
        <f>중기사용료목록!E590</f>
        <v>0</v>
      </c>
      <c r="F592" s="8">
        <f t="shared" si="46"/>
        <v>0</v>
      </c>
      <c r="G592" s="8">
        <f>중기사용료목록!F590</f>
        <v>0</v>
      </c>
      <c r="H592" s="8">
        <f t="shared" si="47"/>
        <v>0</v>
      </c>
      <c r="I592" s="8">
        <f>중기사용료목록!G590</f>
        <v>54</v>
      </c>
      <c r="J592" s="8">
        <f t="shared" si="48"/>
        <v>54</v>
      </c>
      <c r="K592" s="8">
        <f t="shared" si="49"/>
        <v>54</v>
      </c>
      <c r="L592" s="8">
        <f t="shared" si="45"/>
        <v>54</v>
      </c>
      <c r="M592" s="9" t="s">
        <v>5631</v>
      </c>
      <c r="N592" s="6" t="s">
        <v>5631</v>
      </c>
      <c r="P592" s="6" t="s">
        <v>4185</v>
      </c>
      <c r="Q592" s="6" t="s">
        <v>5631</v>
      </c>
      <c r="R592" s="6" t="s">
        <v>4026</v>
      </c>
    </row>
    <row r="593" spans="1:18" ht="15" customHeight="1">
      <c r="A593" s="7" t="s">
        <v>3091</v>
      </c>
      <c r="B593" s="7" t="s">
        <v>943</v>
      </c>
      <c r="C593" s="7">
        <v>1</v>
      </c>
      <c r="D593" s="7" t="s">
        <v>4684</v>
      </c>
      <c r="E593" s="8">
        <f>중기사용료목록!E591</f>
        <v>0</v>
      </c>
      <c r="F593" s="8">
        <f t="shared" si="46"/>
        <v>0</v>
      </c>
      <c r="G593" s="8">
        <f>중기사용료목록!F591</f>
        <v>0</v>
      </c>
      <c r="H593" s="8">
        <f t="shared" si="47"/>
        <v>0</v>
      </c>
      <c r="I593" s="8">
        <f>중기사용료목록!G591</f>
        <v>43</v>
      </c>
      <c r="J593" s="8">
        <f t="shared" si="48"/>
        <v>43</v>
      </c>
      <c r="K593" s="8">
        <f t="shared" si="49"/>
        <v>43</v>
      </c>
      <c r="L593" s="8">
        <f t="shared" si="45"/>
        <v>43</v>
      </c>
      <c r="M593" s="9" t="s">
        <v>5631</v>
      </c>
      <c r="N593" s="6" t="s">
        <v>5631</v>
      </c>
      <c r="P593" s="6" t="s">
        <v>359</v>
      </c>
      <c r="Q593" s="6" t="s">
        <v>5631</v>
      </c>
      <c r="R593" s="6" t="s">
        <v>1794</v>
      </c>
    </row>
    <row r="594" spans="1:18" ht="15" customHeight="1">
      <c r="A594" s="7" t="s">
        <v>3091</v>
      </c>
      <c r="B594" s="7" t="s">
        <v>1019</v>
      </c>
      <c r="C594" s="7">
        <v>1</v>
      </c>
      <c r="D594" s="7" t="s">
        <v>4684</v>
      </c>
      <c r="E594" s="8">
        <f>중기사용료목록!E592</f>
        <v>0</v>
      </c>
      <c r="F594" s="8">
        <f t="shared" si="46"/>
        <v>0</v>
      </c>
      <c r="G594" s="8">
        <f>중기사용료목록!F592</f>
        <v>0</v>
      </c>
      <c r="H594" s="8">
        <f t="shared" si="47"/>
        <v>0</v>
      </c>
      <c r="I594" s="8">
        <f>중기사용료목록!G592</f>
        <v>42</v>
      </c>
      <c r="J594" s="8">
        <f t="shared" si="48"/>
        <v>42</v>
      </c>
      <c r="K594" s="8">
        <f t="shared" si="49"/>
        <v>42</v>
      </c>
      <c r="L594" s="8">
        <f t="shared" si="45"/>
        <v>42</v>
      </c>
      <c r="M594" s="9" t="s">
        <v>5631</v>
      </c>
      <c r="N594" s="6" t="s">
        <v>5631</v>
      </c>
      <c r="P594" s="6" t="s">
        <v>1725</v>
      </c>
      <c r="Q594" s="6" t="s">
        <v>5631</v>
      </c>
      <c r="R594" s="6" t="s">
        <v>1352</v>
      </c>
    </row>
    <row r="595" spans="1:18" ht="15" customHeight="1">
      <c r="A595" s="7" t="s">
        <v>3091</v>
      </c>
      <c r="B595" s="7" t="s">
        <v>2979</v>
      </c>
      <c r="C595" s="7">
        <v>1</v>
      </c>
      <c r="D595" s="7" t="s">
        <v>4684</v>
      </c>
      <c r="E595" s="8">
        <f>중기사용료목록!E593</f>
        <v>0</v>
      </c>
      <c r="F595" s="8">
        <f t="shared" si="46"/>
        <v>0</v>
      </c>
      <c r="G595" s="8">
        <f>중기사용료목록!F593</f>
        <v>0</v>
      </c>
      <c r="H595" s="8">
        <f t="shared" si="47"/>
        <v>0</v>
      </c>
      <c r="I595" s="8">
        <f>중기사용료목록!G593</f>
        <v>61</v>
      </c>
      <c r="J595" s="8">
        <f t="shared" si="48"/>
        <v>61</v>
      </c>
      <c r="K595" s="8">
        <f t="shared" si="49"/>
        <v>61</v>
      </c>
      <c r="L595" s="8">
        <f t="shared" si="45"/>
        <v>61</v>
      </c>
      <c r="M595" s="9" t="s">
        <v>5631</v>
      </c>
      <c r="N595" s="6" t="s">
        <v>5631</v>
      </c>
      <c r="P595" s="6" t="s">
        <v>1114</v>
      </c>
      <c r="Q595" s="6" t="s">
        <v>5631</v>
      </c>
      <c r="R595" s="6" t="s">
        <v>591</v>
      </c>
    </row>
    <row r="596" spans="1:18" ht="15" customHeight="1">
      <c r="A596" s="7" t="s">
        <v>1245</v>
      </c>
      <c r="B596" s="7" t="s">
        <v>1009</v>
      </c>
      <c r="C596" s="7">
        <v>1</v>
      </c>
      <c r="D596" s="7" t="s">
        <v>4684</v>
      </c>
      <c r="E596" s="8">
        <f>중기사용료목록!E594</f>
        <v>0</v>
      </c>
      <c r="F596" s="8">
        <f t="shared" si="46"/>
        <v>0</v>
      </c>
      <c r="G596" s="8">
        <f>중기사용료목록!F594</f>
        <v>0</v>
      </c>
      <c r="H596" s="8">
        <f t="shared" si="47"/>
        <v>0</v>
      </c>
      <c r="I596" s="8">
        <f>중기사용료목록!G594</f>
        <v>39</v>
      </c>
      <c r="J596" s="8">
        <f t="shared" si="48"/>
        <v>39</v>
      </c>
      <c r="K596" s="8">
        <f t="shared" si="49"/>
        <v>39</v>
      </c>
      <c r="L596" s="8">
        <f t="shared" si="45"/>
        <v>39</v>
      </c>
      <c r="M596" s="9" t="s">
        <v>5631</v>
      </c>
      <c r="N596" s="6" t="s">
        <v>5631</v>
      </c>
      <c r="P596" s="6" t="s">
        <v>2496</v>
      </c>
      <c r="Q596" s="6" t="s">
        <v>5631</v>
      </c>
      <c r="R596" s="6" t="s">
        <v>624</v>
      </c>
    </row>
    <row r="597" spans="1:18" ht="15" customHeight="1">
      <c r="A597" s="7" t="s">
        <v>2962</v>
      </c>
      <c r="B597" s="7" t="s">
        <v>1387</v>
      </c>
      <c r="C597" s="7">
        <v>1</v>
      </c>
      <c r="D597" s="7" t="s">
        <v>4684</v>
      </c>
      <c r="E597" s="8">
        <f>중기사용료목록!E595</f>
        <v>0</v>
      </c>
      <c r="F597" s="8">
        <f t="shared" si="46"/>
        <v>0</v>
      </c>
      <c r="G597" s="8">
        <f>중기사용료목록!F595</f>
        <v>0</v>
      </c>
      <c r="H597" s="8">
        <f t="shared" si="47"/>
        <v>0</v>
      </c>
      <c r="I597" s="8">
        <f>중기사용료목록!G595</f>
        <v>11</v>
      </c>
      <c r="J597" s="8">
        <f t="shared" si="48"/>
        <v>11</v>
      </c>
      <c r="K597" s="8">
        <f t="shared" si="49"/>
        <v>11</v>
      </c>
      <c r="L597" s="8">
        <f t="shared" si="45"/>
        <v>11</v>
      </c>
      <c r="M597" s="9" t="s">
        <v>5631</v>
      </c>
      <c r="N597" s="6" t="s">
        <v>5631</v>
      </c>
      <c r="P597" s="6" t="s">
        <v>3875</v>
      </c>
      <c r="Q597" s="6" t="s">
        <v>5631</v>
      </c>
      <c r="R597" s="6" t="s">
        <v>3693</v>
      </c>
    </row>
    <row r="598" spans="1:18" ht="15" customHeight="1">
      <c r="A598" s="7" t="s">
        <v>2962</v>
      </c>
      <c r="B598" s="7" t="s">
        <v>4579</v>
      </c>
      <c r="C598" s="7">
        <v>1</v>
      </c>
      <c r="D598" s="7" t="s">
        <v>4684</v>
      </c>
      <c r="E598" s="8">
        <f>중기사용료목록!E596</f>
        <v>0</v>
      </c>
      <c r="F598" s="8">
        <f t="shared" si="46"/>
        <v>0</v>
      </c>
      <c r="G598" s="8">
        <f>중기사용료목록!F596</f>
        <v>0</v>
      </c>
      <c r="H598" s="8">
        <f t="shared" si="47"/>
        <v>0</v>
      </c>
      <c r="I598" s="8">
        <f>중기사용료목록!G596</f>
        <v>16</v>
      </c>
      <c r="J598" s="8">
        <f t="shared" si="48"/>
        <v>16</v>
      </c>
      <c r="K598" s="8">
        <f t="shared" si="49"/>
        <v>16</v>
      </c>
      <c r="L598" s="8">
        <f t="shared" si="45"/>
        <v>16</v>
      </c>
      <c r="M598" s="9" t="s">
        <v>5631</v>
      </c>
      <c r="N598" s="6" t="s">
        <v>5631</v>
      </c>
      <c r="P598" s="6" t="s">
        <v>5383</v>
      </c>
      <c r="Q598" s="6" t="s">
        <v>5631</v>
      </c>
      <c r="R598" s="6" t="s">
        <v>388</v>
      </c>
    </row>
    <row r="599" spans="1:18" ht="15" customHeight="1">
      <c r="A599" s="7" t="s">
        <v>2962</v>
      </c>
      <c r="B599" s="7" t="s">
        <v>3947</v>
      </c>
      <c r="C599" s="7">
        <v>1</v>
      </c>
      <c r="D599" s="7" t="s">
        <v>4684</v>
      </c>
      <c r="E599" s="8">
        <f>중기사용료목록!E597</f>
        <v>0</v>
      </c>
      <c r="F599" s="8">
        <f t="shared" si="46"/>
        <v>0</v>
      </c>
      <c r="G599" s="8">
        <f>중기사용료목록!F597</f>
        <v>0</v>
      </c>
      <c r="H599" s="8">
        <f t="shared" si="47"/>
        <v>0</v>
      </c>
      <c r="I599" s="8">
        <f>중기사용료목록!G597</f>
        <v>21</v>
      </c>
      <c r="J599" s="8">
        <f t="shared" si="48"/>
        <v>21</v>
      </c>
      <c r="K599" s="8">
        <f t="shared" si="49"/>
        <v>21</v>
      </c>
      <c r="L599" s="8">
        <f t="shared" si="45"/>
        <v>21</v>
      </c>
      <c r="M599" s="9" t="s">
        <v>5631</v>
      </c>
      <c r="N599" s="6" t="s">
        <v>5631</v>
      </c>
      <c r="P599" s="6" t="s">
        <v>1183</v>
      </c>
      <c r="Q599" s="6" t="s">
        <v>5631</v>
      </c>
      <c r="R599" s="6" t="s">
        <v>2951</v>
      </c>
    </row>
    <row r="600" spans="1:18" ht="15" customHeight="1">
      <c r="A600" s="7" t="s">
        <v>2962</v>
      </c>
      <c r="B600" s="7" t="s">
        <v>2025</v>
      </c>
      <c r="C600" s="7">
        <v>1</v>
      </c>
      <c r="D600" s="7" t="s">
        <v>4684</v>
      </c>
      <c r="E600" s="8">
        <f>중기사용료목록!E598</f>
        <v>0</v>
      </c>
      <c r="F600" s="8">
        <f t="shared" si="46"/>
        <v>0</v>
      </c>
      <c r="G600" s="8">
        <f>중기사용료목록!F598</f>
        <v>0</v>
      </c>
      <c r="H600" s="8">
        <f t="shared" si="47"/>
        <v>0</v>
      </c>
      <c r="I600" s="8">
        <f>중기사용료목록!G598</f>
        <v>30</v>
      </c>
      <c r="J600" s="8">
        <f t="shared" si="48"/>
        <v>30</v>
      </c>
      <c r="K600" s="8">
        <f t="shared" si="49"/>
        <v>30</v>
      </c>
      <c r="L600" s="8">
        <f t="shared" si="45"/>
        <v>30</v>
      </c>
      <c r="M600" s="9" t="s">
        <v>5631</v>
      </c>
      <c r="N600" s="6" t="s">
        <v>5631</v>
      </c>
      <c r="P600" s="6" t="s">
        <v>2577</v>
      </c>
      <c r="Q600" s="6" t="s">
        <v>5631</v>
      </c>
      <c r="R600" s="6" t="s">
        <v>3990</v>
      </c>
    </row>
    <row r="601" spans="1:18" ht="15" customHeight="1">
      <c r="A601" s="7" t="s">
        <v>2962</v>
      </c>
      <c r="B601" s="7" t="s">
        <v>2173</v>
      </c>
      <c r="C601" s="7">
        <v>1</v>
      </c>
      <c r="D601" s="7" t="s">
        <v>4684</v>
      </c>
      <c r="E601" s="8">
        <f>중기사용료목록!E599</f>
        <v>0</v>
      </c>
      <c r="F601" s="8">
        <f t="shared" si="46"/>
        <v>0</v>
      </c>
      <c r="G601" s="8">
        <f>중기사용료목록!F599</f>
        <v>0</v>
      </c>
      <c r="H601" s="8">
        <f t="shared" si="47"/>
        <v>0</v>
      </c>
      <c r="I601" s="8">
        <f>중기사용료목록!G599</f>
        <v>38</v>
      </c>
      <c r="J601" s="8">
        <f t="shared" si="48"/>
        <v>38</v>
      </c>
      <c r="K601" s="8">
        <f t="shared" si="49"/>
        <v>38</v>
      </c>
      <c r="L601" s="8">
        <f t="shared" si="45"/>
        <v>38</v>
      </c>
      <c r="M601" s="9" t="s">
        <v>5631</v>
      </c>
      <c r="N601" s="6" t="s">
        <v>5631</v>
      </c>
      <c r="P601" s="6" t="s">
        <v>3952</v>
      </c>
      <c r="Q601" s="6" t="s">
        <v>5631</v>
      </c>
      <c r="R601" s="6" t="s">
        <v>4046</v>
      </c>
    </row>
    <row r="602" spans="1:18" ht="15" customHeight="1">
      <c r="A602" s="7" t="s">
        <v>2962</v>
      </c>
      <c r="B602" s="7" t="s">
        <v>3977</v>
      </c>
      <c r="C602" s="7">
        <v>1</v>
      </c>
      <c r="D602" s="7" t="s">
        <v>4684</v>
      </c>
      <c r="E602" s="8">
        <f>중기사용료목록!E600</f>
        <v>0</v>
      </c>
      <c r="F602" s="8">
        <f t="shared" si="46"/>
        <v>0</v>
      </c>
      <c r="G602" s="8">
        <f>중기사용료목록!F600</f>
        <v>0</v>
      </c>
      <c r="H602" s="8">
        <f t="shared" si="47"/>
        <v>0</v>
      </c>
      <c r="I602" s="8">
        <f>중기사용료목록!G600</f>
        <v>46</v>
      </c>
      <c r="J602" s="8">
        <f t="shared" si="48"/>
        <v>46</v>
      </c>
      <c r="K602" s="8">
        <f t="shared" si="49"/>
        <v>46</v>
      </c>
      <c r="L602" s="8">
        <f t="shared" si="45"/>
        <v>46</v>
      </c>
      <c r="M602" s="9" t="s">
        <v>5631</v>
      </c>
      <c r="N602" s="6" t="s">
        <v>5631</v>
      </c>
      <c r="P602" s="6" t="s">
        <v>5452</v>
      </c>
      <c r="Q602" s="6" t="s">
        <v>5631</v>
      </c>
      <c r="R602" s="6" t="s">
        <v>2585</v>
      </c>
    </row>
    <row r="603" spans="1:18" ht="15" customHeight="1">
      <c r="A603" s="7" t="s">
        <v>2029</v>
      </c>
      <c r="B603" s="7" t="s">
        <v>941</v>
      </c>
      <c r="C603" s="7">
        <v>1</v>
      </c>
      <c r="D603" s="7" t="s">
        <v>4684</v>
      </c>
      <c r="E603" s="8">
        <f>중기사용료목록!E601</f>
        <v>0</v>
      </c>
      <c r="F603" s="8">
        <f t="shared" si="46"/>
        <v>0</v>
      </c>
      <c r="G603" s="8">
        <f>중기사용료목록!F601</f>
        <v>0</v>
      </c>
      <c r="H603" s="8">
        <f t="shared" si="47"/>
        <v>0</v>
      </c>
      <c r="I603" s="8">
        <f>중기사용료목록!G601</f>
        <v>19</v>
      </c>
      <c r="J603" s="8">
        <f t="shared" si="48"/>
        <v>19</v>
      </c>
      <c r="K603" s="8">
        <f t="shared" si="49"/>
        <v>19</v>
      </c>
      <c r="L603" s="8">
        <f t="shared" si="45"/>
        <v>19</v>
      </c>
      <c r="M603" s="9" t="s">
        <v>5631</v>
      </c>
      <c r="N603" s="6" t="s">
        <v>5631</v>
      </c>
      <c r="P603" s="6" t="s">
        <v>1276</v>
      </c>
      <c r="Q603" s="6" t="s">
        <v>5631</v>
      </c>
      <c r="R603" s="6" t="s">
        <v>1481</v>
      </c>
    </row>
    <row r="604" spans="1:18" ht="15" customHeight="1">
      <c r="A604" s="7" t="s">
        <v>2029</v>
      </c>
      <c r="B604" s="7" t="s">
        <v>4527</v>
      </c>
      <c r="C604" s="7">
        <v>1</v>
      </c>
      <c r="D604" s="7" t="s">
        <v>4684</v>
      </c>
      <c r="E604" s="8">
        <f>중기사용료목록!E602</f>
        <v>0</v>
      </c>
      <c r="F604" s="8">
        <f t="shared" si="46"/>
        <v>0</v>
      </c>
      <c r="G604" s="8">
        <f>중기사용료목록!F602</f>
        <v>0</v>
      </c>
      <c r="H604" s="8">
        <f t="shared" si="47"/>
        <v>0</v>
      </c>
      <c r="I604" s="8">
        <f>중기사용료목록!G602</f>
        <v>23</v>
      </c>
      <c r="J604" s="8">
        <f t="shared" si="48"/>
        <v>23</v>
      </c>
      <c r="K604" s="8">
        <f t="shared" si="49"/>
        <v>23</v>
      </c>
      <c r="L604" s="8">
        <f t="shared" si="45"/>
        <v>23</v>
      </c>
      <c r="M604" s="9" t="s">
        <v>5631</v>
      </c>
      <c r="N604" s="6" t="s">
        <v>5631</v>
      </c>
      <c r="P604" s="6" t="s">
        <v>2666</v>
      </c>
      <c r="Q604" s="6" t="s">
        <v>5631</v>
      </c>
      <c r="R604" s="6" t="s">
        <v>172</v>
      </c>
    </row>
    <row r="605" spans="1:18" ht="15" customHeight="1">
      <c r="A605" s="7" t="s">
        <v>2029</v>
      </c>
      <c r="B605" s="7" t="s">
        <v>2437</v>
      </c>
      <c r="C605" s="7">
        <v>1</v>
      </c>
      <c r="D605" s="7" t="s">
        <v>4684</v>
      </c>
      <c r="E605" s="8">
        <f>중기사용료목록!E603</f>
        <v>0</v>
      </c>
      <c r="F605" s="8">
        <f t="shared" si="46"/>
        <v>0</v>
      </c>
      <c r="G605" s="8">
        <f>중기사용료목록!F603</f>
        <v>0</v>
      </c>
      <c r="H605" s="8">
        <f t="shared" si="47"/>
        <v>0</v>
      </c>
      <c r="I605" s="8">
        <f>중기사용료목록!G603</f>
        <v>27</v>
      </c>
      <c r="J605" s="8">
        <f t="shared" si="48"/>
        <v>27</v>
      </c>
      <c r="K605" s="8">
        <f t="shared" si="49"/>
        <v>27</v>
      </c>
      <c r="L605" s="8">
        <f t="shared" si="45"/>
        <v>27</v>
      </c>
      <c r="M605" s="9" t="s">
        <v>5631</v>
      </c>
      <c r="N605" s="6" t="s">
        <v>5631</v>
      </c>
      <c r="P605" s="6" t="s">
        <v>1802</v>
      </c>
      <c r="Q605" s="6" t="s">
        <v>5631</v>
      </c>
      <c r="R605" s="6" t="s">
        <v>2588</v>
      </c>
    </row>
    <row r="606" spans="1:18" ht="15" customHeight="1">
      <c r="A606" s="7" t="s">
        <v>2029</v>
      </c>
      <c r="B606" s="7" t="s">
        <v>1978</v>
      </c>
      <c r="C606" s="7">
        <v>1</v>
      </c>
      <c r="D606" s="7" t="s">
        <v>4684</v>
      </c>
      <c r="E606" s="8">
        <f>중기사용료목록!E604</f>
        <v>0</v>
      </c>
      <c r="F606" s="8">
        <f t="shared" si="46"/>
        <v>0</v>
      </c>
      <c r="G606" s="8">
        <f>중기사용료목록!F604</f>
        <v>0</v>
      </c>
      <c r="H606" s="8">
        <f t="shared" si="47"/>
        <v>0</v>
      </c>
      <c r="I606" s="8">
        <f>중기사용료목록!G604</f>
        <v>31</v>
      </c>
      <c r="J606" s="8">
        <f t="shared" si="48"/>
        <v>31</v>
      </c>
      <c r="K606" s="8">
        <f t="shared" si="49"/>
        <v>31</v>
      </c>
      <c r="L606" s="8">
        <f t="shared" si="45"/>
        <v>31</v>
      </c>
      <c r="M606" s="9" t="s">
        <v>5631</v>
      </c>
      <c r="N606" s="6" t="s">
        <v>5631</v>
      </c>
      <c r="P606" s="6" t="s">
        <v>378</v>
      </c>
      <c r="Q606" s="6" t="s">
        <v>5631</v>
      </c>
      <c r="R606" s="6" t="s">
        <v>1097</v>
      </c>
    </row>
    <row r="607" spans="1:18" ht="15" customHeight="1">
      <c r="A607" s="7" t="s">
        <v>2029</v>
      </c>
      <c r="B607" s="7" t="s">
        <v>1027</v>
      </c>
      <c r="C607" s="7">
        <v>1</v>
      </c>
      <c r="D607" s="7" t="s">
        <v>4684</v>
      </c>
      <c r="E607" s="8">
        <f>중기사용료목록!E605</f>
        <v>0</v>
      </c>
      <c r="F607" s="8">
        <f t="shared" si="46"/>
        <v>0</v>
      </c>
      <c r="G607" s="8">
        <f>중기사용료목록!F605</f>
        <v>0</v>
      </c>
      <c r="H607" s="8">
        <f t="shared" si="47"/>
        <v>0</v>
      </c>
      <c r="I607" s="8">
        <f>중기사용료목록!G605</f>
        <v>36</v>
      </c>
      <c r="J607" s="8">
        <f t="shared" si="48"/>
        <v>36</v>
      </c>
      <c r="K607" s="8">
        <f t="shared" si="49"/>
        <v>36</v>
      </c>
      <c r="L607" s="8">
        <f t="shared" si="45"/>
        <v>36</v>
      </c>
      <c r="M607" s="9" t="s">
        <v>5631</v>
      </c>
      <c r="N607" s="6" t="s">
        <v>5631</v>
      </c>
      <c r="P607" s="6" t="s">
        <v>4636</v>
      </c>
      <c r="Q607" s="6" t="s">
        <v>5631</v>
      </c>
      <c r="R607" s="6" t="s">
        <v>5310</v>
      </c>
    </row>
    <row r="608" spans="1:18" ht="15" customHeight="1">
      <c r="A608" s="7" t="s">
        <v>2029</v>
      </c>
      <c r="B608" s="7" t="s">
        <v>3039</v>
      </c>
      <c r="C608" s="7">
        <v>1</v>
      </c>
      <c r="D608" s="7" t="s">
        <v>4684</v>
      </c>
      <c r="E608" s="8">
        <f>중기사용료목록!E606</f>
        <v>0</v>
      </c>
      <c r="F608" s="8">
        <f t="shared" si="46"/>
        <v>0</v>
      </c>
      <c r="G608" s="8">
        <f>중기사용료목록!F606</f>
        <v>0</v>
      </c>
      <c r="H608" s="8">
        <f t="shared" si="47"/>
        <v>0</v>
      </c>
      <c r="I608" s="8">
        <f>중기사용료목록!G606</f>
        <v>50</v>
      </c>
      <c r="J608" s="8">
        <f t="shared" si="48"/>
        <v>50</v>
      </c>
      <c r="K608" s="8">
        <f t="shared" si="49"/>
        <v>50</v>
      </c>
      <c r="L608" s="8">
        <f t="shared" si="45"/>
        <v>50</v>
      </c>
      <c r="M608" s="9" t="s">
        <v>5631</v>
      </c>
      <c r="N608" s="6" t="s">
        <v>5631</v>
      </c>
      <c r="P608" s="6" t="s">
        <v>3182</v>
      </c>
      <c r="Q608" s="6" t="s">
        <v>5631</v>
      </c>
      <c r="R608" s="6" t="s">
        <v>2954</v>
      </c>
    </row>
    <row r="609" spans="1:18" ht="15" customHeight="1">
      <c r="A609" s="7" t="s">
        <v>2029</v>
      </c>
      <c r="B609" s="7" t="s">
        <v>5270</v>
      </c>
      <c r="C609" s="7">
        <v>1</v>
      </c>
      <c r="D609" s="7" t="s">
        <v>4684</v>
      </c>
      <c r="E609" s="8">
        <f>중기사용료목록!E607</f>
        <v>0</v>
      </c>
      <c r="F609" s="8">
        <f t="shared" si="46"/>
        <v>0</v>
      </c>
      <c r="G609" s="8">
        <f>중기사용료목록!F607</f>
        <v>0</v>
      </c>
      <c r="H609" s="8">
        <f t="shared" si="47"/>
        <v>0</v>
      </c>
      <c r="I609" s="8">
        <f>중기사용료목록!G607</f>
        <v>60</v>
      </c>
      <c r="J609" s="8">
        <f t="shared" si="48"/>
        <v>60</v>
      </c>
      <c r="K609" s="8">
        <f t="shared" si="49"/>
        <v>60</v>
      </c>
      <c r="L609" s="8">
        <f t="shared" si="45"/>
        <v>60</v>
      </c>
      <c r="M609" s="9" t="s">
        <v>5631</v>
      </c>
      <c r="N609" s="6" t="s">
        <v>5631</v>
      </c>
      <c r="P609" s="6" t="s">
        <v>1890</v>
      </c>
      <c r="Q609" s="6" t="s">
        <v>5631</v>
      </c>
      <c r="R609" s="6" t="s">
        <v>1446</v>
      </c>
    </row>
    <row r="610" spans="1:18" ht="15" customHeight="1">
      <c r="A610" s="7" t="s">
        <v>2029</v>
      </c>
      <c r="B610" s="7" t="s">
        <v>1432</v>
      </c>
      <c r="C610" s="7">
        <v>1</v>
      </c>
      <c r="D610" s="7" t="s">
        <v>4684</v>
      </c>
      <c r="E610" s="8">
        <f>중기사용료목록!E608</f>
        <v>0</v>
      </c>
      <c r="F610" s="8">
        <f t="shared" si="46"/>
        <v>0</v>
      </c>
      <c r="G610" s="8">
        <f>중기사용료목록!F608</f>
        <v>0</v>
      </c>
      <c r="H610" s="8">
        <f t="shared" si="47"/>
        <v>0</v>
      </c>
      <c r="I610" s="8">
        <f>중기사용료목록!G608</f>
        <v>75</v>
      </c>
      <c r="J610" s="8">
        <f t="shared" si="48"/>
        <v>75</v>
      </c>
      <c r="K610" s="8">
        <f t="shared" si="49"/>
        <v>75</v>
      </c>
      <c r="L610" s="8">
        <f t="shared" si="45"/>
        <v>75</v>
      </c>
      <c r="M610" s="9" t="s">
        <v>5631</v>
      </c>
      <c r="N610" s="6" t="s">
        <v>5631</v>
      </c>
      <c r="P610" s="6" t="s">
        <v>475</v>
      </c>
      <c r="Q610" s="6" t="s">
        <v>5631</v>
      </c>
      <c r="R610" s="6" t="s">
        <v>4907</v>
      </c>
    </row>
    <row r="611" spans="1:18" ht="15" customHeight="1">
      <c r="A611" s="7" t="s">
        <v>2029</v>
      </c>
      <c r="B611" s="7" t="s">
        <v>4274</v>
      </c>
      <c r="C611" s="7">
        <v>1</v>
      </c>
      <c r="D611" s="7" t="s">
        <v>4684</v>
      </c>
      <c r="E611" s="8">
        <f>중기사용료목록!E609</f>
        <v>0</v>
      </c>
      <c r="F611" s="8">
        <f t="shared" si="46"/>
        <v>0</v>
      </c>
      <c r="G611" s="8">
        <f>중기사용료목록!F609</f>
        <v>0</v>
      </c>
      <c r="H611" s="8">
        <f t="shared" si="47"/>
        <v>0</v>
      </c>
      <c r="I611" s="8">
        <f>중기사용료목록!G609</f>
        <v>78</v>
      </c>
      <c r="J611" s="8">
        <f t="shared" si="48"/>
        <v>78</v>
      </c>
      <c r="K611" s="8">
        <f t="shared" si="49"/>
        <v>78</v>
      </c>
      <c r="L611" s="8">
        <f t="shared" si="45"/>
        <v>78</v>
      </c>
      <c r="M611" s="9" t="s">
        <v>5631</v>
      </c>
      <c r="N611" s="6" t="s">
        <v>5631</v>
      </c>
      <c r="P611" s="6" t="s">
        <v>4750</v>
      </c>
      <c r="Q611" s="6" t="s">
        <v>5631</v>
      </c>
      <c r="R611" s="6" t="s">
        <v>2062</v>
      </c>
    </row>
    <row r="612" spans="1:18" ht="15" customHeight="1">
      <c r="A612" s="7" t="s">
        <v>2029</v>
      </c>
      <c r="B612" s="7" t="s">
        <v>861</v>
      </c>
      <c r="C612" s="7">
        <v>1</v>
      </c>
      <c r="D612" s="7" t="s">
        <v>4684</v>
      </c>
      <c r="E612" s="8">
        <f>중기사용료목록!E610</f>
        <v>0</v>
      </c>
      <c r="F612" s="8">
        <f t="shared" si="46"/>
        <v>0</v>
      </c>
      <c r="G612" s="8">
        <f>중기사용료목록!F610</f>
        <v>0</v>
      </c>
      <c r="H612" s="8">
        <f t="shared" si="47"/>
        <v>0</v>
      </c>
      <c r="I612" s="8">
        <f>중기사용료목록!G610</f>
        <v>86</v>
      </c>
      <c r="J612" s="8">
        <f t="shared" si="48"/>
        <v>86</v>
      </c>
      <c r="K612" s="8">
        <f t="shared" si="49"/>
        <v>86</v>
      </c>
      <c r="L612" s="8">
        <f t="shared" si="45"/>
        <v>86</v>
      </c>
      <c r="M612" s="9" t="s">
        <v>5631</v>
      </c>
      <c r="N612" s="6" t="s">
        <v>5631</v>
      </c>
      <c r="P612" s="6" t="s">
        <v>3278</v>
      </c>
      <c r="Q612" s="6" t="s">
        <v>5631</v>
      </c>
      <c r="R612" s="6" t="s">
        <v>572</v>
      </c>
    </row>
    <row r="613" spans="1:18" ht="15" customHeight="1">
      <c r="A613" s="7" t="s">
        <v>2029</v>
      </c>
      <c r="B613" s="7" t="s">
        <v>4072</v>
      </c>
      <c r="C613" s="7">
        <v>1</v>
      </c>
      <c r="D613" s="7" t="s">
        <v>4684</v>
      </c>
      <c r="E613" s="8">
        <f>중기사용료목록!E611</f>
        <v>0</v>
      </c>
      <c r="F613" s="8">
        <f t="shared" si="46"/>
        <v>0</v>
      </c>
      <c r="G613" s="8">
        <f>중기사용료목록!F611</f>
        <v>0</v>
      </c>
      <c r="H613" s="8">
        <f t="shared" si="47"/>
        <v>0</v>
      </c>
      <c r="I613" s="8">
        <f>중기사용료목록!G611</f>
        <v>91</v>
      </c>
      <c r="J613" s="8">
        <f t="shared" si="48"/>
        <v>91</v>
      </c>
      <c r="K613" s="8">
        <f t="shared" si="49"/>
        <v>91</v>
      </c>
      <c r="L613" s="8">
        <f t="shared" si="45"/>
        <v>91</v>
      </c>
      <c r="M613" s="9" t="s">
        <v>5631</v>
      </c>
      <c r="N613" s="6" t="s">
        <v>5631</v>
      </c>
      <c r="P613" s="6" t="s">
        <v>1982</v>
      </c>
      <c r="Q613" s="6" t="s">
        <v>5631</v>
      </c>
      <c r="R613" s="6" t="s">
        <v>582</v>
      </c>
    </row>
    <row r="614" spans="1:18" ht="15" customHeight="1">
      <c r="A614" s="7" t="s">
        <v>2029</v>
      </c>
      <c r="B614" s="7" t="s">
        <v>154</v>
      </c>
      <c r="C614" s="7">
        <v>1</v>
      </c>
      <c r="D614" s="7" t="s">
        <v>4684</v>
      </c>
      <c r="E614" s="8">
        <f>중기사용료목록!E612</f>
        <v>0</v>
      </c>
      <c r="F614" s="8">
        <f t="shared" si="46"/>
        <v>0</v>
      </c>
      <c r="G614" s="8">
        <f>중기사용료목록!F612</f>
        <v>0</v>
      </c>
      <c r="H614" s="8">
        <f t="shared" si="47"/>
        <v>0</v>
      </c>
      <c r="I614" s="8">
        <f>중기사용료목록!G612</f>
        <v>103</v>
      </c>
      <c r="J614" s="8">
        <f t="shared" si="48"/>
        <v>103</v>
      </c>
      <c r="K614" s="8">
        <f t="shared" si="49"/>
        <v>103</v>
      </c>
      <c r="L614" s="8">
        <f t="shared" si="45"/>
        <v>103</v>
      </c>
      <c r="M614" s="9" t="s">
        <v>5631</v>
      </c>
      <c r="N614" s="6" t="s">
        <v>5631</v>
      </c>
      <c r="P614" s="6" t="s">
        <v>575</v>
      </c>
      <c r="Q614" s="6" t="s">
        <v>5631</v>
      </c>
      <c r="R614" s="6" t="s">
        <v>5118</v>
      </c>
    </row>
    <row r="615" spans="1:18" ht="15" customHeight="1">
      <c r="A615" s="7" t="s">
        <v>2029</v>
      </c>
      <c r="B615" s="7" t="s">
        <v>2167</v>
      </c>
      <c r="C615" s="7">
        <v>1</v>
      </c>
      <c r="D615" s="7" t="s">
        <v>4684</v>
      </c>
      <c r="E615" s="8">
        <f>중기사용료목록!E613</f>
        <v>0</v>
      </c>
      <c r="F615" s="8">
        <f t="shared" si="46"/>
        <v>0</v>
      </c>
      <c r="G615" s="8">
        <f>중기사용료목록!F613</f>
        <v>0</v>
      </c>
      <c r="H615" s="8">
        <f t="shared" si="47"/>
        <v>0</v>
      </c>
      <c r="I615" s="8">
        <f>중기사용료목록!G613</f>
        <v>106</v>
      </c>
      <c r="J615" s="8">
        <f t="shared" si="48"/>
        <v>106</v>
      </c>
      <c r="K615" s="8">
        <f t="shared" si="49"/>
        <v>106</v>
      </c>
      <c r="L615" s="8">
        <f t="shared" si="45"/>
        <v>106</v>
      </c>
      <c r="M615" s="9" t="s">
        <v>5631</v>
      </c>
      <c r="N615" s="6" t="s">
        <v>5631</v>
      </c>
      <c r="P615" s="6" t="s">
        <v>2244</v>
      </c>
      <c r="Q615" s="6" t="s">
        <v>5631</v>
      </c>
      <c r="R615" s="6" t="s">
        <v>1079</v>
      </c>
    </row>
    <row r="616" spans="1:18" ht="15" customHeight="1">
      <c r="A616" s="7" t="s">
        <v>2029</v>
      </c>
      <c r="B616" s="7" t="s">
        <v>4203</v>
      </c>
      <c r="C616" s="7">
        <v>1</v>
      </c>
      <c r="D616" s="7" t="s">
        <v>4684</v>
      </c>
      <c r="E616" s="8">
        <f>중기사용료목록!E614</f>
        <v>0</v>
      </c>
      <c r="F616" s="8">
        <f t="shared" si="46"/>
        <v>0</v>
      </c>
      <c r="G616" s="8">
        <f>중기사용료목록!F614</f>
        <v>0</v>
      </c>
      <c r="H616" s="8">
        <f t="shared" si="47"/>
        <v>0</v>
      </c>
      <c r="I616" s="8">
        <f>중기사용료목록!G614</f>
        <v>117</v>
      </c>
      <c r="J616" s="8">
        <f t="shared" si="48"/>
        <v>117</v>
      </c>
      <c r="K616" s="8">
        <f t="shared" si="49"/>
        <v>117</v>
      </c>
      <c r="L616" s="8">
        <f t="shared" si="45"/>
        <v>117</v>
      </c>
      <c r="M616" s="9" t="s">
        <v>5631</v>
      </c>
      <c r="N616" s="6" t="s">
        <v>5631</v>
      </c>
      <c r="P616" s="6" t="s">
        <v>908</v>
      </c>
      <c r="Q616" s="6" t="s">
        <v>5631</v>
      </c>
      <c r="R616" s="6" t="s">
        <v>3143</v>
      </c>
    </row>
    <row r="617" spans="1:18" ht="15" customHeight="1">
      <c r="A617" s="7" t="s">
        <v>2029</v>
      </c>
      <c r="B617" s="7" t="s">
        <v>1501</v>
      </c>
      <c r="C617" s="7">
        <v>1</v>
      </c>
      <c r="D617" s="7" t="s">
        <v>4684</v>
      </c>
      <c r="E617" s="8">
        <f>중기사용료목록!E615</f>
        <v>0</v>
      </c>
      <c r="F617" s="8">
        <f t="shared" si="46"/>
        <v>0</v>
      </c>
      <c r="G617" s="8">
        <f>중기사용료목록!F615</f>
        <v>0</v>
      </c>
      <c r="H617" s="8">
        <f t="shared" si="47"/>
        <v>0</v>
      </c>
      <c r="I617" s="8">
        <f>중기사용료목록!G615</f>
        <v>121</v>
      </c>
      <c r="J617" s="8">
        <f t="shared" si="48"/>
        <v>121</v>
      </c>
      <c r="K617" s="8">
        <f t="shared" si="49"/>
        <v>121</v>
      </c>
      <c r="L617" s="8">
        <f t="shared" si="45"/>
        <v>121</v>
      </c>
      <c r="M617" s="9" t="s">
        <v>5631</v>
      </c>
      <c r="N617" s="6" t="s">
        <v>5631</v>
      </c>
      <c r="P617" s="6" t="s">
        <v>5037</v>
      </c>
      <c r="Q617" s="6" t="s">
        <v>5631</v>
      </c>
      <c r="R617" s="6" t="s">
        <v>437</v>
      </c>
    </row>
    <row r="618" spans="1:18" ht="15" customHeight="1">
      <c r="A618" s="7" t="s">
        <v>568</v>
      </c>
      <c r="B618" s="7" t="s">
        <v>12</v>
      </c>
      <c r="C618" s="7">
        <v>1</v>
      </c>
      <c r="D618" s="7" t="s">
        <v>4684</v>
      </c>
      <c r="E618" s="8">
        <f>중기사용료목록!E616</f>
        <v>0</v>
      </c>
      <c r="F618" s="8">
        <f t="shared" si="46"/>
        <v>0</v>
      </c>
      <c r="G618" s="8">
        <f>중기사용료목록!F616</f>
        <v>0</v>
      </c>
      <c r="H618" s="8">
        <f t="shared" si="47"/>
        <v>0</v>
      </c>
      <c r="I618" s="8">
        <f>중기사용료목록!G616</f>
        <v>90</v>
      </c>
      <c r="J618" s="8">
        <f t="shared" si="48"/>
        <v>90</v>
      </c>
      <c r="K618" s="8">
        <f t="shared" si="49"/>
        <v>90</v>
      </c>
      <c r="L618" s="8">
        <f t="shared" si="45"/>
        <v>90</v>
      </c>
      <c r="M618" s="9" t="s">
        <v>5631</v>
      </c>
      <c r="N618" s="6" t="s">
        <v>5631</v>
      </c>
      <c r="P618" s="6" t="s">
        <v>3548</v>
      </c>
      <c r="Q618" s="6" t="s">
        <v>5631</v>
      </c>
      <c r="R618" s="6" t="s">
        <v>817</v>
      </c>
    </row>
    <row r="619" spans="1:18" ht="15" customHeight="1">
      <c r="A619" s="7" t="s">
        <v>568</v>
      </c>
      <c r="B619" s="7" t="s">
        <v>860</v>
      </c>
      <c r="C619" s="7">
        <v>1</v>
      </c>
      <c r="D619" s="7" t="s">
        <v>4684</v>
      </c>
      <c r="E619" s="8">
        <f>중기사용료목록!E617</f>
        <v>0</v>
      </c>
      <c r="F619" s="8">
        <f t="shared" si="46"/>
        <v>0</v>
      </c>
      <c r="G619" s="8">
        <f>중기사용료목록!F617</f>
        <v>0</v>
      </c>
      <c r="H619" s="8">
        <f t="shared" si="47"/>
        <v>0</v>
      </c>
      <c r="I619" s="8">
        <f>중기사용료목록!G617</f>
        <v>105</v>
      </c>
      <c r="J619" s="8">
        <f t="shared" si="48"/>
        <v>105</v>
      </c>
      <c r="K619" s="8">
        <f t="shared" si="49"/>
        <v>105</v>
      </c>
      <c r="L619" s="8">
        <f t="shared" si="45"/>
        <v>105</v>
      </c>
      <c r="M619" s="9" t="s">
        <v>5631</v>
      </c>
      <c r="N619" s="6" t="s">
        <v>5631</v>
      </c>
      <c r="P619" s="6" t="s">
        <v>2174</v>
      </c>
      <c r="Q619" s="6" t="s">
        <v>5631</v>
      </c>
      <c r="R619" s="6" t="s">
        <v>4790</v>
      </c>
    </row>
    <row r="620" spans="1:18" ht="15" customHeight="1">
      <c r="A620" s="7" t="s">
        <v>568</v>
      </c>
      <c r="B620" s="7" t="s">
        <v>5271</v>
      </c>
      <c r="C620" s="7">
        <v>1</v>
      </c>
      <c r="D620" s="7" t="s">
        <v>4684</v>
      </c>
      <c r="E620" s="8">
        <f>중기사용료목록!E618</f>
        <v>0</v>
      </c>
      <c r="F620" s="8">
        <f t="shared" si="46"/>
        <v>0</v>
      </c>
      <c r="G620" s="8">
        <f>중기사용료목록!F618</f>
        <v>0</v>
      </c>
      <c r="H620" s="8">
        <f t="shared" si="47"/>
        <v>0</v>
      </c>
      <c r="I620" s="8">
        <f>중기사용료목록!G618</f>
        <v>131</v>
      </c>
      <c r="J620" s="8">
        <f t="shared" si="48"/>
        <v>131</v>
      </c>
      <c r="K620" s="8">
        <f t="shared" si="49"/>
        <v>131</v>
      </c>
      <c r="L620" s="8">
        <f t="shared" si="45"/>
        <v>131</v>
      </c>
      <c r="M620" s="9" t="s">
        <v>5631</v>
      </c>
      <c r="N620" s="6" t="s">
        <v>5631</v>
      </c>
      <c r="P620" s="6" t="s">
        <v>841</v>
      </c>
      <c r="Q620" s="6" t="s">
        <v>5631</v>
      </c>
      <c r="R620" s="6" t="s">
        <v>619</v>
      </c>
    </row>
    <row r="621" spans="1:18" ht="15" customHeight="1">
      <c r="A621" s="7" t="s">
        <v>568</v>
      </c>
      <c r="B621" s="7" t="s">
        <v>3638</v>
      </c>
      <c r="C621" s="7">
        <v>1</v>
      </c>
      <c r="D621" s="7" t="s">
        <v>4684</v>
      </c>
      <c r="E621" s="8">
        <f>중기사용료목록!E619</f>
        <v>0</v>
      </c>
      <c r="F621" s="8">
        <f t="shared" si="46"/>
        <v>0</v>
      </c>
      <c r="G621" s="8">
        <f>중기사용료목록!F619</f>
        <v>0</v>
      </c>
      <c r="H621" s="8">
        <f t="shared" si="47"/>
        <v>0</v>
      </c>
      <c r="I621" s="8">
        <f>중기사용료목록!G619</f>
        <v>164</v>
      </c>
      <c r="J621" s="8">
        <f t="shared" si="48"/>
        <v>164</v>
      </c>
      <c r="K621" s="8">
        <f t="shared" si="49"/>
        <v>164</v>
      </c>
      <c r="L621" s="8">
        <f t="shared" si="45"/>
        <v>164</v>
      </c>
      <c r="M621" s="9" t="s">
        <v>5631</v>
      </c>
      <c r="N621" s="6" t="s">
        <v>5631</v>
      </c>
      <c r="P621" s="6" t="s">
        <v>4944</v>
      </c>
      <c r="Q621" s="6" t="s">
        <v>5631</v>
      </c>
      <c r="R621" s="6" t="s">
        <v>2027</v>
      </c>
    </row>
    <row r="622" spans="1:18" ht="15" customHeight="1">
      <c r="A622" s="7" t="s">
        <v>568</v>
      </c>
      <c r="B622" s="7" t="s">
        <v>4552</v>
      </c>
      <c r="C622" s="7">
        <v>1</v>
      </c>
      <c r="D622" s="7" t="s">
        <v>4684</v>
      </c>
      <c r="E622" s="8">
        <f>중기사용료목록!E620</f>
        <v>0</v>
      </c>
      <c r="F622" s="8">
        <f t="shared" si="46"/>
        <v>0</v>
      </c>
      <c r="G622" s="8">
        <f>중기사용료목록!F620</f>
        <v>0</v>
      </c>
      <c r="H622" s="8">
        <f t="shared" si="47"/>
        <v>0</v>
      </c>
      <c r="I622" s="8">
        <f>중기사용료목록!G620</f>
        <v>255</v>
      </c>
      <c r="J622" s="8">
        <f t="shared" si="48"/>
        <v>255</v>
      </c>
      <c r="K622" s="8">
        <f t="shared" si="49"/>
        <v>255</v>
      </c>
      <c r="L622" s="8">
        <f t="shared" si="45"/>
        <v>255</v>
      </c>
      <c r="M622" s="9" t="s">
        <v>5631</v>
      </c>
      <c r="N622" s="6" t="s">
        <v>5631</v>
      </c>
      <c r="P622" s="6" t="s">
        <v>3481</v>
      </c>
      <c r="Q622" s="6" t="s">
        <v>5631</v>
      </c>
      <c r="R622" s="6" t="s">
        <v>4698</v>
      </c>
    </row>
    <row r="623" spans="1:18" ht="15" customHeight="1">
      <c r="A623" s="7" t="s">
        <v>568</v>
      </c>
      <c r="B623" s="7" t="s">
        <v>3463</v>
      </c>
      <c r="C623" s="7">
        <v>1</v>
      </c>
      <c r="D623" s="7" t="s">
        <v>4684</v>
      </c>
      <c r="E623" s="8">
        <f>중기사용료목록!E621</f>
        <v>0</v>
      </c>
      <c r="F623" s="8">
        <f t="shared" si="46"/>
        <v>0</v>
      </c>
      <c r="G623" s="8">
        <f>중기사용료목록!F621</f>
        <v>0</v>
      </c>
      <c r="H623" s="8">
        <f t="shared" si="47"/>
        <v>0</v>
      </c>
      <c r="I623" s="8">
        <f>중기사용료목록!G621</f>
        <v>316</v>
      </c>
      <c r="J623" s="8">
        <f t="shared" si="48"/>
        <v>316</v>
      </c>
      <c r="K623" s="8">
        <f t="shared" si="49"/>
        <v>316</v>
      </c>
      <c r="L623" s="8">
        <f t="shared" si="45"/>
        <v>316</v>
      </c>
      <c r="M623" s="9" t="s">
        <v>5631</v>
      </c>
      <c r="N623" s="6" t="s">
        <v>5631</v>
      </c>
      <c r="P623" s="6" t="s">
        <v>2423</v>
      </c>
      <c r="Q623" s="6" t="s">
        <v>5631</v>
      </c>
      <c r="R623" s="6" t="s">
        <v>3702</v>
      </c>
    </row>
    <row r="624" spans="1:18" ht="15" customHeight="1">
      <c r="A624" s="7" t="s">
        <v>568</v>
      </c>
      <c r="B624" s="7" t="s">
        <v>5086</v>
      </c>
      <c r="C624" s="7">
        <v>1</v>
      </c>
      <c r="D624" s="7" t="s">
        <v>4684</v>
      </c>
      <c r="E624" s="8">
        <f>중기사용료목록!E622</f>
        <v>0</v>
      </c>
      <c r="F624" s="8">
        <f t="shared" si="46"/>
        <v>0</v>
      </c>
      <c r="G624" s="8">
        <f>중기사용료목록!F622</f>
        <v>0</v>
      </c>
      <c r="H624" s="8">
        <f t="shared" si="47"/>
        <v>0</v>
      </c>
      <c r="I624" s="8">
        <f>중기사용료목록!G622</f>
        <v>353</v>
      </c>
      <c r="J624" s="8">
        <f t="shared" si="48"/>
        <v>353</v>
      </c>
      <c r="K624" s="8">
        <f t="shared" si="49"/>
        <v>353</v>
      </c>
      <c r="L624" s="8">
        <f t="shared" si="45"/>
        <v>353</v>
      </c>
      <c r="M624" s="9" t="s">
        <v>5631</v>
      </c>
      <c r="N624" s="6" t="s">
        <v>5631</v>
      </c>
      <c r="P624" s="6" t="s">
        <v>1082</v>
      </c>
      <c r="Q624" s="6" t="s">
        <v>5631</v>
      </c>
      <c r="R624" s="6" t="s">
        <v>5163</v>
      </c>
    </row>
    <row r="625" spans="1:18" ht="15" customHeight="1">
      <c r="A625" s="7" t="s">
        <v>568</v>
      </c>
      <c r="B625" s="7" t="s">
        <v>1018</v>
      </c>
      <c r="C625" s="7">
        <v>1</v>
      </c>
      <c r="D625" s="7" t="s">
        <v>4684</v>
      </c>
      <c r="E625" s="8">
        <f>중기사용료목록!E623</f>
        <v>0</v>
      </c>
      <c r="F625" s="8">
        <f t="shared" si="46"/>
        <v>0</v>
      </c>
      <c r="G625" s="8">
        <f>중기사용료목록!F623</f>
        <v>0</v>
      </c>
      <c r="H625" s="8">
        <f t="shared" si="47"/>
        <v>0</v>
      </c>
      <c r="I625" s="8">
        <f>중기사용료목록!G623</f>
        <v>395</v>
      </c>
      <c r="J625" s="8">
        <f t="shared" si="48"/>
        <v>395</v>
      </c>
      <c r="K625" s="8">
        <f t="shared" si="49"/>
        <v>395</v>
      </c>
      <c r="L625" s="8">
        <f t="shared" si="45"/>
        <v>395</v>
      </c>
      <c r="M625" s="9" t="s">
        <v>5631</v>
      </c>
      <c r="N625" s="6" t="s">
        <v>5631</v>
      </c>
      <c r="P625" s="6" t="s">
        <v>1414</v>
      </c>
      <c r="Q625" s="6" t="s">
        <v>5631</v>
      </c>
      <c r="R625" s="6" t="s">
        <v>944</v>
      </c>
    </row>
    <row r="626" spans="1:18" ht="15" customHeight="1">
      <c r="A626" s="7" t="s">
        <v>568</v>
      </c>
      <c r="B626" s="7" t="s">
        <v>4328</v>
      </c>
      <c r="C626" s="7">
        <v>1</v>
      </c>
      <c r="D626" s="7" t="s">
        <v>4684</v>
      </c>
      <c r="E626" s="8">
        <f>중기사용료목록!E624</f>
        <v>0</v>
      </c>
      <c r="F626" s="8">
        <f t="shared" si="46"/>
        <v>0</v>
      </c>
      <c r="G626" s="8">
        <f>중기사용료목록!F624</f>
        <v>0</v>
      </c>
      <c r="H626" s="8">
        <f t="shared" si="47"/>
        <v>0</v>
      </c>
      <c r="I626" s="8">
        <f>중기사용료목록!G624</f>
        <v>434</v>
      </c>
      <c r="J626" s="8">
        <f t="shared" si="48"/>
        <v>434</v>
      </c>
      <c r="K626" s="8">
        <f t="shared" si="49"/>
        <v>434</v>
      </c>
      <c r="L626" s="8">
        <f t="shared" si="45"/>
        <v>434</v>
      </c>
      <c r="M626" s="9" t="s">
        <v>5631</v>
      </c>
      <c r="N626" s="6" t="s">
        <v>5631</v>
      </c>
      <c r="P626" s="6" t="s">
        <v>2779</v>
      </c>
      <c r="Q626" s="6" t="s">
        <v>5631</v>
      </c>
      <c r="R626" s="6" t="s">
        <v>2288</v>
      </c>
    </row>
    <row r="627" spans="1:18" ht="15" customHeight="1">
      <c r="A627" s="7" t="s">
        <v>568</v>
      </c>
      <c r="B627" s="7" t="s">
        <v>1887</v>
      </c>
      <c r="C627" s="7">
        <v>1</v>
      </c>
      <c r="D627" s="7" t="s">
        <v>4684</v>
      </c>
      <c r="E627" s="8">
        <f>중기사용료목록!E625</f>
        <v>0</v>
      </c>
      <c r="F627" s="8">
        <f t="shared" si="46"/>
        <v>0</v>
      </c>
      <c r="G627" s="8">
        <f>중기사용료목록!F625</f>
        <v>0</v>
      </c>
      <c r="H627" s="8">
        <f t="shared" si="47"/>
        <v>0</v>
      </c>
      <c r="I627" s="8">
        <f>중기사용료목록!G625</f>
        <v>470</v>
      </c>
      <c r="J627" s="8">
        <f t="shared" si="48"/>
        <v>470</v>
      </c>
      <c r="K627" s="8">
        <f t="shared" si="49"/>
        <v>470</v>
      </c>
      <c r="L627" s="8">
        <f t="shared" si="45"/>
        <v>470</v>
      </c>
      <c r="M627" s="9" t="s">
        <v>5631</v>
      </c>
      <c r="N627" s="6" t="s">
        <v>5631</v>
      </c>
      <c r="P627" s="6" t="s">
        <v>4119</v>
      </c>
      <c r="Q627" s="6" t="s">
        <v>5631</v>
      </c>
      <c r="R627" s="6" t="s">
        <v>3808</v>
      </c>
    </row>
    <row r="628" spans="1:18" ht="15" customHeight="1">
      <c r="A628" s="7" t="s">
        <v>568</v>
      </c>
      <c r="B628" s="7" t="s">
        <v>456</v>
      </c>
      <c r="C628" s="7">
        <v>1</v>
      </c>
      <c r="D628" s="7" t="s">
        <v>4684</v>
      </c>
      <c r="E628" s="8">
        <f>중기사용료목록!E626</f>
        <v>0</v>
      </c>
      <c r="F628" s="8">
        <f t="shared" si="46"/>
        <v>0</v>
      </c>
      <c r="G628" s="8">
        <f>중기사용료목록!F626</f>
        <v>0</v>
      </c>
      <c r="H628" s="8">
        <f t="shared" si="47"/>
        <v>0</v>
      </c>
      <c r="I628" s="8">
        <f>중기사용료목록!G626</f>
        <v>504</v>
      </c>
      <c r="J628" s="8">
        <f t="shared" si="48"/>
        <v>504</v>
      </c>
      <c r="K628" s="8">
        <f t="shared" si="49"/>
        <v>504</v>
      </c>
      <c r="L628" s="8">
        <f t="shared" si="45"/>
        <v>504</v>
      </c>
      <c r="M628" s="9" t="s">
        <v>5631</v>
      </c>
      <c r="N628" s="6" t="s">
        <v>5631</v>
      </c>
      <c r="P628" s="6" t="s">
        <v>5567</v>
      </c>
      <c r="Q628" s="6" t="s">
        <v>5631</v>
      </c>
      <c r="R628" s="6" t="s">
        <v>5267</v>
      </c>
    </row>
    <row r="629" spans="1:18" ht="15" customHeight="1">
      <c r="A629" s="7" t="s">
        <v>568</v>
      </c>
      <c r="B629" s="7" t="s">
        <v>4794</v>
      </c>
      <c r="C629" s="7">
        <v>1</v>
      </c>
      <c r="D629" s="7" t="s">
        <v>4684</v>
      </c>
      <c r="E629" s="8">
        <f>중기사용료목록!E627</f>
        <v>0</v>
      </c>
      <c r="F629" s="8">
        <f t="shared" si="46"/>
        <v>0</v>
      </c>
      <c r="G629" s="8">
        <f>중기사용료목록!F627</f>
        <v>0</v>
      </c>
      <c r="H629" s="8">
        <f t="shared" si="47"/>
        <v>0</v>
      </c>
      <c r="I629" s="8">
        <f>중기사용료목록!G627</f>
        <v>535</v>
      </c>
      <c r="J629" s="8">
        <f t="shared" si="48"/>
        <v>535</v>
      </c>
      <c r="K629" s="8">
        <f t="shared" si="49"/>
        <v>535</v>
      </c>
      <c r="L629" s="8">
        <f t="shared" si="45"/>
        <v>535</v>
      </c>
      <c r="M629" s="9" t="s">
        <v>5631</v>
      </c>
      <c r="N629" s="6" t="s">
        <v>5631</v>
      </c>
      <c r="P629" s="6" t="s">
        <v>1336</v>
      </c>
      <c r="Q629" s="6" t="s">
        <v>5631</v>
      </c>
      <c r="R629" s="6" t="s">
        <v>1034</v>
      </c>
    </row>
    <row r="630" spans="1:18" ht="15" customHeight="1">
      <c r="A630" s="7" t="s">
        <v>928</v>
      </c>
      <c r="B630" s="7" t="s">
        <v>2002</v>
      </c>
      <c r="C630" s="7">
        <v>1</v>
      </c>
      <c r="D630" s="7" t="s">
        <v>4684</v>
      </c>
      <c r="E630" s="8">
        <f>중기사용료목록!E628</f>
        <v>0</v>
      </c>
      <c r="F630" s="8">
        <f t="shared" si="46"/>
        <v>0</v>
      </c>
      <c r="G630" s="8">
        <f>중기사용료목록!F628</f>
        <v>0</v>
      </c>
      <c r="H630" s="8">
        <f t="shared" si="47"/>
        <v>0</v>
      </c>
      <c r="I630" s="8">
        <f>중기사용료목록!G628</f>
        <v>66</v>
      </c>
      <c r="J630" s="8">
        <f t="shared" si="48"/>
        <v>66</v>
      </c>
      <c r="K630" s="8">
        <f t="shared" si="49"/>
        <v>66</v>
      </c>
      <c r="L630" s="8">
        <f t="shared" si="45"/>
        <v>66</v>
      </c>
      <c r="M630" s="9" t="s">
        <v>5631</v>
      </c>
      <c r="N630" s="6" t="s">
        <v>5631</v>
      </c>
      <c r="P630" s="6" t="s">
        <v>2684</v>
      </c>
      <c r="Q630" s="6" t="s">
        <v>5631</v>
      </c>
      <c r="R630" s="6" t="s">
        <v>815</v>
      </c>
    </row>
    <row r="631" spans="1:18" ht="15" customHeight="1">
      <c r="A631" s="7" t="s">
        <v>928</v>
      </c>
      <c r="B631" s="7" t="s">
        <v>554</v>
      </c>
      <c r="C631" s="7">
        <v>1</v>
      </c>
      <c r="D631" s="7" t="s">
        <v>4684</v>
      </c>
      <c r="E631" s="8">
        <f>중기사용료목록!E629</f>
        <v>0</v>
      </c>
      <c r="F631" s="8">
        <f t="shared" si="46"/>
        <v>0</v>
      </c>
      <c r="G631" s="8">
        <f>중기사용료목록!F629</f>
        <v>0</v>
      </c>
      <c r="H631" s="8">
        <f t="shared" si="47"/>
        <v>0</v>
      </c>
      <c r="I631" s="8">
        <f>중기사용료목록!G629</f>
        <v>73</v>
      </c>
      <c r="J631" s="8">
        <f t="shared" si="48"/>
        <v>73</v>
      </c>
      <c r="K631" s="8">
        <f t="shared" si="49"/>
        <v>73</v>
      </c>
      <c r="L631" s="8">
        <f t="shared" si="45"/>
        <v>73</v>
      </c>
      <c r="M631" s="9" t="s">
        <v>5631</v>
      </c>
      <c r="N631" s="6" t="s">
        <v>5631</v>
      </c>
      <c r="P631" s="6" t="s">
        <v>4023</v>
      </c>
      <c r="Q631" s="6" t="s">
        <v>5631</v>
      </c>
      <c r="R631" s="6" t="s">
        <v>2280</v>
      </c>
    </row>
    <row r="632" spans="1:18" ht="15" customHeight="1">
      <c r="A632" s="7" t="s">
        <v>928</v>
      </c>
      <c r="B632" s="7" t="s">
        <v>1229</v>
      </c>
      <c r="C632" s="7">
        <v>1</v>
      </c>
      <c r="D632" s="7" t="s">
        <v>4684</v>
      </c>
      <c r="E632" s="8">
        <f>중기사용료목록!E630</f>
        <v>0</v>
      </c>
      <c r="F632" s="8">
        <f t="shared" si="46"/>
        <v>0</v>
      </c>
      <c r="G632" s="8">
        <f>중기사용료목록!F630</f>
        <v>0</v>
      </c>
      <c r="H632" s="8">
        <f t="shared" si="47"/>
        <v>0</v>
      </c>
      <c r="I632" s="8">
        <f>중기사용료목록!G630</f>
        <v>84</v>
      </c>
      <c r="J632" s="8">
        <f t="shared" si="48"/>
        <v>84</v>
      </c>
      <c r="K632" s="8">
        <f t="shared" si="49"/>
        <v>84</v>
      </c>
      <c r="L632" s="8">
        <f t="shared" si="45"/>
        <v>84</v>
      </c>
      <c r="M632" s="9" t="s">
        <v>5631</v>
      </c>
      <c r="N632" s="6" t="s">
        <v>5631</v>
      </c>
      <c r="P632" s="6" t="s">
        <v>5476</v>
      </c>
      <c r="Q632" s="6" t="s">
        <v>5631</v>
      </c>
      <c r="R632" s="6" t="s">
        <v>506</v>
      </c>
    </row>
    <row r="633" spans="1:18" ht="15" customHeight="1">
      <c r="A633" s="7" t="s">
        <v>928</v>
      </c>
      <c r="B633" s="7" t="s">
        <v>2625</v>
      </c>
      <c r="C633" s="7">
        <v>1</v>
      </c>
      <c r="D633" s="7" t="s">
        <v>4684</v>
      </c>
      <c r="E633" s="8">
        <f>중기사용료목록!E631</f>
        <v>0</v>
      </c>
      <c r="F633" s="8">
        <f t="shared" si="46"/>
        <v>0</v>
      </c>
      <c r="G633" s="8">
        <f>중기사용료목록!F631</f>
        <v>0</v>
      </c>
      <c r="H633" s="8">
        <f t="shared" si="47"/>
        <v>0</v>
      </c>
      <c r="I633" s="8">
        <f>중기사용료목록!G631</f>
        <v>116</v>
      </c>
      <c r="J633" s="8">
        <f t="shared" si="48"/>
        <v>116</v>
      </c>
      <c r="K633" s="8">
        <f t="shared" si="49"/>
        <v>116</v>
      </c>
      <c r="L633" s="8">
        <f t="shared" si="45"/>
        <v>116</v>
      </c>
      <c r="M633" s="9" t="s">
        <v>5631</v>
      </c>
      <c r="N633" s="6" t="s">
        <v>5631</v>
      </c>
      <c r="P633" s="6" t="s">
        <v>1257</v>
      </c>
      <c r="Q633" s="6" t="s">
        <v>5631</v>
      </c>
      <c r="R633" s="6" t="s">
        <v>1770</v>
      </c>
    </row>
    <row r="634" spans="1:18" ht="15" customHeight="1">
      <c r="A634" s="7" t="s">
        <v>928</v>
      </c>
      <c r="B634" s="7" t="s">
        <v>4037</v>
      </c>
      <c r="C634" s="7">
        <v>1</v>
      </c>
      <c r="D634" s="7" t="s">
        <v>4684</v>
      </c>
      <c r="E634" s="8">
        <f>중기사용료목록!E632</f>
        <v>0</v>
      </c>
      <c r="F634" s="8">
        <f t="shared" si="46"/>
        <v>0</v>
      </c>
      <c r="G634" s="8">
        <f>중기사용료목록!F632</f>
        <v>0</v>
      </c>
      <c r="H634" s="8">
        <f t="shared" si="47"/>
        <v>0</v>
      </c>
      <c r="I634" s="8">
        <f>중기사용료목록!G632</f>
        <v>183</v>
      </c>
      <c r="J634" s="8">
        <f t="shared" si="48"/>
        <v>183</v>
      </c>
      <c r="K634" s="8">
        <f t="shared" si="49"/>
        <v>183</v>
      </c>
      <c r="L634" s="8">
        <f t="shared" si="45"/>
        <v>183</v>
      </c>
      <c r="M634" s="9" t="s">
        <v>5631</v>
      </c>
      <c r="N634" s="6" t="s">
        <v>5631</v>
      </c>
      <c r="P634" s="6" t="s">
        <v>2596</v>
      </c>
      <c r="Q634" s="6" t="s">
        <v>5631</v>
      </c>
      <c r="R634" s="6" t="s">
        <v>3150</v>
      </c>
    </row>
    <row r="635" spans="1:18" ht="15" customHeight="1">
      <c r="A635" s="7" t="s">
        <v>928</v>
      </c>
      <c r="B635" s="7" t="s">
        <v>2593</v>
      </c>
      <c r="C635" s="7">
        <v>1</v>
      </c>
      <c r="D635" s="7" t="s">
        <v>4684</v>
      </c>
      <c r="E635" s="8">
        <f>중기사용료목록!E633</f>
        <v>0</v>
      </c>
      <c r="F635" s="8">
        <f t="shared" si="46"/>
        <v>0</v>
      </c>
      <c r="G635" s="8">
        <f>중기사용료목록!F633</f>
        <v>0</v>
      </c>
      <c r="H635" s="8">
        <f t="shared" si="47"/>
        <v>0</v>
      </c>
      <c r="I635" s="8">
        <f>중기사용료목록!G633</f>
        <v>244</v>
      </c>
      <c r="J635" s="8">
        <f t="shared" si="48"/>
        <v>244</v>
      </c>
      <c r="K635" s="8">
        <f t="shared" si="49"/>
        <v>244</v>
      </c>
      <c r="L635" s="8">
        <f t="shared" si="45"/>
        <v>244</v>
      </c>
      <c r="M635" s="9" t="s">
        <v>5631</v>
      </c>
      <c r="N635" s="6" t="s">
        <v>5631</v>
      </c>
      <c r="P635" s="6" t="s">
        <v>211</v>
      </c>
      <c r="Q635" s="6" t="s">
        <v>5631</v>
      </c>
      <c r="R635" s="6" t="s">
        <v>5088</v>
      </c>
    </row>
    <row r="636" spans="1:18" ht="15" customHeight="1">
      <c r="A636" s="7" t="s">
        <v>928</v>
      </c>
      <c r="B636" s="7" t="s">
        <v>1572</v>
      </c>
      <c r="C636" s="7">
        <v>1</v>
      </c>
      <c r="D636" s="7" t="s">
        <v>4684</v>
      </c>
      <c r="E636" s="8">
        <f>중기사용료목록!E634</f>
        <v>0</v>
      </c>
      <c r="F636" s="8">
        <f t="shared" si="46"/>
        <v>0</v>
      </c>
      <c r="G636" s="8">
        <f>중기사용료목록!F634</f>
        <v>0</v>
      </c>
      <c r="H636" s="8">
        <f t="shared" si="47"/>
        <v>0</v>
      </c>
      <c r="I636" s="8">
        <f>중기사용료목록!G634</f>
        <v>277</v>
      </c>
      <c r="J636" s="8">
        <f t="shared" si="48"/>
        <v>277</v>
      </c>
      <c r="K636" s="8">
        <f t="shared" si="49"/>
        <v>277</v>
      </c>
      <c r="L636" s="8">
        <f t="shared" si="45"/>
        <v>277</v>
      </c>
      <c r="M636" s="9" t="s">
        <v>5631</v>
      </c>
      <c r="N636" s="6" t="s">
        <v>5631</v>
      </c>
      <c r="P636" s="6" t="s">
        <v>1634</v>
      </c>
      <c r="Q636" s="6" t="s">
        <v>5631</v>
      </c>
      <c r="R636" s="6" t="s">
        <v>779</v>
      </c>
    </row>
    <row r="637" spans="1:18" ht="15" customHeight="1">
      <c r="A637" s="7" t="s">
        <v>928</v>
      </c>
      <c r="B637" s="7" t="s">
        <v>1210</v>
      </c>
      <c r="C637" s="7">
        <v>1</v>
      </c>
      <c r="D637" s="7" t="s">
        <v>4684</v>
      </c>
      <c r="E637" s="8">
        <f>중기사용료목록!E635</f>
        <v>0</v>
      </c>
      <c r="F637" s="8">
        <f t="shared" si="46"/>
        <v>0</v>
      </c>
      <c r="G637" s="8">
        <f>중기사용료목록!F635</f>
        <v>0</v>
      </c>
      <c r="H637" s="8">
        <f t="shared" si="47"/>
        <v>0</v>
      </c>
      <c r="I637" s="8">
        <f>중기사용료목록!G635</f>
        <v>299</v>
      </c>
      <c r="J637" s="8">
        <f t="shared" si="48"/>
        <v>299</v>
      </c>
      <c r="K637" s="8">
        <f t="shared" si="49"/>
        <v>299</v>
      </c>
      <c r="L637" s="8">
        <f t="shared" si="45"/>
        <v>299</v>
      </c>
      <c r="M637" s="9" t="s">
        <v>5631</v>
      </c>
      <c r="N637" s="6" t="s">
        <v>5631</v>
      </c>
      <c r="P637" s="6" t="s">
        <v>3038</v>
      </c>
      <c r="Q637" s="6" t="s">
        <v>5631</v>
      </c>
      <c r="R637" s="6" t="s">
        <v>4155</v>
      </c>
    </row>
    <row r="638" spans="1:18" ht="15" customHeight="1">
      <c r="A638" s="7" t="s">
        <v>928</v>
      </c>
      <c r="B638" s="7" t="s">
        <v>5034</v>
      </c>
      <c r="C638" s="7">
        <v>1</v>
      </c>
      <c r="D638" s="7" t="s">
        <v>4684</v>
      </c>
      <c r="E638" s="8">
        <f>중기사용료목록!E636</f>
        <v>0</v>
      </c>
      <c r="F638" s="8">
        <f t="shared" si="46"/>
        <v>0</v>
      </c>
      <c r="G638" s="8">
        <f>중기사용료목록!F636</f>
        <v>0</v>
      </c>
      <c r="H638" s="8">
        <f t="shared" si="47"/>
        <v>0</v>
      </c>
      <c r="I638" s="8">
        <f>중기사용료목록!G636</f>
        <v>317</v>
      </c>
      <c r="J638" s="8">
        <f t="shared" si="48"/>
        <v>317</v>
      </c>
      <c r="K638" s="8">
        <f t="shared" si="49"/>
        <v>317</v>
      </c>
      <c r="L638" s="8">
        <f t="shared" si="45"/>
        <v>317</v>
      </c>
      <c r="M638" s="9" t="s">
        <v>5631</v>
      </c>
      <c r="N638" s="6" t="s">
        <v>5631</v>
      </c>
      <c r="P638" s="6" t="s">
        <v>4455</v>
      </c>
      <c r="Q638" s="6" t="s">
        <v>5631</v>
      </c>
      <c r="R638" s="6" t="s">
        <v>1375</v>
      </c>
    </row>
    <row r="639" spans="1:18" ht="15" customHeight="1">
      <c r="A639" s="7" t="s">
        <v>928</v>
      </c>
      <c r="B639" s="7" t="s">
        <v>529</v>
      </c>
      <c r="C639" s="7">
        <v>1</v>
      </c>
      <c r="D639" s="7" t="s">
        <v>4684</v>
      </c>
      <c r="E639" s="8">
        <f>중기사용료목록!E637</f>
        <v>0</v>
      </c>
      <c r="F639" s="8">
        <f t="shared" si="46"/>
        <v>0</v>
      </c>
      <c r="G639" s="8">
        <f>중기사용료목록!F637</f>
        <v>0</v>
      </c>
      <c r="H639" s="8">
        <f t="shared" si="47"/>
        <v>0</v>
      </c>
      <c r="I639" s="8">
        <f>중기사용료목록!G637</f>
        <v>332</v>
      </c>
      <c r="J639" s="8">
        <f t="shared" si="48"/>
        <v>332</v>
      </c>
      <c r="K639" s="8">
        <f t="shared" si="49"/>
        <v>332</v>
      </c>
      <c r="L639" s="8">
        <f t="shared" si="45"/>
        <v>332</v>
      </c>
      <c r="M639" s="9" t="s">
        <v>5631</v>
      </c>
      <c r="N639" s="6" t="s">
        <v>5631</v>
      </c>
      <c r="P639" s="6" t="s">
        <v>296</v>
      </c>
      <c r="Q639" s="6" t="s">
        <v>5631</v>
      </c>
      <c r="R639" s="6" t="s">
        <v>2651</v>
      </c>
    </row>
    <row r="640" spans="1:18" ht="15" customHeight="1">
      <c r="A640" s="7" t="s">
        <v>928</v>
      </c>
      <c r="B640" s="7" t="s">
        <v>1857</v>
      </c>
      <c r="C640" s="7">
        <v>1</v>
      </c>
      <c r="D640" s="7" t="s">
        <v>4684</v>
      </c>
      <c r="E640" s="8">
        <f>중기사용료목록!E638</f>
        <v>0</v>
      </c>
      <c r="F640" s="8">
        <f t="shared" si="46"/>
        <v>0</v>
      </c>
      <c r="G640" s="8">
        <f>중기사용료목록!F638</f>
        <v>0</v>
      </c>
      <c r="H640" s="8">
        <f t="shared" si="47"/>
        <v>0</v>
      </c>
      <c r="I640" s="8">
        <f>중기사용료목록!G638</f>
        <v>351</v>
      </c>
      <c r="J640" s="8">
        <f t="shared" si="48"/>
        <v>351</v>
      </c>
      <c r="K640" s="8">
        <f t="shared" si="49"/>
        <v>351</v>
      </c>
      <c r="L640" s="8">
        <f t="shared" si="45"/>
        <v>351</v>
      </c>
      <c r="M640" s="9" t="s">
        <v>5631</v>
      </c>
      <c r="N640" s="6" t="s">
        <v>5631</v>
      </c>
      <c r="P640" s="6" t="s">
        <v>1709</v>
      </c>
      <c r="Q640" s="6" t="s">
        <v>5631</v>
      </c>
      <c r="R640" s="6" t="s">
        <v>2665</v>
      </c>
    </row>
    <row r="641" spans="1:18" ht="15" customHeight="1">
      <c r="A641" s="7" t="s">
        <v>928</v>
      </c>
      <c r="B641" s="7" t="s">
        <v>983</v>
      </c>
      <c r="C641" s="7">
        <v>1</v>
      </c>
      <c r="D641" s="7" t="s">
        <v>4684</v>
      </c>
      <c r="E641" s="8">
        <f>중기사용료목록!E639</f>
        <v>0</v>
      </c>
      <c r="F641" s="8">
        <f t="shared" si="46"/>
        <v>0</v>
      </c>
      <c r="G641" s="8">
        <f>중기사용료목록!F639</f>
        <v>0</v>
      </c>
      <c r="H641" s="8">
        <f t="shared" si="47"/>
        <v>0</v>
      </c>
      <c r="I641" s="8">
        <f>중기사용료목록!G639</f>
        <v>355</v>
      </c>
      <c r="J641" s="8">
        <f t="shared" si="48"/>
        <v>355</v>
      </c>
      <c r="K641" s="8">
        <f t="shared" si="49"/>
        <v>355</v>
      </c>
      <c r="L641" s="8">
        <f t="shared" si="45"/>
        <v>355</v>
      </c>
      <c r="M641" s="9" t="s">
        <v>5631</v>
      </c>
      <c r="N641" s="6" t="s">
        <v>5631</v>
      </c>
      <c r="P641" s="6" t="s">
        <v>3108</v>
      </c>
      <c r="Q641" s="6" t="s">
        <v>5631</v>
      </c>
      <c r="R641" s="6" t="s">
        <v>2991</v>
      </c>
    </row>
    <row r="642" spans="1:18" ht="15" customHeight="1">
      <c r="A642" s="7" t="s">
        <v>928</v>
      </c>
      <c r="B642" s="7" t="s">
        <v>601</v>
      </c>
      <c r="C642" s="7">
        <v>1</v>
      </c>
      <c r="D642" s="7" t="s">
        <v>4684</v>
      </c>
      <c r="E642" s="8">
        <f>중기사용료목록!E640</f>
        <v>0</v>
      </c>
      <c r="F642" s="8">
        <f t="shared" si="46"/>
        <v>0</v>
      </c>
      <c r="G642" s="8">
        <f>중기사용료목록!F640</f>
        <v>0</v>
      </c>
      <c r="H642" s="8">
        <f t="shared" si="47"/>
        <v>0</v>
      </c>
      <c r="I642" s="8">
        <f>중기사용료목록!G640</f>
        <v>403</v>
      </c>
      <c r="J642" s="8">
        <f t="shared" si="48"/>
        <v>403</v>
      </c>
      <c r="K642" s="8">
        <f t="shared" si="49"/>
        <v>403</v>
      </c>
      <c r="L642" s="8">
        <f t="shared" si="45"/>
        <v>403</v>
      </c>
      <c r="M642" s="9" t="s">
        <v>5631</v>
      </c>
      <c r="N642" s="6" t="s">
        <v>5631</v>
      </c>
      <c r="P642" s="6" t="s">
        <v>4545</v>
      </c>
      <c r="Q642" s="6" t="s">
        <v>5631</v>
      </c>
      <c r="R642" s="6" t="s">
        <v>1769</v>
      </c>
    </row>
    <row r="643" spans="1:18" ht="15" customHeight="1">
      <c r="A643" s="7" t="s">
        <v>928</v>
      </c>
      <c r="B643" s="7" t="s">
        <v>4373</v>
      </c>
      <c r="C643" s="7">
        <v>1</v>
      </c>
      <c r="D643" s="7" t="s">
        <v>4684</v>
      </c>
      <c r="E643" s="8">
        <f>중기사용료목록!E641</f>
        <v>0</v>
      </c>
      <c r="F643" s="8">
        <f t="shared" si="46"/>
        <v>0</v>
      </c>
      <c r="G643" s="8">
        <f>중기사용료목록!F641</f>
        <v>0</v>
      </c>
      <c r="H643" s="8">
        <f t="shared" si="47"/>
        <v>0</v>
      </c>
      <c r="I643" s="8">
        <f>중기사용료목록!G641</f>
        <v>487</v>
      </c>
      <c r="J643" s="8">
        <f t="shared" si="48"/>
        <v>487</v>
      </c>
      <c r="K643" s="8">
        <f t="shared" si="49"/>
        <v>487</v>
      </c>
      <c r="L643" s="8">
        <f t="shared" si="45"/>
        <v>487</v>
      </c>
      <c r="M643" s="9" t="s">
        <v>5631</v>
      </c>
      <c r="N643" s="6" t="s">
        <v>5631</v>
      </c>
      <c r="P643" s="6" t="s">
        <v>9</v>
      </c>
      <c r="Q643" s="6" t="s">
        <v>5631</v>
      </c>
      <c r="R643" s="6" t="s">
        <v>5316</v>
      </c>
    </row>
    <row r="644" spans="1:18" ht="15" customHeight="1">
      <c r="A644" s="7" t="s">
        <v>928</v>
      </c>
      <c r="B644" s="7" t="s">
        <v>231</v>
      </c>
      <c r="C644" s="7">
        <v>1</v>
      </c>
      <c r="D644" s="7" t="s">
        <v>4684</v>
      </c>
      <c r="E644" s="8">
        <f>중기사용료목록!E642</f>
        <v>0</v>
      </c>
      <c r="F644" s="8">
        <f t="shared" si="46"/>
        <v>0</v>
      </c>
      <c r="G644" s="8">
        <f>중기사용료목록!F642</f>
        <v>0</v>
      </c>
      <c r="H644" s="8">
        <f t="shared" si="47"/>
        <v>0</v>
      </c>
      <c r="I644" s="8">
        <f>중기사용료목록!G642</f>
        <v>554</v>
      </c>
      <c r="J644" s="8">
        <f t="shared" si="48"/>
        <v>554</v>
      </c>
      <c r="K644" s="8">
        <f t="shared" si="49"/>
        <v>554</v>
      </c>
      <c r="L644" s="8">
        <f t="shared" si="45"/>
        <v>554</v>
      </c>
      <c r="M644" s="9" t="s">
        <v>5631</v>
      </c>
      <c r="N644" s="6" t="s">
        <v>5631</v>
      </c>
      <c r="P644" s="6" t="s">
        <v>1443</v>
      </c>
      <c r="Q644" s="6" t="s">
        <v>5631</v>
      </c>
      <c r="R644" s="6" t="s">
        <v>2520</v>
      </c>
    </row>
    <row r="645" spans="1:18" ht="15" customHeight="1">
      <c r="A645" s="7" t="s">
        <v>3727</v>
      </c>
      <c r="B645" s="7" t="s">
        <v>4533</v>
      </c>
      <c r="C645" s="7">
        <v>1</v>
      </c>
      <c r="D645" s="7" t="s">
        <v>3583</v>
      </c>
      <c r="E645" s="8">
        <f>중기사용료목록!E643</f>
        <v>83330</v>
      </c>
      <c r="F645" s="8">
        <f t="shared" si="46"/>
        <v>83330</v>
      </c>
      <c r="G645" s="8">
        <f>중기사용료목록!F643</f>
        <v>185304</v>
      </c>
      <c r="H645" s="8">
        <f t="shared" si="47"/>
        <v>185304</v>
      </c>
      <c r="I645" s="8">
        <f>중기사용료목록!G643</f>
        <v>48832</v>
      </c>
      <c r="J645" s="8">
        <f t="shared" si="48"/>
        <v>48832</v>
      </c>
      <c r="K645" s="8">
        <f t="shared" si="49"/>
        <v>317466</v>
      </c>
      <c r="L645" s="8">
        <f t="shared" ref="L645:L708" si="50">F645+H645+J645</f>
        <v>317466</v>
      </c>
      <c r="M645" s="9" t="s">
        <v>5631</v>
      </c>
      <c r="N645" s="6" t="s">
        <v>5631</v>
      </c>
      <c r="P645" s="6" t="s">
        <v>3095</v>
      </c>
      <c r="Q645" s="6" t="s">
        <v>5631</v>
      </c>
      <c r="R645" s="6" t="s">
        <v>3687</v>
      </c>
    </row>
    <row r="646" spans="1:18" ht="15" customHeight="1">
      <c r="A646" s="7" t="s">
        <v>3727</v>
      </c>
      <c r="B646" s="7" t="s">
        <v>885</v>
      </c>
      <c r="C646" s="7">
        <v>1</v>
      </c>
      <c r="D646" s="7" t="s">
        <v>3583</v>
      </c>
      <c r="E646" s="8">
        <f>중기사용료목록!E644</f>
        <v>158272</v>
      </c>
      <c r="F646" s="8">
        <f t="shared" ref="F646:F709" si="51">TRUNC(E646*C646,0)</f>
        <v>158272</v>
      </c>
      <c r="G646" s="8">
        <f>중기사용료목록!F644</f>
        <v>185304</v>
      </c>
      <c r="H646" s="8">
        <f t="shared" ref="H646:H709" si="52">TRUNC(G646*C646,0)</f>
        <v>185304</v>
      </c>
      <c r="I646" s="8">
        <f>중기사용료목록!G644</f>
        <v>92934</v>
      </c>
      <c r="J646" s="8">
        <f t="shared" ref="J646:J709" si="53">TRUNC(I646*C646,0)</f>
        <v>92934</v>
      </c>
      <c r="K646" s="8">
        <f t="shared" ref="K646:K709" si="54">E646+G646+I646</f>
        <v>436510</v>
      </c>
      <c r="L646" s="8">
        <f t="shared" si="50"/>
        <v>436510</v>
      </c>
      <c r="M646" s="9" t="s">
        <v>5631</v>
      </c>
      <c r="N646" s="6" t="s">
        <v>5631</v>
      </c>
      <c r="P646" s="6" t="s">
        <v>4487</v>
      </c>
      <c r="Q646" s="6" t="s">
        <v>5631</v>
      </c>
      <c r="R646" s="6" t="s">
        <v>5281</v>
      </c>
    </row>
    <row r="647" spans="1:18" ht="15" customHeight="1">
      <c r="A647" s="7" t="s">
        <v>3727</v>
      </c>
      <c r="B647" s="7" t="s">
        <v>5045</v>
      </c>
      <c r="C647" s="7">
        <v>1</v>
      </c>
      <c r="D647" s="7" t="s">
        <v>3583</v>
      </c>
      <c r="E647" s="8">
        <f>중기사용료목록!E645</f>
        <v>253328</v>
      </c>
      <c r="F647" s="8">
        <f t="shared" si="51"/>
        <v>253328</v>
      </c>
      <c r="G647" s="8">
        <f>중기사용료목록!F645</f>
        <v>207649</v>
      </c>
      <c r="H647" s="8">
        <f t="shared" si="52"/>
        <v>207649</v>
      </c>
      <c r="I647" s="8">
        <f>중기사용료목록!G645</f>
        <v>150173</v>
      </c>
      <c r="J647" s="8">
        <f t="shared" si="53"/>
        <v>150173</v>
      </c>
      <c r="K647" s="8">
        <f t="shared" si="54"/>
        <v>611150</v>
      </c>
      <c r="L647" s="8">
        <f t="shared" si="50"/>
        <v>611150</v>
      </c>
      <c r="M647" s="9" t="s">
        <v>5631</v>
      </c>
      <c r="N647" s="6" t="s">
        <v>5631</v>
      </c>
      <c r="P647" s="6" t="s">
        <v>370</v>
      </c>
      <c r="Q647" s="6" t="s">
        <v>5631</v>
      </c>
      <c r="R647" s="6" t="s">
        <v>2091</v>
      </c>
    </row>
    <row r="648" spans="1:18" ht="15" customHeight="1">
      <c r="A648" s="7" t="s">
        <v>3727</v>
      </c>
      <c r="B648" s="7" t="s">
        <v>4343</v>
      </c>
      <c r="C648" s="7">
        <v>1</v>
      </c>
      <c r="D648" s="7" t="s">
        <v>3583</v>
      </c>
      <c r="E648" s="8">
        <f>중기사용료목록!E646</f>
        <v>346055</v>
      </c>
      <c r="F648" s="8">
        <f t="shared" si="51"/>
        <v>346055</v>
      </c>
      <c r="G648" s="8">
        <f>중기사용료목록!F646</f>
        <v>232120</v>
      </c>
      <c r="H648" s="8">
        <f t="shared" si="52"/>
        <v>232120</v>
      </c>
      <c r="I648" s="8">
        <f>중기사용료목록!G646</f>
        <v>180208</v>
      </c>
      <c r="J648" s="8">
        <f t="shared" si="53"/>
        <v>180208</v>
      </c>
      <c r="K648" s="8">
        <f t="shared" si="54"/>
        <v>758383</v>
      </c>
      <c r="L648" s="8">
        <f t="shared" si="50"/>
        <v>758383</v>
      </c>
      <c r="M648" s="9" t="s">
        <v>5631</v>
      </c>
      <c r="N648" s="6" t="s">
        <v>5631</v>
      </c>
      <c r="P648" s="6" t="s">
        <v>1737</v>
      </c>
      <c r="Q648" s="6" t="s">
        <v>5631</v>
      </c>
      <c r="R648" s="6" t="s">
        <v>4860</v>
      </c>
    </row>
    <row r="649" spans="1:18" ht="15" customHeight="1">
      <c r="A649" s="7" t="s">
        <v>3727</v>
      </c>
      <c r="B649" s="7" t="s">
        <v>1793</v>
      </c>
      <c r="C649" s="7">
        <v>1</v>
      </c>
      <c r="D649" s="7" t="s">
        <v>3583</v>
      </c>
      <c r="E649" s="8">
        <f>중기사용료목록!E647</f>
        <v>556587</v>
      </c>
      <c r="F649" s="8">
        <f t="shared" si="51"/>
        <v>556587</v>
      </c>
      <c r="G649" s="8">
        <f>중기사용료목록!F647</f>
        <v>232120</v>
      </c>
      <c r="H649" s="8">
        <f t="shared" si="52"/>
        <v>232120</v>
      </c>
      <c r="I649" s="8">
        <f>중기사용료목록!G647</f>
        <v>309219</v>
      </c>
      <c r="J649" s="8">
        <f t="shared" si="53"/>
        <v>309219</v>
      </c>
      <c r="K649" s="8">
        <f t="shared" si="54"/>
        <v>1097926</v>
      </c>
      <c r="L649" s="8">
        <f t="shared" si="50"/>
        <v>1097926</v>
      </c>
      <c r="M649" s="9" t="s">
        <v>5631</v>
      </c>
      <c r="N649" s="6" t="s">
        <v>5631</v>
      </c>
      <c r="P649" s="6" t="s">
        <v>3003</v>
      </c>
      <c r="Q649" s="6" t="s">
        <v>5631</v>
      </c>
      <c r="R649" s="6" t="s">
        <v>168</v>
      </c>
    </row>
    <row r="650" spans="1:18" ht="15" customHeight="1">
      <c r="A650" s="7" t="s">
        <v>3727</v>
      </c>
      <c r="B650" s="7" t="s">
        <v>3391</v>
      </c>
      <c r="C650" s="7">
        <v>1</v>
      </c>
      <c r="D650" s="7" t="s">
        <v>3583</v>
      </c>
      <c r="E650" s="8">
        <f>중기사용료목록!E648</f>
        <v>615254</v>
      </c>
      <c r="F650" s="8">
        <f t="shared" si="51"/>
        <v>615254</v>
      </c>
      <c r="G650" s="8">
        <f>중기사용료목록!F648</f>
        <v>232120</v>
      </c>
      <c r="H650" s="8">
        <f t="shared" si="52"/>
        <v>232120</v>
      </c>
      <c r="I650" s="8">
        <f>중기사용료목록!G648</f>
        <v>346942</v>
      </c>
      <c r="J650" s="8">
        <f t="shared" si="53"/>
        <v>346942</v>
      </c>
      <c r="K650" s="8">
        <f t="shared" si="54"/>
        <v>1194316</v>
      </c>
      <c r="L650" s="8">
        <f t="shared" si="50"/>
        <v>1194316</v>
      </c>
      <c r="M650" s="9" t="s">
        <v>5631</v>
      </c>
      <c r="N650" s="6" t="s">
        <v>5631</v>
      </c>
      <c r="P650" s="6" t="s">
        <v>4369</v>
      </c>
      <c r="Q650" s="6" t="s">
        <v>5631</v>
      </c>
      <c r="R650" s="6" t="s">
        <v>2917</v>
      </c>
    </row>
    <row r="651" spans="1:18" ht="15" customHeight="1">
      <c r="A651" s="7" t="s">
        <v>3727</v>
      </c>
      <c r="B651" s="7" t="s">
        <v>156</v>
      </c>
      <c r="C651" s="7">
        <v>1</v>
      </c>
      <c r="D651" s="7" t="s">
        <v>3583</v>
      </c>
      <c r="E651" s="8">
        <f>중기사용료목록!E649</f>
        <v>842703</v>
      </c>
      <c r="F651" s="8">
        <f t="shared" si="51"/>
        <v>842703</v>
      </c>
      <c r="G651" s="8">
        <f>중기사용료목록!F649</f>
        <v>232120</v>
      </c>
      <c r="H651" s="8">
        <f t="shared" si="52"/>
        <v>232120</v>
      </c>
      <c r="I651" s="8">
        <f>중기사용료목록!G649</f>
        <v>531459</v>
      </c>
      <c r="J651" s="8">
        <f t="shared" si="53"/>
        <v>531459</v>
      </c>
      <c r="K651" s="8">
        <f t="shared" si="54"/>
        <v>1606282</v>
      </c>
      <c r="L651" s="8">
        <f t="shared" si="50"/>
        <v>1606282</v>
      </c>
      <c r="M651" s="9" t="s">
        <v>5631</v>
      </c>
      <c r="N651" s="6" t="s">
        <v>5631</v>
      </c>
      <c r="P651" s="6" t="s">
        <v>282</v>
      </c>
      <c r="Q651" s="6" t="s">
        <v>5631</v>
      </c>
      <c r="R651" s="6" t="s">
        <v>5365</v>
      </c>
    </row>
    <row r="652" spans="1:18" ht="15" customHeight="1">
      <c r="A652" s="7" t="s">
        <v>3727</v>
      </c>
      <c r="B652" s="7" t="s">
        <v>4854</v>
      </c>
      <c r="C652" s="7">
        <v>1</v>
      </c>
      <c r="D652" s="7" t="s">
        <v>3583</v>
      </c>
      <c r="E652" s="8">
        <f>중기사용료목록!E650</f>
        <v>976885</v>
      </c>
      <c r="F652" s="8">
        <f t="shared" si="51"/>
        <v>976885</v>
      </c>
      <c r="G652" s="8">
        <f>중기사용료목록!F650</f>
        <v>254465</v>
      </c>
      <c r="H652" s="8">
        <f t="shared" si="52"/>
        <v>254465</v>
      </c>
      <c r="I652" s="8">
        <f>중기사용료목록!G650</f>
        <v>650543</v>
      </c>
      <c r="J652" s="8">
        <f t="shared" si="53"/>
        <v>650543</v>
      </c>
      <c r="K652" s="8">
        <f t="shared" si="54"/>
        <v>1881893</v>
      </c>
      <c r="L652" s="8">
        <f t="shared" si="50"/>
        <v>1881893</v>
      </c>
      <c r="M652" s="9" t="s">
        <v>5631</v>
      </c>
      <c r="N652" s="6" t="s">
        <v>5631</v>
      </c>
      <c r="P652" s="6" t="s">
        <v>1650</v>
      </c>
      <c r="Q652" s="6" t="s">
        <v>5631</v>
      </c>
      <c r="R652" s="6" t="s">
        <v>3937</v>
      </c>
    </row>
    <row r="653" spans="1:18" ht="15" customHeight="1">
      <c r="A653" s="7" t="s">
        <v>3727</v>
      </c>
      <c r="B653" s="7" t="s">
        <v>837</v>
      </c>
      <c r="C653" s="7">
        <v>1</v>
      </c>
      <c r="D653" s="7" t="s">
        <v>3583</v>
      </c>
      <c r="E653" s="8">
        <f>중기사용료목록!E651</f>
        <v>1133933</v>
      </c>
      <c r="F653" s="8">
        <f t="shared" si="51"/>
        <v>1133933</v>
      </c>
      <c r="G653" s="8">
        <f>중기사용료목록!F651</f>
        <v>254465</v>
      </c>
      <c r="H653" s="8">
        <f t="shared" si="52"/>
        <v>254465</v>
      </c>
      <c r="I653" s="8">
        <f>중기사용료목록!G651</f>
        <v>715597</v>
      </c>
      <c r="J653" s="8">
        <f t="shared" si="53"/>
        <v>715597</v>
      </c>
      <c r="K653" s="8">
        <f t="shared" si="54"/>
        <v>2103995</v>
      </c>
      <c r="L653" s="8">
        <f t="shared" si="50"/>
        <v>2103995</v>
      </c>
      <c r="M653" s="9" t="s">
        <v>5631</v>
      </c>
      <c r="N653" s="6" t="s">
        <v>5631</v>
      </c>
      <c r="P653" s="6" t="s">
        <v>2919</v>
      </c>
      <c r="Q653" s="6" t="s">
        <v>5631</v>
      </c>
      <c r="R653" s="6" t="s">
        <v>3850</v>
      </c>
    </row>
    <row r="654" spans="1:18" ht="15" customHeight="1">
      <c r="A654" s="7" t="s">
        <v>3727</v>
      </c>
      <c r="B654" s="7" t="s">
        <v>2572</v>
      </c>
      <c r="C654" s="7">
        <v>1</v>
      </c>
      <c r="D654" s="7" t="s">
        <v>3583</v>
      </c>
      <c r="E654" s="8">
        <f>중기사용료목록!E652</f>
        <v>1907439</v>
      </c>
      <c r="F654" s="8">
        <f t="shared" si="51"/>
        <v>1907439</v>
      </c>
      <c r="G654" s="8">
        <f>중기사용료목록!F652</f>
        <v>276810</v>
      </c>
      <c r="H654" s="8">
        <f t="shared" si="52"/>
        <v>276810</v>
      </c>
      <c r="I654" s="8">
        <f>중기사용료목록!G652</f>
        <v>980050</v>
      </c>
      <c r="J654" s="8">
        <f t="shared" si="53"/>
        <v>980050</v>
      </c>
      <c r="K654" s="8">
        <f t="shared" si="54"/>
        <v>3164299</v>
      </c>
      <c r="L654" s="8">
        <f t="shared" si="50"/>
        <v>3164299</v>
      </c>
      <c r="M654" s="9" t="s">
        <v>5631</v>
      </c>
      <c r="N654" s="6" t="s">
        <v>5631</v>
      </c>
      <c r="P654" s="6" t="s">
        <v>4289</v>
      </c>
      <c r="Q654" s="6" t="s">
        <v>5631</v>
      </c>
      <c r="R654" s="6" t="s">
        <v>4831</v>
      </c>
    </row>
    <row r="655" spans="1:18" ht="15" customHeight="1">
      <c r="A655" s="7" t="s">
        <v>3727</v>
      </c>
      <c r="B655" s="7" t="s">
        <v>4930</v>
      </c>
      <c r="C655" s="7">
        <v>1</v>
      </c>
      <c r="D655" s="7" t="s">
        <v>3583</v>
      </c>
      <c r="E655" s="8">
        <f>중기사용료목록!E653</f>
        <v>2542250</v>
      </c>
      <c r="F655" s="8">
        <f t="shared" si="51"/>
        <v>2542250</v>
      </c>
      <c r="G655" s="8">
        <f>중기사용료목록!F653</f>
        <v>276810</v>
      </c>
      <c r="H655" s="8">
        <f t="shared" si="52"/>
        <v>276810</v>
      </c>
      <c r="I655" s="8">
        <f>중기사용료목록!G653</f>
        <v>1312652</v>
      </c>
      <c r="J655" s="8">
        <f t="shared" si="53"/>
        <v>1312652</v>
      </c>
      <c r="K655" s="8">
        <f t="shared" si="54"/>
        <v>4131712</v>
      </c>
      <c r="L655" s="8">
        <f t="shared" si="50"/>
        <v>4131712</v>
      </c>
      <c r="M655" s="9" t="s">
        <v>5631</v>
      </c>
      <c r="N655" s="6" t="s">
        <v>5631</v>
      </c>
      <c r="P655" s="6" t="s">
        <v>4052</v>
      </c>
      <c r="Q655" s="6" t="s">
        <v>5631</v>
      </c>
      <c r="R655" s="6" t="s">
        <v>4605</v>
      </c>
    </row>
    <row r="656" spans="1:18" ht="15" customHeight="1">
      <c r="A656" s="7" t="s">
        <v>3727</v>
      </c>
      <c r="B656" s="7" t="s">
        <v>2479</v>
      </c>
      <c r="C656" s="7">
        <v>1</v>
      </c>
      <c r="D656" s="7" t="s">
        <v>3583</v>
      </c>
      <c r="E656" s="8">
        <f>중기사용료목록!E654</f>
        <v>3237457</v>
      </c>
      <c r="F656" s="8">
        <f t="shared" si="51"/>
        <v>3237457</v>
      </c>
      <c r="G656" s="8">
        <f>중기사용료목록!F654</f>
        <v>276810</v>
      </c>
      <c r="H656" s="8">
        <f t="shared" si="52"/>
        <v>276810</v>
      </c>
      <c r="I656" s="8">
        <f>중기사용료목록!G654</f>
        <v>1987279</v>
      </c>
      <c r="J656" s="8">
        <f t="shared" si="53"/>
        <v>1987279</v>
      </c>
      <c r="K656" s="8">
        <f t="shared" si="54"/>
        <v>5501546</v>
      </c>
      <c r="L656" s="8">
        <f t="shared" si="50"/>
        <v>5501546</v>
      </c>
      <c r="M656" s="9" t="s">
        <v>5631</v>
      </c>
      <c r="N656" s="6" t="s">
        <v>5631</v>
      </c>
      <c r="P656" s="6" t="s">
        <v>5547</v>
      </c>
      <c r="Q656" s="6" t="s">
        <v>5631</v>
      </c>
      <c r="R656" s="6" t="s">
        <v>2165</v>
      </c>
    </row>
    <row r="657" spans="1:18" ht="15" customHeight="1">
      <c r="A657" s="7" t="s">
        <v>3727</v>
      </c>
      <c r="B657" s="7" t="s">
        <v>2406</v>
      </c>
      <c r="C657" s="7">
        <v>1</v>
      </c>
      <c r="D657" s="7" t="s">
        <v>3583</v>
      </c>
      <c r="E657" s="8">
        <f>중기사용료목록!E655</f>
        <v>5395857</v>
      </c>
      <c r="F657" s="8">
        <f t="shared" si="51"/>
        <v>5395857</v>
      </c>
      <c r="G657" s="8">
        <f>중기사용료목록!F655</f>
        <v>321499</v>
      </c>
      <c r="H657" s="8">
        <f t="shared" si="52"/>
        <v>321499</v>
      </c>
      <c r="I657" s="8">
        <f>중기사용료목록!G655</f>
        <v>3483798</v>
      </c>
      <c r="J657" s="8">
        <f t="shared" si="53"/>
        <v>3483798</v>
      </c>
      <c r="K657" s="8">
        <f t="shared" si="54"/>
        <v>9201154</v>
      </c>
      <c r="L657" s="8">
        <f t="shared" si="50"/>
        <v>9201154</v>
      </c>
      <c r="M657" s="9" t="s">
        <v>5631</v>
      </c>
      <c r="N657" s="6" t="s">
        <v>5631</v>
      </c>
      <c r="P657" s="6" t="s">
        <v>1283</v>
      </c>
      <c r="Q657" s="6" t="s">
        <v>5631</v>
      </c>
      <c r="R657" s="6" t="s">
        <v>4979</v>
      </c>
    </row>
    <row r="658" spans="1:18" ht="15" customHeight="1">
      <c r="A658" s="7" t="s">
        <v>1618</v>
      </c>
      <c r="B658" s="7" t="s">
        <v>567</v>
      </c>
      <c r="C658" s="7">
        <v>1</v>
      </c>
      <c r="D658" s="7" t="s">
        <v>1452</v>
      </c>
      <c r="E658" s="8">
        <f>중기사용료목록!E656</f>
        <v>25317</v>
      </c>
      <c r="F658" s="8">
        <f t="shared" si="51"/>
        <v>25317</v>
      </c>
      <c r="G658" s="8">
        <f>중기사용료목록!F656</f>
        <v>92250</v>
      </c>
      <c r="H658" s="8">
        <f t="shared" si="52"/>
        <v>92250</v>
      </c>
      <c r="I658" s="8">
        <f>중기사용료목록!G656</f>
        <v>20321</v>
      </c>
      <c r="J658" s="8">
        <f t="shared" si="53"/>
        <v>20321</v>
      </c>
      <c r="K658" s="8">
        <f t="shared" si="54"/>
        <v>137888</v>
      </c>
      <c r="L658" s="8">
        <f t="shared" si="50"/>
        <v>137888</v>
      </c>
      <c r="M658" s="9" t="s">
        <v>5631</v>
      </c>
      <c r="N658" s="6" t="s">
        <v>5631</v>
      </c>
      <c r="P658" s="6" t="s">
        <v>2676</v>
      </c>
      <c r="Q658" s="6" t="s">
        <v>5631</v>
      </c>
      <c r="R658" s="6" t="s">
        <v>4267</v>
      </c>
    </row>
    <row r="659" spans="1:18" ht="15" customHeight="1">
      <c r="A659" s="7" t="s">
        <v>1618</v>
      </c>
      <c r="B659" s="7" t="s">
        <v>1418</v>
      </c>
      <c r="C659" s="7">
        <v>1</v>
      </c>
      <c r="D659" s="7" t="s">
        <v>1452</v>
      </c>
      <c r="E659" s="8">
        <f>중기사용료목록!E657</f>
        <v>38075</v>
      </c>
      <c r="F659" s="8">
        <f t="shared" si="51"/>
        <v>38075</v>
      </c>
      <c r="G659" s="8">
        <f>중기사용료목록!F657</f>
        <v>116721</v>
      </c>
      <c r="H659" s="8">
        <f t="shared" si="52"/>
        <v>116721</v>
      </c>
      <c r="I659" s="8">
        <f>중기사용료목록!G657</f>
        <v>31611</v>
      </c>
      <c r="J659" s="8">
        <f t="shared" si="53"/>
        <v>31611</v>
      </c>
      <c r="K659" s="8">
        <f t="shared" si="54"/>
        <v>186407</v>
      </c>
      <c r="L659" s="8">
        <f t="shared" si="50"/>
        <v>186407</v>
      </c>
      <c r="M659" s="9" t="s">
        <v>5631</v>
      </c>
      <c r="N659" s="6" t="s">
        <v>5631</v>
      </c>
      <c r="P659" s="6" t="s">
        <v>4135</v>
      </c>
      <c r="Q659" s="6" t="s">
        <v>5631</v>
      </c>
      <c r="R659" s="6" t="s">
        <v>2948</v>
      </c>
    </row>
    <row r="660" spans="1:18" ht="15" customHeight="1">
      <c r="A660" s="7" t="s">
        <v>1618</v>
      </c>
      <c r="B660" s="7" t="s">
        <v>3645</v>
      </c>
      <c r="C660" s="7">
        <v>1</v>
      </c>
      <c r="D660" s="7" t="s">
        <v>1452</v>
      </c>
      <c r="E660" s="8">
        <f>중기사용료목록!E658</f>
        <v>40667</v>
      </c>
      <c r="F660" s="8">
        <f t="shared" si="51"/>
        <v>40667</v>
      </c>
      <c r="G660" s="8">
        <f>중기사용료목록!F658</f>
        <v>116721</v>
      </c>
      <c r="H660" s="8">
        <f t="shared" si="52"/>
        <v>116721</v>
      </c>
      <c r="I660" s="8">
        <f>중기사용료목록!G658</f>
        <v>43353</v>
      </c>
      <c r="J660" s="8">
        <f t="shared" si="53"/>
        <v>43353</v>
      </c>
      <c r="K660" s="8">
        <f t="shared" si="54"/>
        <v>200741</v>
      </c>
      <c r="L660" s="8">
        <f t="shared" si="50"/>
        <v>200741</v>
      </c>
      <c r="M660" s="9" t="s">
        <v>5631</v>
      </c>
      <c r="N660" s="6" t="s">
        <v>5631</v>
      </c>
      <c r="P660" s="6" t="s">
        <v>5616</v>
      </c>
      <c r="Q660" s="6" t="s">
        <v>5631</v>
      </c>
      <c r="R660" s="6" t="s">
        <v>1530</v>
      </c>
    </row>
    <row r="661" spans="1:18" ht="15" customHeight="1">
      <c r="A661" s="7" t="s">
        <v>1618</v>
      </c>
      <c r="B661" s="7" t="s">
        <v>3788</v>
      </c>
      <c r="C661" s="7">
        <v>1</v>
      </c>
      <c r="D661" s="7" t="s">
        <v>1452</v>
      </c>
      <c r="E661" s="8">
        <f>중기사용료목록!E659</f>
        <v>52735</v>
      </c>
      <c r="F661" s="8">
        <f t="shared" si="51"/>
        <v>52735</v>
      </c>
      <c r="G661" s="8">
        <f>중기사용료목록!F659</f>
        <v>141192</v>
      </c>
      <c r="H661" s="8">
        <f t="shared" si="52"/>
        <v>141192</v>
      </c>
      <c r="I661" s="8">
        <f>중기사용료목록!G659</f>
        <v>72747</v>
      </c>
      <c r="J661" s="8">
        <f t="shared" si="53"/>
        <v>72747</v>
      </c>
      <c r="K661" s="8">
        <f t="shared" si="54"/>
        <v>266674</v>
      </c>
      <c r="L661" s="8">
        <f t="shared" si="50"/>
        <v>266674</v>
      </c>
      <c r="M661" s="9" t="s">
        <v>5631</v>
      </c>
      <c r="N661" s="6" t="s">
        <v>5631</v>
      </c>
      <c r="P661" s="6" t="s">
        <v>1342</v>
      </c>
      <c r="Q661" s="6" t="s">
        <v>5631</v>
      </c>
      <c r="R661" s="6" t="s">
        <v>559</v>
      </c>
    </row>
    <row r="662" spans="1:18" ht="15" customHeight="1">
      <c r="A662" s="7" t="s">
        <v>1618</v>
      </c>
      <c r="B662" s="7" t="s">
        <v>3057</v>
      </c>
      <c r="C662" s="7">
        <v>1</v>
      </c>
      <c r="D662" s="7" t="s">
        <v>1452</v>
      </c>
      <c r="E662" s="8">
        <f>중기사용료목록!E660</f>
        <v>127884</v>
      </c>
      <c r="F662" s="8">
        <f t="shared" si="51"/>
        <v>127884</v>
      </c>
      <c r="G662" s="8">
        <f>중기사용료목록!F660</f>
        <v>141192</v>
      </c>
      <c r="H662" s="8">
        <f t="shared" si="52"/>
        <v>141192</v>
      </c>
      <c r="I662" s="8">
        <f>중기사용료목록!G660</f>
        <v>89077</v>
      </c>
      <c r="J662" s="8">
        <f t="shared" si="53"/>
        <v>89077</v>
      </c>
      <c r="K662" s="8">
        <f t="shared" si="54"/>
        <v>358153</v>
      </c>
      <c r="L662" s="8">
        <f t="shared" si="50"/>
        <v>358153</v>
      </c>
      <c r="M662" s="9" t="s">
        <v>5631</v>
      </c>
      <c r="N662" s="6" t="s">
        <v>5631</v>
      </c>
      <c r="P662" s="6" t="s">
        <v>2749</v>
      </c>
      <c r="Q662" s="6" t="s">
        <v>5631</v>
      </c>
      <c r="R662" s="6" t="s">
        <v>5126</v>
      </c>
    </row>
    <row r="663" spans="1:18" ht="15" customHeight="1">
      <c r="A663" s="7" t="s">
        <v>1618</v>
      </c>
      <c r="B663" s="7" t="s">
        <v>2112</v>
      </c>
      <c r="C663" s="7">
        <v>1</v>
      </c>
      <c r="D663" s="7" t="s">
        <v>1452</v>
      </c>
      <c r="E663" s="8">
        <f>중기사용료목록!E661</f>
        <v>124101</v>
      </c>
      <c r="F663" s="8">
        <f t="shared" si="51"/>
        <v>124101</v>
      </c>
      <c r="G663" s="8">
        <f>중기사용료목록!F661</f>
        <v>163537</v>
      </c>
      <c r="H663" s="8">
        <f t="shared" si="52"/>
        <v>163537</v>
      </c>
      <c r="I663" s="8">
        <f>중기사용료목록!G661</f>
        <v>123248</v>
      </c>
      <c r="J663" s="8">
        <f t="shared" si="53"/>
        <v>123248</v>
      </c>
      <c r="K663" s="8">
        <f t="shared" si="54"/>
        <v>410886</v>
      </c>
      <c r="L663" s="8">
        <f t="shared" si="50"/>
        <v>410886</v>
      </c>
      <c r="M663" s="9" t="s">
        <v>5631</v>
      </c>
      <c r="N663" s="6" t="s">
        <v>5631</v>
      </c>
      <c r="P663" s="6" t="s">
        <v>3863</v>
      </c>
      <c r="Q663" s="6" t="s">
        <v>5631</v>
      </c>
      <c r="R663" s="6" t="s">
        <v>737</v>
      </c>
    </row>
    <row r="664" spans="1:18" ht="15" customHeight="1">
      <c r="A664" s="7" t="s">
        <v>1618</v>
      </c>
      <c r="B664" s="7" t="s">
        <v>2290</v>
      </c>
      <c r="C664" s="7">
        <v>1</v>
      </c>
      <c r="D664" s="7" t="s">
        <v>1452</v>
      </c>
      <c r="E664" s="8">
        <f>중기사용료목록!E662</f>
        <v>142429</v>
      </c>
      <c r="F664" s="8">
        <f t="shared" si="51"/>
        <v>142429</v>
      </c>
      <c r="G664" s="8">
        <f>중기사용료목록!F662</f>
        <v>163537</v>
      </c>
      <c r="H664" s="8">
        <f t="shared" si="52"/>
        <v>163537</v>
      </c>
      <c r="I664" s="8">
        <f>중기사용료목록!G662</f>
        <v>195657</v>
      </c>
      <c r="J664" s="8">
        <f t="shared" si="53"/>
        <v>195657</v>
      </c>
      <c r="K664" s="8">
        <f t="shared" si="54"/>
        <v>501623</v>
      </c>
      <c r="L664" s="8">
        <f t="shared" si="50"/>
        <v>501623</v>
      </c>
      <c r="M664" s="9" t="s">
        <v>5631</v>
      </c>
      <c r="N664" s="6" t="s">
        <v>5631</v>
      </c>
      <c r="P664" s="6" t="s">
        <v>5367</v>
      </c>
      <c r="Q664" s="6" t="s">
        <v>5631</v>
      </c>
      <c r="R664" s="6" t="s">
        <v>5381</v>
      </c>
    </row>
    <row r="665" spans="1:18" ht="15" customHeight="1">
      <c r="A665" s="7" t="s">
        <v>1618</v>
      </c>
      <c r="B665" s="7" t="s">
        <v>3467</v>
      </c>
      <c r="C665" s="7">
        <v>1</v>
      </c>
      <c r="D665" s="7" t="s">
        <v>1452</v>
      </c>
      <c r="E665" s="8">
        <f>중기사용료목록!E663</f>
        <v>306423</v>
      </c>
      <c r="F665" s="8">
        <f t="shared" si="51"/>
        <v>306423</v>
      </c>
      <c r="G665" s="8">
        <f>중기사용료목록!F663</f>
        <v>188009</v>
      </c>
      <c r="H665" s="8">
        <f t="shared" si="52"/>
        <v>188009</v>
      </c>
      <c r="I665" s="8">
        <f>중기사용료목록!G663</f>
        <v>368803</v>
      </c>
      <c r="J665" s="8">
        <f t="shared" si="53"/>
        <v>368803</v>
      </c>
      <c r="K665" s="8">
        <f t="shared" si="54"/>
        <v>863235</v>
      </c>
      <c r="L665" s="8">
        <f t="shared" si="50"/>
        <v>863235</v>
      </c>
      <c r="M665" s="9" t="s">
        <v>5631</v>
      </c>
      <c r="N665" s="6" t="s">
        <v>5631</v>
      </c>
      <c r="P665" s="6" t="s">
        <v>5001</v>
      </c>
      <c r="Q665" s="6" t="s">
        <v>5631</v>
      </c>
      <c r="R665" s="6" t="s">
        <v>840</v>
      </c>
    </row>
    <row r="666" spans="1:18" ht="15" customHeight="1">
      <c r="A666" s="7" t="s">
        <v>1618</v>
      </c>
      <c r="B666" s="7" t="s">
        <v>3348</v>
      </c>
      <c r="C666" s="7">
        <v>1</v>
      </c>
      <c r="D666" s="7" t="s">
        <v>1452</v>
      </c>
      <c r="E666" s="8">
        <f>중기사용료목록!E664</f>
        <v>337261</v>
      </c>
      <c r="F666" s="8">
        <f t="shared" si="51"/>
        <v>337261</v>
      </c>
      <c r="G666" s="8">
        <f>중기사용료목록!F664</f>
        <v>188009</v>
      </c>
      <c r="H666" s="8">
        <f t="shared" si="52"/>
        <v>188009</v>
      </c>
      <c r="I666" s="8">
        <f>중기사용료목록!G664</f>
        <v>414904</v>
      </c>
      <c r="J666" s="8">
        <f t="shared" si="53"/>
        <v>414904</v>
      </c>
      <c r="K666" s="8">
        <f t="shared" si="54"/>
        <v>940174</v>
      </c>
      <c r="L666" s="8">
        <f t="shared" si="50"/>
        <v>940174</v>
      </c>
      <c r="M666" s="9" t="s">
        <v>5631</v>
      </c>
      <c r="N666" s="6" t="s">
        <v>5631</v>
      </c>
      <c r="P666" s="6" t="s">
        <v>3489</v>
      </c>
      <c r="Q666" s="6" t="s">
        <v>5631</v>
      </c>
      <c r="R666" s="6" t="s">
        <v>951</v>
      </c>
    </row>
    <row r="667" spans="1:18" ht="15" customHeight="1">
      <c r="A667" s="7" t="s">
        <v>1618</v>
      </c>
      <c r="B667" s="7" t="s">
        <v>5114</v>
      </c>
      <c r="C667" s="7">
        <v>1</v>
      </c>
      <c r="D667" s="7" t="s">
        <v>1452</v>
      </c>
      <c r="E667" s="8">
        <f>중기사용료목록!E665</f>
        <v>376824</v>
      </c>
      <c r="F667" s="8">
        <f t="shared" si="51"/>
        <v>376824</v>
      </c>
      <c r="G667" s="8">
        <f>중기사용료목록!F665</f>
        <v>188009</v>
      </c>
      <c r="H667" s="8">
        <f t="shared" si="52"/>
        <v>188009</v>
      </c>
      <c r="I667" s="8">
        <f>중기사용료목록!G665</f>
        <v>464331</v>
      </c>
      <c r="J667" s="8">
        <f t="shared" si="53"/>
        <v>464331</v>
      </c>
      <c r="K667" s="8">
        <f t="shared" si="54"/>
        <v>1029164</v>
      </c>
      <c r="L667" s="8">
        <f t="shared" si="50"/>
        <v>1029164</v>
      </c>
      <c r="M667" s="9" t="s">
        <v>5631</v>
      </c>
      <c r="N667" s="6" t="s">
        <v>5631</v>
      </c>
      <c r="P667" s="6" t="s">
        <v>2154</v>
      </c>
      <c r="Q667" s="6" t="s">
        <v>5631</v>
      </c>
      <c r="R667" s="6" t="s">
        <v>2788</v>
      </c>
    </row>
    <row r="668" spans="1:18" ht="15" customHeight="1">
      <c r="A668" s="7" t="s">
        <v>1436</v>
      </c>
      <c r="B668" s="7" t="s">
        <v>5413</v>
      </c>
      <c r="C668" s="7">
        <v>1</v>
      </c>
      <c r="D668" s="7" t="s">
        <v>4684</v>
      </c>
      <c r="E668" s="8">
        <f>중기사용료목록!E666</f>
        <v>41141</v>
      </c>
      <c r="F668" s="8">
        <f t="shared" si="51"/>
        <v>41141</v>
      </c>
      <c r="G668" s="8">
        <f>중기사용료목록!F666</f>
        <v>67034</v>
      </c>
      <c r="H668" s="8">
        <f t="shared" si="52"/>
        <v>67034</v>
      </c>
      <c r="I668" s="8">
        <f>중기사용료목록!G666</f>
        <v>15635</v>
      </c>
      <c r="J668" s="8">
        <f t="shared" si="53"/>
        <v>15635</v>
      </c>
      <c r="K668" s="8">
        <f t="shared" si="54"/>
        <v>123810</v>
      </c>
      <c r="L668" s="8">
        <f t="shared" si="50"/>
        <v>123810</v>
      </c>
      <c r="M668" s="9" t="s">
        <v>5631</v>
      </c>
      <c r="N668" s="6" t="s">
        <v>5631</v>
      </c>
      <c r="P668" s="6" t="s">
        <v>760</v>
      </c>
      <c r="Q668" s="6" t="s">
        <v>5631</v>
      </c>
      <c r="R668" s="6" t="s">
        <v>2619</v>
      </c>
    </row>
    <row r="669" spans="1:18" ht="15" customHeight="1">
      <c r="A669" s="7" t="s">
        <v>1436</v>
      </c>
      <c r="B669" s="7" t="s">
        <v>1950</v>
      </c>
      <c r="C669" s="7">
        <v>1</v>
      </c>
      <c r="D669" s="7" t="s">
        <v>4684</v>
      </c>
      <c r="E669" s="8">
        <f>중기사용료목록!E667</f>
        <v>46461</v>
      </c>
      <c r="F669" s="8">
        <f t="shared" si="51"/>
        <v>46461</v>
      </c>
      <c r="G669" s="8">
        <f>중기사용료목록!F667</f>
        <v>67034</v>
      </c>
      <c r="H669" s="8">
        <f t="shared" si="52"/>
        <v>67034</v>
      </c>
      <c r="I669" s="8">
        <f>중기사용료목록!G667</f>
        <v>16174</v>
      </c>
      <c r="J669" s="8">
        <f t="shared" si="53"/>
        <v>16174</v>
      </c>
      <c r="K669" s="8">
        <f t="shared" si="54"/>
        <v>129669</v>
      </c>
      <c r="L669" s="8">
        <f t="shared" si="50"/>
        <v>129669</v>
      </c>
      <c r="M669" s="9" t="s">
        <v>5631</v>
      </c>
      <c r="N669" s="6" t="s">
        <v>5631</v>
      </c>
      <c r="P669" s="6" t="s">
        <v>5113</v>
      </c>
      <c r="Q669" s="6" t="s">
        <v>5631</v>
      </c>
      <c r="R669" s="6" t="s">
        <v>2464</v>
      </c>
    </row>
    <row r="670" spans="1:18" ht="15" customHeight="1">
      <c r="A670" s="7" t="s">
        <v>1436</v>
      </c>
      <c r="B670" s="7" t="s">
        <v>4378</v>
      </c>
      <c r="C670" s="7">
        <v>1</v>
      </c>
      <c r="D670" s="7" t="s">
        <v>4684</v>
      </c>
      <c r="E670" s="8">
        <f>중기사용료목록!E668</f>
        <v>60543</v>
      </c>
      <c r="F670" s="8">
        <f t="shared" si="51"/>
        <v>60543</v>
      </c>
      <c r="G670" s="8">
        <f>중기사용료목록!F668</f>
        <v>67034</v>
      </c>
      <c r="H670" s="8">
        <f t="shared" si="52"/>
        <v>67034</v>
      </c>
      <c r="I670" s="8">
        <f>중기사용료목록!G668</f>
        <v>21350</v>
      </c>
      <c r="J670" s="8">
        <f t="shared" si="53"/>
        <v>21350</v>
      </c>
      <c r="K670" s="8">
        <f t="shared" si="54"/>
        <v>148927</v>
      </c>
      <c r="L670" s="8">
        <f t="shared" si="50"/>
        <v>148927</v>
      </c>
      <c r="M670" s="9" t="s">
        <v>5631</v>
      </c>
      <c r="N670" s="6" t="s">
        <v>5631</v>
      </c>
      <c r="P670" s="6" t="s">
        <v>3592</v>
      </c>
      <c r="Q670" s="6" t="s">
        <v>5631</v>
      </c>
      <c r="R670" s="6" t="s">
        <v>335</v>
      </c>
    </row>
    <row r="671" spans="1:18" ht="15" customHeight="1">
      <c r="A671" s="7" t="s">
        <v>1436</v>
      </c>
      <c r="B671" s="7" t="s">
        <v>2322</v>
      </c>
      <c r="C671" s="7">
        <v>1</v>
      </c>
      <c r="D671" s="7" t="s">
        <v>4684</v>
      </c>
      <c r="E671" s="8">
        <f>중기사용료목록!E669</f>
        <v>84660</v>
      </c>
      <c r="F671" s="8">
        <f t="shared" si="51"/>
        <v>84660</v>
      </c>
      <c r="G671" s="8">
        <f>중기사용료목록!F669</f>
        <v>67034</v>
      </c>
      <c r="H671" s="8">
        <f t="shared" si="52"/>
        <v>67034</v>
      </c>
      <c r="I671" s="8">
        <f>중기사용료목록!G669</f>
        <v>27173</v>
      </c>
      <c r="J671" s="8">
        <f t="shared" si="53"/>
        <v>27173</v>
      </c>
      <c r="K671" s="8">
        <f t="shared" si="54"/>
        <v>178867</v>
      </c>
      <c r="L671" s="8">
        <f t="shared" si="50"/>
        <v>178867</v>
      </c>
      <c r="M671" s="9" t="s">
        <v>5631</v>
      </c>
      <c r="N671" s="6" t="s">
        <v>5631</v>
      </c>
      <c r="P671" s="6" t="s">
        <v>2239</v>
      </c>
      <c r="Q671" s="6" t="s">
        <v>5631</v>
      </c>
      <c r="R671" s="6" t="s">
        <v>1744</v>
      </c>
    </row>
    <row r="672" spans="1:18" ht="15" customHeight="1">
      <c r="A672" s="7" t="s">
        <v>1436</v>
      </c>
      <c r="B672" s="7" t="s">
        <v>1974</v>
      </c>
      <c r="C672" s="7">
        <v>1</v>
      </c>
      <c r="D672" s="7" t="s">
        <v>4684</v>
      </c>
      <c r="E672" s="8">
        <f>중기사용료목록!E670</f>
        <v>105740</v>
      </c>
      <c r="F672" s="8">
        <f t="shared" si="51"/>
        <v>105740</v>
      </c>
      <c r="G672" s="8">
        <f>중기사용료목록!F670</f>
        <v>67034</v>
      </c>
      <c r="H672" s="8">
        <f t="shared" si="52"/>
        <v>67034</v>
      </c>
      <c r="I672" s="8">
        <f>중기사용료목록!G670</f>
        <v>33643</v>
      </c>
      <c r="J672" s="8">
        <f t="shared" si="53"/>
        <v>33643</v>
      </c>
      <c r="K672" s="8">
        <f t="shared" si="54"/>
        <v>206417</v>
      </c>
      <c r="L672" s="8">
        <f t="shared" si="50"/>
        <v>206417</v>
      </c>
      <c r="M672" s="9" t="s">
        <v>5631</v>
      </c>
      <c r="N672" s="6" t="s">
        <v>5631</v>
      </c>
      <c r="P672" s="6" t="s">
        <v>855</v>
      </c>
      <c r="Q672" s="6" t="s">
        <v>5631</v>
      </c>
      <c r="R672" s="6" t="s">
        <v>2992</v>
      </c>
    </row>
    <row r="673" spans="1:18" ht="15" customHeight="1">
      <c r="A673" s="7" t="s">
        <v>1436</v>
      </c>
      <c r="B673" s="7" t="s">
        <v>4290</v>
      </c>
      <c r="C673" s="7">
        <v>1</v>
      </c>
      <c r="D673" s="7" t="s">
        <v>4684</v>
      </c>
      <c r="E673" s="8">
        <f>중기사용료목록!E671</f>
        <v>117525</v>
      </c>
      <c r="F673" s="8">
        <f t="shared" si="51"/>
        <v>117525</v>
      </c>
      <c r="G673" s="8">
        <f>중기사용료목록!F671</f>
        <v>67034</v>
      </c>
      <c r="H673" s="8">
        <f t="shared" si="52"/>
        <v>67034</v>
      </c>
      <c r="I673" s="8">
        <f>중기사용료목록!G671</f>
        <v>36878</v>
      </c>
      <c r="J673" s="8">
        <f t="shared" si="53"/>
        <v>36878</v>
      </c>
      <c r="K673" s="8">
        <f t="shared" si="54"/>
        <v>221437</v>
      </c>
      <c r="L673" s="8">
        <f t="shared" si="50"/>
        <v>221437</v>
      </c>
      <c r="M673" s="9" t="s">
        <v>5631</v>
      </c>
      <c r="N673" s="6" t="s">
        <v>5631</v>
      </c>
      <c r="P673" s="6" t="s">
        <v>5193</v>
      </c>
      <c r="Q673" s="6" t="s">
        <v>5631</v>
      </c>
      <c r="R673" s="6" t="s">
        <v>1552</v>
      </c>
    </row>
    <row r="674" spans="1:18" ht="15" customHeight="1">
      <c r="A674" s="7" t="s">
        <v>1436</v>
      </c>
      <c r="B674" s="7" t="s">
        <v>5577</v>
      </c>
      <c r="C674" s="7">
        <v>1</v>
      </c>
      <c r="D674" s="7" t="s">
        <v>4684</v>
      </c>
      <c r="E674" s="8">
        <f>중기사용료목록!E672</f>
        <v>180793</v>
      </c>
      <c r="F674" s="8">
        <f t="shared" si="51"/>
        <v>180793</v>
      </c>
      <c r="G674" s="8">
        <f>중기사용료목록!F672</f>
        <v>89378</v>
      </c>
      <c r="H674" s="8">
        <f t="shared" si="52"/>
        <v>89378</v>
      </c>
      <c r="I674" s="8">
        <f>중기사용료목록!G672</f>
        <v>53053</v>
      </c>
      <c r="J674" s="8">
        <f t="shared" si="53"/>
        <v>53053</v>
      </c>
      <c r="K674" s="8">
        <f t="shared" si="54"/>
        <v>323224</v>
      </c>
      <c r="L674" s="8">
        <f t="shared" si="50"/>
        <v>323224</v>
      </c>
      <c r="M674" s="9" t="s">
        <v>5631</v>
      </c>
      <c r="N674" s="6" t="s">
        <v>5631</v>
      </c>
      <c r="P674" s="6" t="s">
        <v>3686</v>
      </c>
      <c r="Q674" s="6" t="s">
        <v>5631</v>
      </c>
      <c r="R674" s="6" t="s">
        <v>272</v>
      </c>
    </row>
    <row r="675" spans="1:18" ht="15" customHeight="1">
      <c r="A675" s="7" t="s">
        <v>1436</v>
      </c>
      <c r="B675" s="7" t="s">
        <v>3770</v>
      </c>
      <c r="C675" s="7">
        <v>1</v>
      </c>
      <c r="D675" s="7" t="s">
        <v>4684</v>
      </c>
      <c r="E675" s="8">
        <f>중기사용료목록!E673</f>
        <v>225992</v>
      </c>
      <c r="F675" s="8">
        <f t="shared" si="51"/>
        <v>225992</v>
      </c>
      <c r="G675" s="8">
        <f>중기사용료목록!F673</f>
        <v>89378</v>
      </c>
      <c r="H675" s="8">
        <f t="shared" si="52"/>
        <v>89378</v>
      </c>
      <c r="I675" s="8">
        <f>중기사용료목록!G673</f>
        <v>66855</v>
      </c>
      <c r="J675" s="8">
        <f t="shared" si="53"/>
        <v>66855</v>
      </c>
      <c r="K675" s="8">
        <f t="shared" si="54"/>
        <v>382225</v>
      </c>
      <c r="L675" s="8">
        <f t="shared" si="50"/>
        <v>382225</v>
      </c>
      <c r="M675" s="9" t="s">
        <v>5631</v>
      </c>
      <c r="N675" s="6" t="s">
        <v>5631</v>
      </c>
      <c r="P675" s="6" t="s">
        <v>4672</v>
      </c>
      <c r="Q675" s="6" t="s">
        <v>5631</v>
      </c>
      <c r="R675" s="6" t="s">
        <v>1200</v>
      </c>
    </row>
    <row r="676" spans="1:18" ht="15" customHeight="1">
      <c r="A676" s="7" t="s">
        <v>1436</v>
      </c>
      <c r="B676" s="7" t="s">
        <v>5622</v>
      </c>
      <c r="C676" s="7">
        <v>1</v>
      </c>
      <c r="D676" s="7" t="s">
        <v>4684</v>
      </c>
      <c r="E676" s="8">
        <f>중기사용료목록!E674</f>
        <v>503944</v>
      </c>
      <c r="F676" s="8">
        <f t="shared" si="51"/>
        <v>503944</v>
      </c>
      <c r="G676" s="8">
        <f>중기사용료목록!F674</f>
        <v>89378</v>
      </c>
      <c r="H676" s="8">
        <f t="shared" si="52"/>
        <v>89378</v>
      </c>
      <c r="I676" s="8">
        <f>중기사용료목록!G674</f>
        <v>150791</v>
      </c>
      <c r="J676" s="8">
        <f t="shared" si="53"/>
        <v>150791</v>
      </c>
      <c r="K676" s="8">
        <f t="shared" si="54"/>
        <v>744113</v>
      </c>
      <c r="L676" s="8">
        <f t="shared" si="50"/>
        <v>744113</v>
      </c>
      <c r="M676" s="9" t="s">
        <v>5631</v>
      </c>
      <c r="N676" s="6" t="s">
        <v>5631</v>
      </c>
      <c r="P676" s="6" t="s">
        <v>3248</v>
      </c>
      <c r="Q676" s="6" t="s">
        <v>5631</v>
      </c>
      <c r="R676" s="6" t="s">
        <v>2325</v>
      </c>
    </row>
    <row r="677" spans="1:18" ht="15" customHeight="1">
      <c r="A677" s="7" t="s">
        <v>269</v>
      </c>
      <c r="B677" s="7" t="s">
        <v>5564</v>
      </c>
      <c r="C677" s="7">
        <v>1</v>
      </c>
      <c r="D677" s="7" t="s">
        <v>4684</v>
      </c>
      <c r="E677" s="8">
        <f>중기사용료목록!E675</f>
        <v>2591</v>
      </c>
      <c r="F677" s="8">
        <f t="shared" si="51"/>
        <v>2591</v>
      </c>
      <c r="G677" s="8">
        <f>중기사용료목록!F675</f>
        <v>44689</v>
      </c>
      <c r="H677" s="8">
        <f t="shared" si="52"/>
        <v>44689</v>
      </c>
      <c r="I677" s="8">
        <f>중기사용료목록!G675</f>
        <v>2224</v>
      </c>
      <c r="J677" s="8">
        <f t="shared" si="53"/>
        <v>2224</v>
      </c>
      <c r="K677" s="8">
        <f t="shared" si="54"/>
        <v>49504</v>
      </c>
      <c r="L677" s="8">
        <f t="shared" si="50"/>
        <v>49504</v>
      </c>
      <c r="M677" s="9" t="s">
        <v>5631</v>
      </c>
      <c r="N677" s="6" t="s">
        <v>5631</v>
      </c>
      <c r="P677" s="6" t="s">
        <v>1894</v>
      </c>
      <c r="Q677" s="6" t="s">
        <v>5631</v>
      </c>
      <c r="R677" s="6" t="s">
        <v>5098</v>
      </c>
    </row>
    <row r="678" spans="1:18" ht="15" customHeight="1">
      <c r="A678" s="7" t="s">
        <v>269</v>
      </c>
      <c r="B678" s="7" t="s">
        <v>4838</v>
      </c>
      <c r="C678" s="7">
        <v>1</v>
      </c>
      <c r="D678" s="7" t="s">
        <v>4684</v>
      </c>
      <c r="E678" s="8">
        <f>중기사용료목록!E676</f>
        <v>7575</v>
      </c>
      <c r="F678" s="8">
        <f t="shared" si="51"/>
        <v>7575</v>
      </c>
      <c r="G678" s="8">
        <f>중기사용료목록!F676</f>
        <v>44689</v>
      </c>
      <c r="H678" s="8">
        <f t="shared" si="52"/>
        <v>44689</v>
      </c>
      <c r="I678" s="8">
        <f>중기사용료목록!G676</f>
        <v>3495</v>
      </c>
      <c r="J678" s="8">
        <f t="shared" si="53"/>
        <v>3495</v>
      </c>
      <c r="K678" s="8">
        <f t="shared" si="54"/>
        <v>55759</v>
      </c>
      <c r="L678" s="8">
        <f t="shared" si="50"/>
        <v>55759</v>
      </c>
      <c r="M678" s="9" t="s">
        <v>5631</v>
      </c>
      <c r="N678" s="6" t="s">
        <v>5631</v>
      </c>
      <c r="P678" s="6" t="s">
        <v>537</v>
      </c>
      <c r="Q678" s="6" t="s">
        <v>5631</v>
      </c>
      <c r="R678" s="6" t="s">
        <v>2230</v>
      </c>
    </row>
    <row r="679" spans="1:18" ht="15" customHeight="1">
      <c r="A679" s="7" t="s">
        <v>269</v>
      </c>
      <c r="B679" s="7" t="s">
        <v>4945</v>
      </c>
      <c r="C679" s="7">
        <v>1</v>
      </c>
      <c r="D679" s="7" t="s">
        <v>4684</v>
      </c>
      <c r="E679" s="8">
        <f>중기사용료목록!E677</f>
        <v>14153</v>
      </c>
      <c r="F679" s="8">
        <f t="shared" si="51"/>
        <v>14153</v>
      </c>
      <c r="G679" s="8">
        <f>중기사용료목록!F677</f>
        <v>44689</v>
      </c>
      <c r="H679" s="8">
        <f t="shared" si="52"/>
        <v>44689</v>
      </c>
      <c r="I679" s="8">
        <f>중기사용료목록!G677</f>
        <v>5720</v>
      </c>
      <c r="J679" s="8">
        <f t="shared" si="53"/>
        <v>5720</v>
      </c>
      <c r="K679" s="8">
        <f t="shared" si="54"/>
        <v>64562</v>
      </c>
      <c r="L679" s="8">
        <f t="shared" si="50"/>
        <v>64562</v>
      </c>
      <c r="M679" s="9" t="s">
        <v>5631</v>
      </c>
      <c r="N679" s="6" t="s">
        <v>5631</v>
      </c>
      <c r="P679" s="6" t="s">
        <v>4582</v>
      </c>
      <c r="Q679" s="6" t="s">
        <v>5631</v>
      </c>
      <c r="R679" s="6" t="s">
        <v>5013</v>
      </c>
    </row>
    <row r="680" spans="1:18" ht="15" customHeight="1">
      <c r="A680" s="7" t="s">
        <v>269</v>
      </c>
      <c r="B680" s="7" t="s">
        <v>3326</v>
      </c>
      <c r="C680" s="7">
        <v>1</v>
      </c>
      <c r="D680" s="7" t="s">
        <v>4684</v>
      </c>
      <c r="E680" s="8">
        <f>중기사용료목록!E678</f>
        <v>15150</v>
      </c>
      <c r="F680" s="8">
        <f t="shared" si="51"/>
        <v>15150</v>
      </c>
      <c r="G680" s="8">
        <f>중기사용료목록!F678</f>
        <v>44689</v>
      </c>
      <c r="H680" s="8">
        <f t="shared" si="52"/>
        <v>44689</v>
      </c>
      <c r="I680" s="8">
        <f>중기사용료목록!G678</f>
        <v>6832</v>
      </c>
      <c r="J680" s="8">
        <f t="shared" si="53"/>
        <v>6832</v>
      </c>
      <c r="K680" s="8">
        <f t="shared" si="54"/>
        <v>66671</v>
      </c>
      <c r="L680" s="8">
        <f t="shared" si="50"/>
        <v>66671</v>
      </c>
      <c r="M680" s="9" t="s">
        <v>5631</v>
      </c>
      <c r="N680" s="6" t="s">
        <v>5631</v>
      </c>
      <c r="P680" s="6" t="s">
        <v>3167</v>
      </c>
      <c r="Q680" s="6" t="s">
        <v>5631</v>
      </c>
      <c r="R680" s="6" t="s">
        <v>770</v>
      </c>
    </row>
    <row r="681" spans="1:18" ht="15" customHeight="1">
      <c r="A681" s="7" t="s">
        <v>269</v>
      </c>
      <c r="B681" s="7" t="s">
        <v>901</v>
      </c>
      <c r="C681" s="7">
        <v>1</v>
      </c>
      <c r="D681" s="7" t="s">
        <v>4684</v>
      </c>
      <c r="E681" s="8">
        <f>중기사용료목록!E679</f>
        <v>25317</v>
      </c>
      <c r="F681" s="8">
        <f t="shared" si="51"/>
        <v>25317</v>
      </c>
      <c r="G681" s="8">
        <f>중기사용료목록!F679</f>
        <v>44689</v>
      </c>
      <c r="H681" s="8">
        <f t="shared" si="52"/>
        <v>44689</v>
      </c>
      <c r="I681" s="8">
        <f>중기사용료목록!G679</f>
        <v>14301</v>
      </c>
      <c r="J681" s="8">
        <f t="shared" si="53"/>
        <v>14301</v>
      </c>
      <c r="K681" s="8">
        <f t="shared" si="54"/>
        <v>84307</v>
      </c>
      <c r="L681" s="8">
        <f t="shared" si="50"/>
        <v>84307</v>
      </c>
      <c r="M681" s="9" t="s">
        <v>5631</v>
      </c>
      <c r="N681" s="6" t="s">
        <v>5631</v>
      </c>
      <c r="P681" s="6" t="s">
        <v>1834</v>
      </c>
      <c r="Q681" s="6" t="s">
        <v>5631</v>
      </c>
      <c r="R681" s="6" t="s">
        <v>3153</v>
      </c>
    </row>
    <row r="682" spans="1:18" ht="15" customHeight="1">
      <c r="A682" s="7" t="s">
        <v>269</v>
      </c>
      <c r="B682" s="7" t="s">
        <v>3920</v>
      </c>
      <c r="C682" s="7">
        <v>1</v>
      </c>
      <c r="D682" s="7" t="s">
        <v>4684</v>
      </c>
      <c r="E682" s="8">
        <f>중기사용료목록!E680</f>
        <v>30500</v>
      </c>
      <c r="F682" s="8">
        <f t="shared" si="51"/>
        <v>30500</v>
      </c>
      <c r="G682" s="8">
        <f>중기사용료목록!F680</f>
        <v>44689</v>
      </c>
      <c r="H682" s="8">
        <f t="shared" si="52"/>
        <v>44689</v>
      </c>
      <c r="I682" s="8">
        <f>중기사용료목록!G680</f>
        <v>17172</v>
      </c>
      <c r="J682" s="8">
        <f t="shared" si="53"/>
        <v>17172</v>
      </c>
      <c r="K682" s="8">
        <f t="shared" si="54"/>
        <v>92361</v>
      </c>
      <c r="L682" s="8">
        <f t="shared" si="50"/>
        <v>92361</v>
      </c>
      <c r="M682" s="9" t="s">
        <v>5631</v>
      </c>
      <c r="N682" s="6" t="s">
        <v>5631</v>
      </c>
      <c r="P682" s="6" t="s">
        <v>462</v>
      </c>
      <c r="Q682" s="6" t="s">
        <v>5631</v>
      </c>
      <c r="R682" s="6" t="s">
        <v>446</v>
      </c>
    </row>
    <row r="683" spans="1:18" ht="15" customHeight="1">
      <c r="A683" s="7" t="s">
        <v>269</v>
      </c>
      <c r="B683" s="7" t="s">
        <v>545</v>
      </c>
      <c r="C683" s="7">
        <v>1</v>
      </c>
      <c r="D683" s="7" t="s">
        <v>4684</v>
      </c>
      <c r="E683" s="8">
        <f>중기사용료목록!E681</f>
        <v>50833</v>
      </c>
      <c r="F683" s="8">
        <f t="shared" si="51"/>
        <v>50833</v>
      </c>
      <c r="G683" s="8">
        <f>중기사용료목록!F681</f>
        <v>67034</v>
      </c>
      <c r="H683" s="8">
        <f t="shared" si="52"/>
        <v>67034</v>
      </c>
      <c r="I683" s="8">
        <f>중기사용료목록!G681</f>
        <v>28621</v>
      </c>
      <c r="J683" s="8">
        <f t="shared" si="53"/>
        <v>28621</v>
      </c>
      <c r="K683" s="8">
        <f t="shared" si="54"/>
        <v>146488</v>
      </c>
      <c r="L683" s="8">
        <f t="shared" si="50"/>
        <v>146488</v>
      </c>
      <c r="M683" s="9" t="s">
        <v>5631</v>
      </c>
      <c r="N683" s="6" t="s">
        <v>5631</v>
      </c>
      <c r="P683" s="6" t="s">
        <v>4859</v>
      </c>
      <c r="Q683" s="6" t="s">
        <v>5631</v>
      </c>
      <c r="R683" s="6" t="s">
        <v>4382</v>
      </c>
    </row>
    <row r="684" spans="1:18" ht="15" customHeight="1">
      <c r="A684" s="7" t="s">
        <v>269</v>
      </c>
      <c r="B684" s="7" t="s">
        <v>2160</v>
      </c>
      <c r="C684" s="7">
        <v>1</v>
      </c>
      <c r="D684" s="7" t="s">
        <v>4684</v>
      </c>
      <c r="E684" s="8">
        <f>중기사용료목록!E682</f>
        <v>63392</v>
      </c>
      <c r="F684" s="8">
        <f t="shared" si="51"/>
        <v>63392</v>
      </c>
      <c r="G684" s="8">
        <f>중기사용료목록!F682</f>
        <v>67034</v>
      </c>
      <c r="H684" s="8">
        <f t="shared" si="52"/>
        <v>67034</v>
      </c>
      <c r="I684" s="8">
        <f>중기사용료목록!G682</f>
        <v>35776</v>
      </c>
      <c r="J684" s="8">
        <f t="shared" si="53"/>
        <v>35776</v>
      </c>
      <c r="K684" s="8">
        <f t="shared" si="54"/>
        <v>166202</v>
      </c>
      <c r="L684" s="8">
        <f t="shared" si="50"/>
        <v>166202</v>
      </c>
      <c r="M684" s="9" t="s">
        <v>5631</v>
      </c>
      <c r="N684" s="6" t="s">
        <v>5631</v>
      </c>
      <c r="P684" s="6" t="s">
        <v>3403</v>
      </c>
      <c r="Q684" s="6" t="s">
        <v>5631</v>
      </c>
      <c r="R684" s="6" t="s">
        <v>3083</v>
      </c>
    </row>
    <row r="685" spans="1:18" ht="15" customHeight="1">
      <c r="A685" s="7" t="s">
        <v>269</v>
      </c>
      <c r="B685" s="7" t="s">
        <v>859</v>
      </c>
      <c r="C685" s="7">
        <v>1</v>
      </c>
      <c r="D685" s="7" t="s">
        <v>4684</v>
      </c>
      <c r="E685" s="8">
        <f>중기사용료목록!E683</f>
        <v>75951</v>
      </c>
      <c r="F685" s="8">
        <f t="shared" si="51"/>
        <v>75951</v>
      </c>
      <c r="G685" s="8">
        <f>중기사용료목록!F683</f>
        <v>67034</v>
      </c>
      <c r="H685" s="8">
        <f t="shared" si="52"/>
        <v>67034</v>
      </c>
      <c r="I685" s="8">
        <f>중기사용료목록!G683</f>
        <v>43067</v>
      </c>
      <c r="J685" s="8">
        <f t="shared" si="53"/>
        <v>43067</v>
      </c>
      <c r="K685" s="8">
        <f t="shared" si="54"/>
        <v>186052</v>
      </c>
      <c r="L685" s="8">
        <f t="shared" si="50"/>
        <v>186052</v>
      </c>
      <c r="M685" s="9" t="s">
        <v>5631</v>
      </c>
      <c r="N685" s="6" t="s">
        <v>5631</v>
      </c>
      <c r="P685" s="6" t="s">
        <v>5136</v>
      </c>
      <c r="Q685" s="6" t="s">
        <v>5631</v>
      </c>
      <c r="R685" s="6" t="s">
        <v>5627</v>
      </c>
    </row>
    <row r="686" spans="1:18" ht="15" customHeight="1">
      <c r="A686" s="7" t="s">
        <v>269</v>
      </c>
      <c r="B686" s="7" t="s">
        <v>3750</v>
      </c>
      <c r="C686" s="7">
        <v>1</v>
      </c>
      <c r="D686" s="7" t="s">
        <v>4684</v>
      </c>
      <c r="E686" s="8">
        <f>중기사용료목록!E684</f>
        <v>96285</v>
      </c>
      <c r="F686" s="8">
        <f t="shared" si="51"/>
        <v>96285</v>
      </c>
      <c r="G686" s="8">
        <f>중기사용료목록!F684</f>
        <v>67034</v>
      </c>
      <c r="H686" s="8">
        <f t="shared" si="52"/>
        <v>67034</v>
      </c>
      <c r="I686" s="8">
        <f>중기사용료목록!G684</f>
        <v>54737</v>
      </c>
      <c r="J686" s="8">
        <f t="shared" si="53"/>
        <v>54737</v>
      </c>
      <c r="K686" s="8">
        <f t="shared" si="54"/>
        <v>218056</v>
      </c>
      <c r="L686" s="8">
        <f t="shared" si="50"/>
        <v>218056</v>
      </c>
      <c r="M686" s="9" t="s">
        <v>5631</v>
      </c>
      <c r="N686" s="6" t="s">
        <v>5631</v>
      </c>
      <c r="P686" s="6" t="s">
        <v>3617</v>
      </c>
      <c r="Q686" s="6" t="s">
        <v>5631</v>
      </c>
      <c r="R686" s="6" t="s">
        <v>5448</v>
      </c>
    </row>
    <row r="687" spans="1:18" ht="15" customHeight="1">
      <c r="A687" s="7" t="s">
        <v>269</v>
      </c>
      <c r="B687" s="7" t="s">
        <v>2119</v>
      </c>
      <c r="C687" s="7">
        <v>1</v>
      </c>
      <c r="D687" s="7" t="s">
        <v>4684</v>
      </c>
      <c r="E687" s="8">
        <f>중기사용료목록!E685</f>
        <v>172038</v>
      </c>
      <c r="F687" s="8">
        <f t="shared" si="51"/>
        <v>172038</v>
      </c>
      <c r="G687" s="8">
        <f>중기사용료목록!F685</f>
        <v>67034</v>
      </c>
      <c r="H687" s="8">
        <f t="shared" si="52"/>
        <v>67034</v>
      </c>
      <c r="I687" s="8">
        <f>중기사용료목록!G685</f>
        <v>98484</v>
      </c>
      <c r="J687" s="8">
        <f t="shared" si="53"/>
        <v>98484</v>
      </c>
      <c r="K687" s="8">
        <f t="shared" si="54"/>
        <v>337556</v>
      </c>
      <c r="L687" s="8">
        <f t="shared" si="50"/>
        <v>337556</v>
      </c>
      <c r="M687" s="9" t="s">
        <v>5631</v>
      </c>
      <c r="N687" s="6" t="s">
        <v>5631</v>
      </c>
      <c r="P687" s="6" t="s">
        <v>2363</v>
      </c>
      <c r="Q687" s="6" t="s">
        <v>5631</v>
      </c>
      <c r="R687" s="6" t="s">
        <v>668</v>
      </c>
    </row>
    <row r="688" spans="1:18" ht="15" customHeight="1">
      <c r="A688" s="7" t="s">
        <v>2144</v>
      </c>
      <c r="B688" s="7" t="s">
        <v>1224</v>
      </c>
      <c r="C688" s="7">
        <v>1</v>
      </c>
      <c r="D688" s="7" t="s">
        <v>4684</v>
      </c>
      <c r="E688" s="8">
        <f>중기사용료목록!E686</f>
        <v>21029</v>
      </c>
      <c r="F688" s="8">
        <f t="shared" si="51"/>
        <v>21029</v>
      </c>
      <c r="G688" s="8">
        <f>중기사용료목록!F686</f>
        <v>70448</v>
      </c>
      <c r="H688" s="8">
        <f t="shared" si="52"/>
        <v>70448</v>
      </c>
      <c r="I688" s="8">
        <f>중기사용료목록!G686</f>
        <v>18914</v>
      </c>
      <c r="J688" s="8">
        <f t="shared" si="53"/>
        <v>18914</v>
      </c>
      <c r="K688" s="8">
        <f t="shared" si="54"/>
        <v>110391</v>
      </c>
      <c r="L688" s="8">
        <f t="shared" si="50"/>
        <v>110391</v>
      </c>
      <c r="M688" s="9" t="s">
        <v>5631</v>
      </c>
      <c r="N688" s="6" t="s">
        <v>5631</v>
      </c>
      <c r="P688" s="6" t="s">
        <v>966</v>
      </c>
      <c r="Q688" s="6" t="s">
        <v>5631</v>
      </c>
      <c r="R688" s="6" t="s">
        <v>1429</v>
      </c>
    </row>
    <row r="689" spans="1:18" ht="15" customHeight="1">
      <c r="A689" s="7" t="s">
        <v>2144</v>
      </c>
      <c r="B689" s="7" t="s">
        <v>4324</v>
      </c>
      <c r="C689" s="7">
        <v>1</v>
      </c>
      <c r="D689" s="7" t="s">
        <v>4684</v>
      </c>
      <c r="E689" s="8">
        <f>중기사용료목록!E687</f>
        <v>40411</v>
      </c>
      <c r="F689" s="8">
        <f t="shared" si="51"/>
        <v>40411</v>
      </c>
      <c r="G689" s="8">
        <f>중기사용료목록!F687</f>
        <v>70448</v>
      </c>
      <c r="H689" s="8">
        <f t="shared" si="52"/>
        <v>70448</v>
      </c>
      <c r="I689" s="8">
        <f>중기사용료목록!G687</f>
        <v>30427</v>
      </c>
      <c r="J689" s="8">
        <f t="shared" si="53"/>
        <v>30427</v>
      </c>
      <c r="K689" s="8">
        <f t="shared" si="54"/>
        <v>141286</v>
      </c>
      <c r="L689" s="8">
        <f t="shared" si="50"/>
        <v>141286</v>
      </c>
      <c r="M689" s="9" t="s">
        <v>5631</v>
      </c>
      <c r="N689" s="6" t="s">
        <v>5631</v>
      </c>
      <c r="P689" s="6" t="s">
        <v>5249</v>
      </c>
      <c r="Q689" s="6" t="s">
        <v>5631</v>
      </c>
      <c r="R689" s="6" t="s">
        <v>2693</v>
      </c>
    </row>
    <row r="690" spans="1:18" ht="15" customHeight="1">
      <c r="A690" s="7" t="s">
        <v>2144</v>
      </c>
      <c r="B690" s="7" t="s">
        <v>3065</v>
      </c>
      <c r="C690" s="7">
        <v>1</v>
      </c>
      <c r="D690" s="7" t="s">
        <v>4684</v>
      </c>
      <c r="E690" s="8">
        <f>중기사용료목록!E688</f>
        <v>114226</v>
      </c>
      <c r="F690" s="8">
        <f t="shared" si="51"/>
        <v>114226</v>
      </c>
      <c r="G690" s="8">
        <f>중기사용료목록!F688</f>
        <v>92792</v>
      </c>
      <c r="H690" s="8">
        <f t="shared" si="52"/>
        <v>92792</v>
      </c>
      <c r="I690" s="8">
        <f>중기사용료목록!G688</f>
        <v>55235</v>
      </c>
      <c r="J690" s="8">
        <f t="shared" si="53"/>
        <v>55235</v>
      </c>
      <c r="K690" s="8">
        <f t="shared" si="54"/>
        <v>262253</v>
      </c>
      <c r="L690" s="8">
        <f t="shared" si="50"/>
        <v>262253</v>
      </c>
      <c r="M690" s="9" t="s">
        <v>5631</v>
      </c>
      <c r="N690" s="6" t="s">
        <v>5631</v>
      </c>
      <c r="P690" s="6" t="s">
        <v>3740</v>
      </c>
      <c r="Q690" s="6" t="s">
        <v>5631</v>
      </c>
      <c r="R690" s="6" t="s">
        <v>3161</v>
      </c>
    </row>
    <row r="691" spans="1:18" ht="15" customHeight="1">
      <c r="A691" s="7" t="s">
        <v>2144</v>
      </c>
      <c r="B691" s="7" t="s">
        <v>1267</v>
      </c>
      <c r="C691" s="7">
        <v>1</v>
      </c>
      <c r="D691" s="7" t="s">
        <v>4684</v>
      </c>
      <c r="E691" s="8">
        <f>중기사용료목록!E689</f>
        <v>184538</v>
      </c>
      <c r="F691" s="8">
        <f t="shared" si="51"/>
        <v>184538</v>
      </c>
      <c r="G691" s="8">
        <f>중기사용료목록!F689</f>
        <v>115137</v>
      </c>
      <c r="H691" s="8">
        <f t="shared" si="52"/>
        <v>115137</v>
      </c>
      <c r="I691" s="8">
        <f>중기사용료목록!G689</f>
        <v>83587</v>
      </c>
      <c r="J691" s="8">
        <f t="shared" si="53"/>
        <v>83587</v>
      </c>
      <c r="K691" s="8">
        <f t="shared" si="54"/>
        <v>383262</v>
      </c>
      <c r="L691" s="8">
        <f t="shared" si="50"/>
        <v>383262</v>
      </c>
      <c r="M691" s="9" t="s">
        <v>5631</v>
      </c>
      <c r="N691" s="6" t="s">
        <v>5631</v>
      </c>
      <c r="P691" s="6" t="s">
        <v>2453</v>
      </c>
      <c r="Q691" s="6" t="s">
        <v>5631</v>
      </c>
      <c r="R691" s="6" t="s">
        <v>4388</v>
      </c>
    </row>
    <row r="692" spans="1:18" ht="15" customHeight="1">
      <c r="A692" s="7" t="s">
        <v>2144</v>
      </c>
      <c r="B692" s="7" t="s">
        <v>5513</v>
      </c>
      <c r="C692" s="7">
        <v>1</v>
      </c>
      <c r="D692" s="7" t="s">
        <v>4684</v>
      </c>
      <c r="E692" s="8">
        <f>중기사용료목록!E690</f>
        <v>206623</v>
      </c>
      <c r="F692" s="8">
        <f t="shared" si="51"/>
        <v>206623</v>
      </c>
      <c r="G692" s="8">
        <f>중기사용료목록!F690</f>
        <v>115137</v>
      </c>
      <c r="H692" s="8">
        <f t="shared" si="52"/>
        <v>115137</v>
      </c>
      <c r="I692" s="8">
        <f>중기사용료목록!G690</f>
        <v>92869</v>
      </c>
      <c r="J692" s="8">
        <f t="shared" si="53"/>
        <v>92869</v>
      </c>
      <c r="K692" s="8">
        <f t="shared" si="54"/>
        <v>414629</v>
      </c>
      <c r="L692" s="8">
        <f t="shared" si="50"/>
        <v>414629</v>
      </c>
      <c r="M692" s="9" t="s">
        <v>5631</v>
      </c>
      <c r="N692" s="6" t="s">
        <v>5631</v>
      </c>
      <c r="P692" s="6" t="s">
        <v>1060</v>
      </c>
      <c r="Q692" s="6" t="s">
        <v>5631</v>
      </c>
      <c r="R692" s="6" t="s">
        <v>5416</v>
      </c>
    </row>
    <row r="693" spans="1:18" ht="15" customHeight="1">
      <c r="A693" s="7" t="s">
        <v>1823</v>
      </c>
      <c r="B693" s="7" t="s">
        <v>2258</v>
      </c>
      <c r="C693" s="7">
        <v>1</v>
      </c>
      <c r="D693" s="7" t="s">
        <v>4684</v>
      </c>
      <c r="E693" s="8">
        <f>중기사용료목록!E691</f>
        <v>0</v>
      </c>
      <c r="F693" s="8">
        <f t="shared" si="51"/>
        <v>0</v>
      </c>
      <c r="G693" s="8">
        <f>중기사용료목록!F691</f>
        <v>22344</v>
      </c>
      <c r="H693" s="8">
        <f t="shared" si="52"/>
        <v>22344</v>
      </c>
      <c r="I693" s="8">
        <f>중기사용료목록!G691</f>
        <v>7379</v>
      </c>
      <c r="J693" s="8">
        <f t="shared" si="53"/>
        <v>7379</v>
      </c>
      <c r="K693" s="8">
        <f t="shared" si="54"/>
        <v>29723</v>
      </c>
      <c r="L693" s="8">
        <f t="shared" si="50"/>
        <v>29723</v>
      </c>
      <c r="M693" s="9" t="s">
        <v>5631</v>
      </c>
      <c r="N693" s="6" t="s">
        <v>5631</v>
      </c>
      <c r="P693" s="6" t="s">
        <v>4961</v>
      </c>
      <c r="Q693" s="6" t="s">
        <v>5631</v>
      </c>
      <c r="R693" s="6" t="s">
        <v>994</v>
      </c>
    </row>
    <row r="694" spans="1:18" ht="15" customHeight="1">
      <c r="A694" s="7" t="s">
        <v>1823</v>
      </c>
      <c r="B694" s="7" t="s">
        <v>3953</v>
      </c>
      <c r="C694" s="7">
        <v>1</v>
      </c>
      <c r="D694" s="7" t="s">
        <v>4684</v>
      </c>
      <c r="E694" s="8">
        <f>중기사용료목록!E692</f>
        <v>0</v>
      </c>
      <c r="F694" s="8">
        <f t="shared" si="51"/>
        <v>0</v>
      </c>
      <c r="G694" s="8">
        <f>중기사용료목록!F692</f>
        <v>22344</v>
      </c>
      <c r="H694" s="8">
        <f t="shared" si="52"/>
        <v>22344</v>
      </c>
      <c r="I694" s="8">
        <f>중기사용료목록!G692</f>
        <v>10707</v>
      </c>
      <c r="J694" s="8">
        <f t="shared" si="53"/>
        <v>10707</v>
      </c>
      <c r="K694" s="8">
        <f t="shared" si="54"/>
        <v>33051</v>
      </c>
      <c r="L694" s="8">
        <f t="shared" si="50"/>
        <v>33051</v>
      </c>
      <c r="M694" s="9" t="s">
        <v>5631</v>
      </c>
      <c r="N694" s="6" t="s">
        <v>5631</v>
      </c>
      <c r="P694" s="6" t="s">
        <v>3464</v>
      </c>
      <c r="Q694" s="6" t="s">
        <v>5631</v>
      </c>
      <c r="R694" s="6" t="s">
        <v>3349</v>
      </c>
    </row>
    <row r="695" spans="1:18" ht="15" customHeight="1">
      <c r="A695" s="7" t="s">
        <v>1823</v>
      </c>
      <c r="B695" s="7" t="s">
        <v>2246</v>
      </c>
      <c r="C695" s="7">
        <v>1</v>
      </c>
      <c r="D695" s="7" t="s">
        <v>4684</v>
      </c>
      <c r="E695" s="8">
        <f>중기사용료목록!E693</f>
        <v>0</v>
      </c>
      <c r="F695" s="8">
        <f t="shared" si="51"/>
        <v>0</v>
      </c>
      <c r="G695" s="8">
        <f>중기사용료목록!F693</f>
        <v>22344</v>
      </c>
      <c r="H695" s="8">
        <f t="shared" si="52"/>
        <v>22344</v>
      </c>
      <c r="I695" s="8">
        <f>중기사용료목록!G693</f>
        <v>20330</v>
      </c>
      <c r="J695" s="8">
        <f t="shared" si="53"/>
        <v>20330</v>
      </c>
      <c r="K695" s="8">
        <f t="shared" si="54"/>
        <v>42674</v>
      </c>
      <c r="L695" s="8">
        <f t="shared" si="50"/>
        <v>42674</v>
      </c>
      <c r="M695" s="9" t="s">
        <v>5631</v>
      </c>
      <c r="N695" s="6" t="s">
        <v>5631</v>
      </c>
      <c r="P695" s="6" t="s">
        <v>4886</v>
      </c>
      <c r="Q695" s="6" t="s">
        <v>5631</v>
      </c>
      <c r="R695" s="6" t="s">
        <v>4253</v>
      </c>
    </row>
    <row r="696" spans="1:18" ht="15" customHeight="1">
      <c r="A696" s="7" t="s">
        <v>1823</v>
      </c>
      <c r="B696" s="7" t="s">
        <v>4710</v>
      </c>
      <c r="C696" s="7">
        <v>1</v>
      </c>
      <c r="D696" s="7" t="s">
        <v>4684</v>
      </c>
      <c r="E696" s="8">
        <f>중기사용료목록!E694</f>
        <v>0</v>
      </c>
      <c r="F696" s="8">
        <f t="shared" si="51"/>
        <v>0</v>
      </c>
      <c r="G696" s="8">
        <f>중기사용료목록!F694</f>
        <v>22344</v>
      </c>
      <c r="H696" s="8">
        <f t="shared" si="52"/>
        <v>22344</v>
      </c>
      <c r="I696" s="8">
        <f>중기사용료목록!G694</f>
        <v>27348</v>
      </c>
      <c r="J696" s="8">
        <f t="shared" si="53"/>
        <v>27348</v>
      </c>
      <c r="K696" s="8">
        <f t="shared" si="54"/>
        <v>49692</v>
      </c>
      <c r="L696" s="8">
        <f t="shared" si="50"/>
        <v>49692</v>
      </c>
      <c r="M696" s="9" t="s">
        <v>5631</v>
      </c>
      <c r="N696" s="6" t="s">
        <v>5631</v>
      </c>
      <c r="P696" s="6" t="s">
        <v>3434</v>
      </c>
      <c r="Q696" s="6" t="s">
        <v>5631</v>
      </c>
      <c r="R696" s="6" t="s">
        <v>5401</v>
      </c>
    </row>
    <row r="697" spans="1:18" ht="15" customHeight="1">
      <c r="A697" s="7" t="s">
        <v>1823</v>
      </c>
      <c r="B697" s="7" t="s">
        <v>2614</v>
      </c>
      <c r="C697" s="7">
        <v>1</v>
      </c>
      <c r="D697" s="7" t="s">
        <v>4684</v>
      </c>
      <c r="E697" s="8">
        <f>중기사용료목록!E695</f>
        <v>0</v>
      </c>
      <c r="F697" s="8">
        <f t="shared" si="51"/>
        <v>0</v>
      </c>
      <c r="G697" s="8">
        <f>중기사용료목록!F695</f>
        <v>22344</v>
      </c>
      <c r="H697" s="8">
        <f t="shared" si="52"/>
        <v>22344</v>
      </c>
      <c r="I697" s="8">
        <f>중기사용료목록!G695</f>
        <v>43402</v>
      </c>
      <c r="J697" s="8">
        <f t="shared" si="53"/>
        <v>43402</v>
      </c>
      <c r="K697" s="8">
        <f t="shared" si="54"/>
        <v>65746</v>
      </c>
      <c r="L697" s="8">
        <f t="shared" si="50"/>
        <v>65746</v>
      </c>
      <c r="M697" s="9" t="s">
        <v>5631</v>
      </c>
      <c r="N697" s="6" t="s">
        <v>5631</v>
      </c>
      <c r="P697" s="6" t="s">
        <v>2039</v>
      </c>
      <c r="Q697" s="6" t="s">
        <v>5631</v>
      </c>
      <c r="R697" s="6" t="s">
        <v>1545</v>
      </c>
    </row>
    <row r="698" spans="1:18" ht="15" customHeight="1">
      <c r="A698" s="7" t="s">
        <v>1823</v>
      </c>
      <c r="B698" s="7" t="s">
        <v>3579</v>
      </c>
      <c r="C698" s="7">
        <v>1</v>
      </c>
      <c r="D698" s="7" t="s">
        <v>4684</v>
      </c>
      <c r="E698" s="8">
        <f>중기사용료목록!E696</f>
        <v>0</v>
      </c>
      <c r="F698" s="8">
        <f t="shared" si="51"/>
        <v>0</v>
      </c>
      <c r="G698" s="8">
        <f>중기사용료목록!F696</f>
        <v>22344</v>
      </c>
      <c r="H698" s="8">
        <f t="shared" si="52"/>
        <v>22344</v>
      </c>
      <c r="I698" s="8">
        <f>중기사용료목록!G696</f>
        <v>51864</v>
      </c>
      <c r="J698" s="8">
        <f t="shared" si="53"/>
        <v>51864</v>
      </c>
      <c r="K698" s="8">
        <f t="shared" si="54"/>
        <v>74208</v>
      </c>
      <c r="L698" s="8">
        <f t="shared" si="50"/>
        <v>74208</v>
      </c>
      <c r="M698" s="9" t="s">
        <v>5631</v>
      </c>
      <c r="N698" s="6" t="s">
        <v>5631</v>
      </c>
      <c r="P698" s="6" t="s">
        <v>674</v>
      </c>
      <c r="Q698" s="6" t="s">
        <v>5631</v>
      </c>
      <c r="R698" s="6" t="s">
        <v>749</v>
      </c>
    </row>
    <row r="699" spans="1:18" ht="15" customHeight="1">
      <c r="A699" s="7" t="s">
        <v>2514</v>
      </c>
      <c r="B699" s="7" t="s">
        <v>1164</v>
      </c>
      <c r="C699" s="7">
        <v>1</v>
      </c>
      <c r="D699" s="7" t="s">
        <v>4684</v>
      </c>
      <c r="E699" s="8">
        <f>중기사용료목록!E697</f>
        <v>3787</v>
      </c>
      <c r="F699" s="8">
        <f t="shared" si="51"/>
        <v>3787</v>
      </c>
      <c r="G699" s="8">
        <f>중기사용료목록!F697</f>
        <v>67034</v>
      </c>
      <c r="H699" s="8">
        <f t="shared" si="52"/>
        <v>67034</v>
      </c>
      <c r="I699" s="8">
        <f>중기사용료목록!G697</f>
        <v>3967</v>
      </c>
      <c r="J699" s="8">
        <f t="shared" si="53"/>
        <v>3967</v>
      </c>
      <c r="K699" s="8">
        <f t="shared" si="54"/>
        <v>74788</v>
      </c>
      <c r="L699" s="8">
        <f t="shared" si="50"/>
        <v>74788</v>
      </c>
      <c r="M699" s="9" t="s">
        <v>5631</v>
      </c>
      <c r="N699" s="6" t="s">
        <v>5631</v>
      </c>
      <c r="P699" s="6" t="s">
        <v>4810</v>
      </c>
      <c r="Q699" s="6" t="s">
        <v>5631</v>
      </c>
      <c r="R699" s="6" t="s">
        <v>3961</v>
      </c>
    </row>
    <row r="700" spans="1:18" ht="15" customHeight="1">
      <c r="A700" s="7" t="s">
        <v>2514</v>
      </c>
      <c r="B700" s="7" t="s">
        <v>1798</v>
      </c>
      <c r="C700" s="7">
        <v>1</v>
      </c>
      <c r="D700" s="7" t="s">
        <v>4684</v>
      </c>
      <c r="E700" s="8">
        <f>중기사용료목록!E698</f>
        <v>4983</v>
      </c>
      <c r="F700" s="8">
        <f t="shared" si="51"/>
        <v>4983</v>
      </c>
      <c r="G700" s="8">
        <f>중기사용료목록!F698</f>
        <v>67034</v>
      </c>
      <c r="H700" s="8">
        <f t="shared" si="52"/>
        <v>67034</v>
      </c>
      <c r="I700" s="8">
        <f>중기사용료목록!G698</f>
        <v>5228</v>
      </c>
      <c r="J700" s="8">
        <f t="shared" si="53"/>
        <v>5228</v>
      </c>
      <c r="K700" s="8">
        <f t="shared" si="54"/>
        <v>77245</v>
      </c>
      <c r="L700" s="8">
        <f t="shared" si="50"/>
        <v>77245</v>
      </c>
      <c r="M700" s="9" t="s">
        <v>5631</v>
      </c>
      <c r="N700" s="6" t="s">
        <v>5631</v>
      </c>
      <c r="P700" s="6" t="s">
        <v>3364</v>
      </c>
      <c r="Q700" s="6" t="s">
        <v>5631</v>
      </c>
      <c r="R700" s="6" t="s">
        <v>5516</v>
      </c>
    </row>
    <row r="701" spans="1:18" ht="15" customHeight="1">
      <c r="A701" s="7" t="s">
        <v>2661</v>
      </c>
      <c r="B701" s="7" t="s">
        <v>88</v>
      </c>
      <c r="C701" s="7">
        <v>1</v>
      </c>
      <c r="D701" s="7" t="s">
        <v>4684</v>
      </c>
      <c r="E701" s="8">
        <f>중기사용료목록!E699</f>
        <v>0</v>
      </c>
      <c r="F701" s="8">
        <f t="shared" si="51"/>
        <v>0</v>
      </c>
      <c r="G701" s="8">
        <f>중기사용료목록!F699</f>
        <v>22344</v>
      </c>
      <c r="H701" s="8">
        <f t="shared" si="52"/>
        <v>22344</v>
      </c>
      <c r="I701" s="8">
        <f>중기사용료목록!G699</f>
        <v>3492</v>
      </c>
      <c r="J701" s="8">
        <f t="shared" si="53"/>
        <v>3492</v>
      </c>
      <c r="K701" s="8">
        <f t="shared" si="54"/>
        <v>25836</v>
      </c>
      <c r="L701" s="8">
        <f t="shared" si="50"/>
        <v>25836</v>
      </c>
      <c r="M701" s="9" t="s">
        <v>5631</v>
      </c>
      <c r="N701" s="6" t="s">
        <v>5631</v>
      </c>
      <c r="P701" s="6" t="s">
        <v>1963</v>
      </c>
      <c r="Q701" s="6" t="s">
        <v>5631</v>
      </c>
      <c r="R701" s="6" t="s">
        <v>3310</v>
      </c>
    </row>
    <row r="702" spans="1:18" ht="15" customHeight="1">
      <c r="A702" s="7" t="s">
        <v>2661</v>
      </c>
      <c r="B702" s="7" t="s">
        <v>3869</v>
      </c>
      <c r="C702" s="7">
        <v>1</v>
      </c>
      <c r="D702" s="7" t="s">
        <v>4684</v>
      </c>
      <c r="E702" s="8">
        <f>중기사용료목록!E700</f>
        <v>0</v>
      </c>
      <c r="F702" s="8">
        <f t="shared" si="51"/>
        <v>0</v>
      </c>
      <c r="G702" s="8">
        <f>중기사용료목록!F700</f>
        <v>22344</v>
      </c>
      <c r="H702" s="8">
        <f t="shared" si="52"/>
        <v>22344</v>
      </c>
      <c r="I702" s="8">
        <f>중기사용료목록!G700</f>
        <v>4350</v>
      </c>
      <c r="J702" s="8">
        <f t="shared" si="53"/>
        <v>4350</v>
      </c>
      <c r="K702" s="8">
        <f t="shared" si="54"/>
        <v>26694</v>
      </c>
      <c r="L702" s="8">
        <f t="shared" si="50"/>
        <v>26694</v>
      </c>
      <c r="M702" s="9" t="s">
        <v>5631</v>
      </c>
      <c r="N702" s="6" t="s">
        <v>5631</v>
      </c>
      <c r="P702" s="6" t="s">
        <v>599</v>
      </c>
      <c r="Q702" s="6" t="s">
        <v>5631</v>
      </c>
      <c r="R702" s="6" t="s">
        <v>4687</v>
      </c>
    </row>
    <row r="703" spans="1:18" ht="15" customHeight="1">
      <c r="A703" s="7" t="s">
        <v>2661</v>
      </c>
      <c r="B703" s="7" t="s">
        <v>5570</v>
      </c>
      <c r="C703" s="7">
        <v>1</v>
      </c>
      <c r="D703" s="7" t="s">
        <v>4684</v>
      </c>
      <c r="E703" s="8">
        <f>중기사용료목록!E701</f>
        <v>0</v>
      </c>
      <c r="F703" s="8">
        <f t="shared" si="51"/>
        <v>0</v>
      </c>
      <c r="G703" s="8">
        <f>중기사용료목록!F701</f>
        <v>22344</v>
      </c>
      <c r="H703" s="8">
        <f t="shared" si="52"/>
        <v>22344</v>
      </c>
      <c r="I703" s="8">
        <f>중기사용료목록!G701</f>
        <v>4922</v>
      </c>
      <c r="J703" s="8">
        <f t="shared" si="53"/>
        <v>4922</v>
      </c>
      <c r="K703" s="8">
        <f t="shared" si="54"/>
        <v>27266</v>
      </c>
      <c r="L703" s="8">
        <f t="shared" si="50"/>
        <v>27266</v>
      </c>
      <c r="M703" s="9" t="s">
        <v>5631</v>
      </c>
      <c r="N703" s="6" t="s">
        <v>5631</v>
      </c>
      <c r="P703" s="6" t="s">
        <v>4732</v>
      </c>
      <c r="Q703" s="6" t="s">
        <v>5631</v>
      </c>
      <c r="R703" s="6" t="s">
        <v>5175</v>
      </c>
    </row>
    <row r="704" spans="1:18" ht="15" customHeight="1">
      <c r="A704" s="7" t="s">
        <v>2661</v>
      </c>
      <c r="B704" s="7" t="s">
        <v>3398</v>
      </c>
      <c r="C704" s="7">
        <v>1</v>
      </c>
      <c r="D704" s="7" t="s">
        <v>4684</v>
      </c>
      <c r="E704" s="8">
        <f>중기사용료목록!E702</f>
        <v>0</v>
      </c>
      <c r="F704" s="8">
        <f t="shared" si="51"/>
        <v>0</v>
      </c>
      <c r="G704" s="8">
        <f>중기사용료목록!F702</f>
        <v>44689</v>
      </c>
      <c r="H704" s="8">
        <f t="shared" si="52"/>
        <v>44689</v>
      </c>
      <c r="I704" s="8">
        <f>중기사용료목록!G702</f>
        <v>5862</v>
      </c>
      <c r="J704" s="8">
        <f t="shared" si="53"/>
        <v>5862</v>
      </c>
      <c r="K704" s="8">
        <f t="shared" si="54"/>
        <v>50551</v>
      </c>
      <c r="L704" s="8">
        <f t="shared" si="50"/>
        <v>50551</v>
      </c>
      <c r="M704" s="9" t="s">
        <v>5631</v>
      </c>
      <c r="N704" s="6" t="s">
        <v>5631</v>
      </c>
      <c r="P704" s="6" t="s">
        <v>3298</v>
      </c>
      <c r="Q704" s="6" t="s">
        <v>5631</v>
      </c>
      <c r="R704" s="6" t="s">
        <v>2300</v>
      </c>
    </row>
    <row r="705" spans="1:18" ht="15" customHeight="1">
      <c r="A705" s="7" t="s">
        <v>2661</v>
      </c>
      <c r="B705" s="7" t="s">
        <v>3089</v>
      </c>
      <c r="C705" s="7">
        <v>1</v>
      </c>
      <c r="D705" s="7" t="s">
        <v>4684</v>
      </c>
      <c r="E705" s="8">
        <f>중기사용료목록!E703</f>
        <v>0</v>
      </c>
      <c r="F705" s="8">
        <f t="shared" si="51"/>
        <v>0</v>
      </c>
      <c r="G705" s="8">
        <f>중기사용료목록!F703</f>
        <v>44689</v>
      </c>
      <c r="H705" s="8">
        <f t="shared" si="52"/>
        <v>44689</v>
      </c>
      <c r="I705" s="8">
        <f>중기사용료목록!G703</f>
        <v>7226</v>
      </c>
      <c r="J705" s="8">
        <f t="shared" si="53"/>
        <v>7226</v>
      </c>
      <c r="K705" s="8">
        <f t="shared" si="54"/>
        <v>51915</v>
      </c>
      <c r="L705" s="8">
        <f t="shared" si="50"/>
        <v>51915</v>
      </c>
      <c r="M705" s="9" t="s">
        <v>5631</v>
      </c>
      <c r="N705" s="6" t="s">
        <v>5631</v>
      </c>
      <c r="P705" s="6" t="s">
        <v>1179</v>
      </c>
      <c r="Q705" s="6" t="s">
        <v>5631</v>
      </c>
      <c r="R705" s="6" t="s">
        <v>3798</v>
      </c>
    </row>
    <row r="706" spans="1:18" ht="15" customHeight="1">
      <c r="A706" s="7" t="s">
        <v>2661</v>
      </c>
      <c r="B706" s="7" t="s">
        <v>1846</v>
      </c>
      <c r="C706" s="7">
        <v>1</v>
      </c>
      <c r="D706" s="7" t="s">
        <v>4684</v>
      </c>
      <c r="E706" s="8">
        <f>중기사용료목록!E704</f>
        <v>0</v>
      </c>
      <c r="F706" s="8">
        <f t="shared" si="51"/>
        <v>0</v>
      </c>
      <c r="G706" s="8">
        <f>중기사용료목록!F704</f>
        <v>44689</v>
      </c>
      <c r="H706" s="8">
        <f t="shared" si="52"/>
        <v>44689</v>
      </c>
      <c r="I706" s="8">
        <f>중기사용료목록!G704</f>
        <v>9298</v>
      </c>
      <c r="J706" s="8">
        <f t="shared" si="53"/>
        <v>9298</v>
      </c>
      <c r="K706" s="8">
        <f t="shared" si="54"/>
        <v>53987</v>
      </c>
      <c r="L706" s="8">
        <f t="shared" si="50"/>
        <v>53987</v>
      </c>
      <c r="M706" s="9" t="s">
        <v>5631</v>
      </c>
      <c r="N706" s="6" t="s">
        <v>5631</v>
      </c>
      <c r="P706" s="6" t="s">
        <v>2581</v>
      </c>
      <c r="Q706" s="6" t="s">
        <v>5631</v>
      </c>
      <c r="R706" s="6" t="s">
        <v>3891</v>
      </c>
    </row>
    <row r="707" spans="1:18" ht="15" customHeight="1">
      <c r="A707" s="7" t="s">
        <v>2661</v>
      </c>
      <c r="B707" s="7" t="s">
        <v>5435</v>
      </c>
      <c r="C707" s="7">
        <v>1</v>
      </c>
      <c r="D707" s="7" t="s">
        <v>4684</v>
      </c>
      <c r="E707" s="8">
        <f>중기사용료목록!E705</f>
        <v>0</v>
      </c>
      <c r="F707" s="8">
        <f t="shared" si="51"/>
        <v>0</v>
      </c>
      <c r="G707" s="8">
        <f>중기사용료목록!F705</f>
        <v>44689</v>
      </c>
      <c r="H707" s="8">
        <f t="shared" si="52"/>
        <v>44689</v>
      </c>
      <c r="I707" s="8">
        <f>중기사용료목록!G705</f>
        <v>12735</v>
      </c>
      <c r="J707" s="8">
        <f t="shared" si="53"/>
        <v>12735</v>
      </c>
      <c r="K707" s="8">
        <f t="shared" si="54"/>
        <v>57424</v>
      </c>
      <c r="L707" s="8">
        <f t="shared" si="50"/>
        <v>57424</v>
      </c>
      <c r="M707" s="9" t="s">
        <v>5631</v>
      </c>
      <c r="N707" s="6" t="s">
        <v>5631</v>
      </c>
      <c r="P707" s="6" t="s">
        <v>3954</v>
      </c>
      <c r="Q707" s="6" t="s">
        <v>5631</v>
      </c>
      <c r="R707" s="6" t="s">
        <v>2894</v>
      </c>
    </row>
    <row r="708" spans="1:18" ht="15" customHeight="1">
      <c r="A708" s="7" t="s">
        <v>2661</v>
      </c>
      <c r="B708" s="7" t="s">
        <v>5188</v>
      </c>
      <c r="C708" s="7">
        <v>1</v>
      </c>
      <c r="D708" s="7" t="s">
        <v>4684</v>
      </c>
      <c r="E708" s="8">
        <f>중기사용료목록!E706</f>
        <v>0</v>
      </c>
      <c r="F708" s="8">
        <f t="shared" si="51"/>
        <v>0</v>
      </c>
      <c r="G708" s="8">
        <f>중기사용료목록!F706</f>
        <v>44689</v>
      </c>
      <c r="H708" s="8">
        <f t="shared" si="52"/>
        <v>44689</v>
      </c>
      <c r="I708" s="8">
        <f>중기사용료목록!G706</f>
        <v>16930</v>
      </c>
      <c r="J708" s="8">
        <f t="shared" si="53"/>
        <v>16930</v>
      </c>
      <c r="K708" s="8">
        <f t="shared" si="54"/>
        <v>61619</v>
      </c>
      <c r="L708" s="8">
        <f t="shared" si="50"/>
        <v>61619</v>
      </c>
      <c r="M708" s="9" t="s">
        <v>5631</v>
      </c>
      <c r="N708" s="6" t="s">
        <v>5631</v>
      </c>
      <c r="P708" s="6" t="s">
        <v>5447</v>
      </c>
      <c r="Q708" s="6" t="s">
        <v>5631</v>
      </c>
      <c r="R708" s="6" t="s">
        <v>1240</v>
      </c>
    </row>
    <row r="709" spans="1:18" ht="15" customHeight="1">
      <c r="A709" s="7" t="s">
        <v>2661</v>
      </c>
      <c r="B709" s="7" t="s">
        <v>4948</v>
      </c>
      <c r="C709" s="7">
        <v>1</v>
      </c>
      <c r="D709" s="7" t="s">
        <v>4684</v>
      </c>
      <c r="E709" s="8">
        <f>중기사용료목록!E707</f>
        <v>0</v>
      </c>
      <c r="F709" s="8">
        <f t="shared" si="51"/>
        <v>0</v>
      </c>
      <c r="G709" s="8">
        <f>중기사용료목록!F707</f>
        <v>44689</v>
      </c>
      <c r="H709" s="8">
        <f t="shared" si="52"/>
        <v>44689</v>
      </c>
      <c r="I709" s="8">
        <f>중기사용료목록!G707</f>
        <v>21529</v>
      </c>
      <c r="J709" s="8">
        <f t="shared" si="53"/>
        <v>21529</v>
      </c>
      <c r="K709" s="8">
        <f t="shared" si="54"/>
        <v>66218</v>
      </c>
      <c r="L709" s="8">
        <f t="shared" ref="L709:L723" si="55">F709+H709+J709</f>
        <v>66218</v>
      </c>
      <c r="M709" s="9" t="s">
        <v>5631</v>
      </c>
      <c r="N709" s="6" t="s">
        <v>5631</v>
      </c>
      <c r="P709" s="6" t="s">
        <v>1109</v>
      </c>
      <c r="Q709" s="6" t="s">
        <v>5631</v>
      </c>
      <c r="R709" s="6" t="s">
        <v>1952</v>
      </c>
    </row>
    <row r="710" spans="1:18" ht="15" customHeight="1">
      <c r="A710" s="7" t="s">
        <v>2661</v>
      </c>
      <c r="B710" s="7" t="s">
        <v>1606</v>
      </c>
      <c r="C710" s="7">
        <v>1</v>
      </c>
      <c r="D710" s="7" t="s">
        <v>4684</v>
      </c>
      <c r="E710" s="8">
        <f>중기사용료목록!E708</f>
        <v>0</v>
      </c>
      <c r="F710" s="8">
        <f t="shared" ref="F710:F723" si="56">TRUNC(E710*C710,0)</f>
        <v>0</v>
      </c>
      <c r="G710" s="8">
        <f>중기사용료목록!F708</f>
        <v>44689</v>
      </c>
      <c r="H710" s="8">
        <f t="shared" ref="H710:H723" si="57">TRUNC(G710*C710,0)</f>
        <v>44689</v>
      </c>
      <c r="I710" s="8">
        <f>중기사용료목록!G708</f>
        <v>29918</v>
      </c>
      <c r="J710" s="8">
        <f t="shared" ref="J710:J723" si="58">TRUNC(I710*C710,0)</f>
        <v>29918</v>
      </c>
      <c r="K710" s="8">
        <f t="shared" ref="K710:K723" si="59">E710+G710+I710</f>
        <v>74607</v>
      </c>
      <c r="L710" s="8">
        <f t="shared" si="55"/>
        <v>74607</v>
      </c>
      <c r="M710" s="9" t="s">
        <v>5631</v>
      </c>
      <c r="N710" s="6" t="s">
        <v>5631</v>
      </c>
      <c r="P710" s="6" t="s">
        <v>2499</v>
      </c>
      <c r="Q710" s="6" t="s">
        <v>5631</v>
      </c>
      <c r="R710" s="6" t="s">
        <v>4012</v>
      </c>
    </row>
    <row r="711" spans="1:18" ht="15" customHeight="1">
      <c r="A711" s="7" t="s">
        <v>2661</v>
      </c>
      <c r="B711" s="7" t="s">
        <v>5234</v>
      </c>
      <c r="C711" s="7">
        <v>1</v>
      </c>
      <c r="D711" s="7" t="s">
        <v>4684</v>
      </c>
      <c r="E711" s="8">
        <f>중기사용료목록!E709</f>
        <v>0</v>
      </c>
      <c r="F711" s="8">
        <f t="shared" si="56"/>
        <v>0</v>
      </c>
      <c r="G711" s="8">
        <f>중기사용료목록!F709</f>
        <v>44689</v>
      </c>
      <c r="H711" s="8">
        <f t="shared" si="57"/>
        <v>44689</v>
      </c>
      <c r="I711" s="8">
        <f>중기사용료목록!G709</f>
        <v>30513</v>
      </c>
      <c r="J711" s="8">
        <f t="shared" si="58"/>
        <v>30513</v>
      </c>
      <c r="K711" s="8">
        <f t="shared" si="59"/>
        <v>75202</v>
      </c>
      <c r="L711" s="8">
        <f t="shared" si="55"/>
        <v>75202</v>
      </c>
      <c r="M711" s="9" t="s">
        <v>5631</v>
      </c>
      <c r="N711" s="6" t="s">
        <v>5631</v>
      </c>
      <c r="P711" s="6" t="s">
        <v>3876</v>
      </c>
      <c r="Q711" s="6" t="s">
        <v>5631</v>
      </c>
      <c r="R711" s="6" t="s">
        <v>3134</v>
      </c>
    </row>
    <row r="712" spans="1:18" ht="15" customHeight="1">
      <c r="A712" s="7" t="s">
        <v>2661</v>
      </c>
      <c r="B712" s="7" t="s">
        <v>2095</v>
      </c>
      <c r="C712" s="7">
        <v>1</v>
      </c>
      <c r="D712" s="7" t="s">
        <v>4684</v>
      </c>
      <c r="E712" s="8">
        <f>중기사용료목록!E710</f>
        <v>0</v>
      </c>
      <c r="F712" s="8">
        <f t="shared" si="56"/>
        <v>0</v>
      </c>
      <c r="G712" s="8">
        <f>중기사용료목록!F710</f>
        <v>44689</v>
      </c>
      <c r="H712" s="8">
        <f t="shared" si="57"/>
        <v>44689</v>
      </c>
      <c r="I712" s="8">
        <f>중기사용료목록!G710</f>
        <v>37589</v>
      </c>
      <c r="J712" s="8">
        <f t="shared" si="58"/>
        <v>37589</v>
      </c>
      <c r="K712" s="8">
        <f t="shared" si="59"/>
        <v>82278</v>
      </c>
      <c r="L712" s="8">
        <f t="shared" si="55"/>
        <v>82278</v>
      </c>
      <c r="M712" s="9" t="s">
        <v>5631</v>
      </c>
      <c r="N712" s="6" t="s">
        <v>5631</v>
      </c>
      <c r="P712" s="6" t="s">
        <v>5380</v>
      </c>
      <c r="Q712" s="6" t="s">
        <v>5631</v>
      </c>
      <c r="R712" s="6" t="s">
        <v>2210</v>
      </c>
    </row>
    <row r="713" spans="1:18" ht="15" customHeight="1">
      <c r="A713" s="7" t="s">
        <v>2661</v>
      </c>
      <c r="B713" s="7" t="s">
        <v>5537</v>
      </c>
      <c r="C713" s="7">
        <v>1</v>
      </c>
      <c r="D713" s="7" t="s">
        <v>4684</v>
      </c>
      <c r="E713" s="8">
        <f>중기사용료목록!E711</f>
        <v>0</v>
      </c>
      <c r="F713" s="8">
        <f t="shared" si="56"/>
        <v>0</v>
      </c>
      <c r="G713" s="8">
        <f>중기사용료목록!F711</f>
        <v>44689</v>
      </c>
      <c r="H713" s="8">
        <f t="shared" si="57"/>
        <v>44689</v>
      </c>
      <c r="I713" s="8">
        <f>중기사용료목록!G711</f>
        <v>43664</v>
      </c>
      <c r="J713" s="8">
        <f t="shared" si="58"/>
        <v>43664</v>
      </c>
      <c r="K713" s="8">
        <f t="shared" si="59"/>
        <v>88353</v>
      </c>
      <c r="L713" s="8">
        <f t="shared" si="55"/>
        <v>88353</v>
      </c>
      <c r="M713" s="9" t="s">
        <v>5631</v>
      </c>
      <c r="N713" s="6" t="s">
        <v>5631</v>
      </c>
      <c r="P713" s="6" t="s">
        <v>1358</v>
      </c>
      <c r="Q713" s="6" t="s">
        <v>5631</v>
      </c>
      <c r="R713" s="6" t="s">
        <v>1837</v>
      </c>
    </row>
    <row r="714" spans="1:18" ht="15" customHeight="1">
      <c r="A714" s="7" t="s">
        <v>2661</v>
      </c>
      <c r="B714" s="7" t="s">
        <v>2818</v>
      </c>
      <c r="C714" s="7">
        <v>1</v>
      </c>
      <c r="D714" s="7" t="s">
        <v>4684</v>
      </c>
      <c r="E714" s="8">
        <f>중기사용료목록!E712</f>
        <v>0</v>
      </c>
      <c r="F714" s="8">
        <f t="shared" si="56"/>
        <v>0</v>
      </c>
      <c r="G714" s="8">
        <f>중기사용료목록!F712</f>
        <v>44689</v>
      </c>
      <c r="H714" s="8">
        <f t="shared" si="57"/>
        <v>44689</v>
      </c>
      <c r="I714" s="8">
        <f>중기사용료목록!G712</f>
        <v>45845</v>
      </c>
      <c r="J714" s="8">
        <f t="shared" si="58"/>
        <v>45845</v>
      </c>
      <c r="K714" s="8">
        <f t="shared" si="59"/>
        <v>90534</v>
      </c>
      <c r="L714" s="8">
        <f t="shared" si="55"/>
        <v>90534</v>
      </c>
      <c r="M714" s="9" t="s">
        <v>5631</v>
      </c>
      <c r="N714" s="6" t="s">
        <v>5631</v>
      </c>
      <c r="P714" s="6" t="s">
        <v>2764</v>
      </c>
      <c r="Q714" s="6" t="s">
        <v>5631</v>
      </c>
      <c r="R714" s="6" t="s">
        <v>2645</v>
      </c>
    </row>
    <row r="715" spans="1:18" ht="15" customHeight="1">
      <c r="A715" s="7" t="s">
        <v>2661</v>
      </c>
      <c r="B715" s="7" t="s">
        <v>4700</v>
      </c>
      <c r="C715" s="7">
        <v>1</v>
      </c>
      <c r="D715" s="7" t="s">
        <v>4684</v>
      </c>
      <c r="E715" s="8">
        <f>중기사용료목록!E713</f>
        <v>0</v>
      </c>
      <c r="F715" s="8">
        <f t="shared" si="56"/>
        <v>0</v>
      </c>
      <c r="G715" s="8">
        <f>중기사용료목록!F713</f>
        <v>44689</v>
      </c>
      <c r="H715" s="8">
        <f t="shared" si="57"/>
        <v>44689</v>
      </c>
      <c r="I715" s="8">
        <f>중기사용료목록!G713</f>
        <v>56602</v>
      </c>
      <c r="J715" s="8">
        <f t="shared" si="58"/>
        <v>56602</v>
      </c>
      <c r="K715" s="8">
        <f t="shared" si="59"/>
        <v>101291</v>
      </c>
      <c r="L715" s="8">
        <f t="shared" si="55"/>
        <v>101291</v>
      </c>
      <c r="M715" s="9" t="s">
        <v>5631</v>
      </c>
      <c r="N715" s="6" t="s">
        <v>5631</v>
      </c>
      <c r="P715" s="6" t="s">
        <v>81</v>
      </c>
      <c r="Q715" s="6" t="s">
        <v>5631</v>
      </c>
      <c r="R715" s="6" t="s">
        <v>1900</v>
      </c>
    </row>
    <row r="716" spans="1:18" ht="15" customHeight="1">
      <c r="A716" s="7" t="s">
        <v>2661</v>
      </c>
      <c r="B716" s="7" t="s">
        <v>2155</v>
      </c>
      <c r="C716" s="7">
        <v>1</v>
      </c>
      <c r="D716" s="7" t="s">
        <v>4684</v>
      </c>
      <c r="E716" s="8">
        <f>중기사용료목록!E714</f>
        <v>0</v>
      </c>
      <c r="F716" s="8">
        <f t="shared" si="56"/>
        <v>0</v>
      </c>
      <c r="G716" s="8">
        <f>중기사용료목록!F714</f>
        <v>44689</v>
      </c>
      <c r="H716" s="8">
        <f t="shared" si="57"/>
        <v>44689</v>
      </c>
      <c r="I716" s="8">
        <f>중기사용료목록!G714</f>
        <v>69539</v>
      </c>
      <c r="J716" s="8">
        <f t="shared" si="58"/>
        <v>69539</v>
      </c>
      <c r="K716" s="8">
        <f t="shared" si="59"/>
        <v>114228</v>
      </c>
      <c r="L716" s="8">
        <f t="shared" si="55"/>
        <v>114228</v>
      </c>
      <c r="M716" s="9" t="s">
        <v>5631</v>
      </c>
      <c r="N716" s="6" t="s">
        <v>5631</v>
      </c>
      <c r="P716" s="6" t="s">
        <v>1463</v>
      </c>
      <c r="Q716" s="6" t="s">
        <v>5631</v>
      </c>
      <c r="R716" s="6" t="s">
        <v>1156</v>
      </c>
    </row>
    <row r="717" spans="1:18" ht="15" customHeight="1">
      <c r="A717" s="7" t="s">
        <v>3360</v>
      </c>
      <c r="B717" s="7" t="s">
        <v>395</v>
      </c>
      <c r="C717" s="7">
        <v>1</v>
      </c>
      <c r="D717" s="7" t="s">
        <v>4684</v>
      </c>
      <c r="E717" s="8">
        <f>중기사용료목록!E715</f>
        <v>195315</v>
      </c>
      <c r="F717" s="8">
        <f t="shared" si="56"/>
        <v>195315</v>
      </c>
      <c r="G717" s="8">
        <f>중기사용료목록!F715</f>
        <v>68583</v>
      </c>
      <c r="H717" s="8">
        <f t="shared" si="57"/>
        <v>68583</v>
      </c>
      <c r="I717" s="8">
        <f>중기사용료목록!G715</f>
        <v>43943</v>
      </c>
      <c r="J717" s="8">
        <f t="shared" si="58"/>
        <v>43943</v>
      </c>
      <c r="K717" s="8">
        <f t="shared" si="59"/>
        <v>307841</v>
      </c>
      <c r="L717" s="8">
        <f t="shared" si="55"/>
        <v>307841</v>
      </c>
      <c r="M717" s="9" t="s">
        <v>5631</v>
      </c>
      <c r="N717" s="6" t="s">
        <v>5631</v>
      </c>
      <c r="P717" s="6" t="s">
        <v>2837</v>
      </c>
      <c r="Q717" s="6" t="s">
        <v>5631</v>
      </c>
      <c r="R717" s="6" t="s">
        <v>3215</v>
      </c>
    </row>
    <row r="718" spans="1:18" ht="15" customHeight="1">
      <c r="A718" s="7" t="s">
        <v>3360</v>
      </c>
      <c r="B718" s="7" t="s">
        <v>3368</v>
      </c>
      <c r="C718" s="7">
        <v>1</v>
      </c>
      <c r="D718" s="7" t="s">
        <v>4684</v>
      </c>
      <c r="E718" s="8">
        <f>중기사용료목록!E716</f>
        <v>240436</v>
      </c>
      <c r="F718" s="8">
        <f t="shared" si="56"/>
        <v>240436</v>
      </c>
      <c r="G718" s="8">
        <f>중기사용료목록!F716</f>
        <v>68583</v>
      </c>
      <c r="H718" s="8">
        <f t="shared" si="57"/>
        <v>68583</v>
      </c>
      <c r="I718" s="8">
        <f>중기사용료목록!G716</f>
        <v>58834</v>
      </c>
      <c r="J718" s="8">
        <f t="shared" si="58"/>
        <v>58834</v>
      </c>
      <c r="K718" s="8">
        <f t="shared" si="59"/>
        <v>367853</v>
      </c>
      <c r="L718" s="8">
        <f t="shared" si="55"/>
        <v>367853</v>
      </c>
      <c r="M718" s="9" t="s">
        <v>5631</v>
      </c>
      <c r="N718" s="6" t="s">
        <v>5631</v>
      </c>
      <c r="P718" s="6" t="s">
        <v>4189</v>
      </c>
      <c r="Q718" s="6" t="s">
        <v>5631</v>
      </c>
      <c r="R718" s="6" t="s">
        <v>4946</v>
      </c>
    </row>
    <row r="719" spans="1:18" ht="15" customHeight="1">
      <c r="A719" s="7" t="s">
        <v>3360</v>
      </c>
      <c r="B719" s="7" t="s">
        <v>4517</v>
      </c>
      <c r="C719" s="7">
        <v>1</v>
      </c>
      <c r="D719" s="7" t="s">
        <v>4684</v>
      </c>
      <c r="E719" s="8">
        <f>중기사용료목록!E717</f>
        <v>318438</v>
      </c>
      <c r="F719" s="8">
        <f t="shared" si="56"/>
        <v>318438</v>
      </c>
      <c r="G719" s="8">
        <f>중기사용료목록!F717</f>
        <v>68583</v>
      </c>
      <c r="H719" s="8">
        <f t="shared" si="57"/>
        <v>68583</v>
      </c>
      <c r="I719" s="8">
        <f>중기사용료목록!G717</f>
        <v>62159</v>
      </c>
      <c r="J719" s="8">
        <f t="shared" si="58"/>
        <v>62159</v>
      </c>
      <c r="K719" s="8">
        <f t="shared" si="59"/>
        <v>449180</v>
      </c>
      <c r="L719" s="8">
        <f t="shared" si="55"/>
        <v>449180</v>
      </c>
      <c r="M719" s="9" t="s">
        <v>5631</v>
      </c>
      <c r="N719" s="6" t="s">
        <v>5631</v>
      </c>
      <c r="P719" s="6" t="s">
        <v>188</v>
      </c>
      <c r="Q719" s="6" t="s">
        <v>5631</v>
      </c>
      <c r="R719" s="6" t="s">
        <v>4480</v>
      </c>
    </row>
    <row r="720" spans="1:18" ht="15" customHeight="1">
      <c r="A720" s="7" t="s">
        <v>3360</v>
      </c>
      <c r="B720" s="7" t="s">
        <v>3580</v>
      </c>
      <c r="C720" s="7">
        <v>1</v>
      </c>
      <c r="D720" s="7" t="s">
        <v>4684</v>
      </c>
      <c r="E720" s="8">
        <f>중기사용료목록!E718</f>
        <v>344580</v>
      </c>
      <c r="F720" s="8">
        <f t="shared" si="56"/>
        <v>344580</v>
      </c>
      <c r="G720" s="8">
        <f>중기사용료목록!F718</f>
        <v>68583</v>
      </c>
      <c r="H720" s="8">
        <f t="shared" si="57"/>
        <v>68583</v>
      </c>
      <c r="I720" s="8">
        <f>중기사용료목록!G718</f>
        <v>67422</v>
      </c>
      <c r="J720" s="8">
        <f t="shared" si="58"/>
        <v>67422</v>
      </c>
      <c r="K720" s="8">
        <f t="shared" si="59"/>
        <v>480585</v>
      </c>
      <c r="L720" s="8">
        <f t="shared" si="55"/>
        <v>480585</v>
      </c>
      <c r="M720" s="9" t="s">
        <v>5631</v>
      </c>
      <c r="N720" s="6" t="s">
        <v>5631</v>
      </c>
      <c r="P720" s="6" t="s">
        <v>1565</v>
      </c>
      <c r="Q720" s="6" t="s">
        <v>5631</v>
      </c>
      <c r="R720" s="6" t="s">
        <v>2001</v>
      </c>
    </row>
    <row r="721" spans="1:18" ht="15" customHeight="1">
      <c r="A721" s="7" t="s">
        <v>3360</v>
      </c>
      <c r="B721" s="7" t="s">
        <v>1842</v>
      </c>
      <c r="C721" s="7">
        <v>1</v>
      </c>
      <c r="D721" s="7" t="s">
        <v>4684</v>
      </c>
      <c r="E721" s="8">
        <f>중기사용료목록!E719</f>
        <v>370874</v>
      </c>
      <c r="F721" s="8">
        <f t="shared" si="56"/>
        <v>370874</v>
      </c>
      <c r="G721" s="8">
        <f>중기사용료목록!F719</f>
        <v>68583</v>
      </c>
      <c r="H721" s="8">
        <f t="shared" si="57"/>
        <v>68583</v>
      </c>
      <c r="I721" s="8">
        <f>중기사용료목록!G719</f>
        <v>72608</v>
      </c>
      <c r="J721" s="8">
        <f t="shared" si="58"/>
        <v>72608</v>
      </c>
      <c r="K721" s="8">
        <f t="shared" si="59"/>
        <v>512065</v>
      </c>
      <c r="L721" s="8">
        <f t="shared" si="55"/>
        <v>512065</v>
      </c>
      <c r="M721" s="9" t="s">
        <v>5631</v>
      </c>
      <c r="N721" s="6" t="s">
        <v>5631</v>
      </c>
      <c r="P721" s="6" t="s">
        <v>2933</v>
      </c>
      <c r="Q721" s="6" t="s">
        <v>5631</v>
      </c>
      <c r="R721" s="6" t="s">
        <v>5492</v>
      </c>
    </row>
    <row r="722" spans="1:18" ht="15" customHeight="1">
      <c r="A722" s="7" t="s">
        <v>3360</v>
      </c>
      <c r="B722" s="7" t="s">
        <v>2863</v>
      </c>
      <c r="C722" s="7">
        <v>1</v>
      </c>
      <c r="D722" s="7" t="s">
        <v>4684</v>
      </c>
      <c r="E722" s="8">
        <f>중기사용료목록!E720</f>
        <v>397169</v>
      </c>
      <c r="F722" s="8">
        <f t="shared" si="56"/>
        <v>397169</v>
      </c>
      <c r="G722" s="8">
        <f>중기사용료목록!F720</f>
        <v>68583</v>
      </c>
      <c r="H722" s="8">
        <f t="shared" si="57"/>
        <v>68583</v>
      </c>
      <c r="I722" s="8">
        <f>중기사용료목록!G720</f>
        <v>77794</v>
      </c>
      <c r="J722" s="8">
        <f t="shared" si="58"/>
        <v>77794</v>
      </c>
      <c r="K722" s="8">
        <f t="shared" si="59"/>
        <v>543546</v>
      </c>
      <c r="L722" s="8">
        <f t="shared" si="55"/>
        <v>543546</v>
      </c>
      <c r="M722" s="9" t="s">
        <v>5631</v>
      </c>
      <c r="N722" s="6" t="s">
        <v>5631</v>
      </c>
      <c r="P722" s="6" t="s">
        <v>4297</v>
      </c>
      <c r="Q722" s="6" t="s">
        <v>5631</v>
      </c>
      <c r="R722" s="6" t="s">
        <v>2438</v>
      </c>
    </row>
    <row r="723" spans="1:18" ht="15" customHeight="1">
      <c r="A723" s="7" t="s">
        <v>3360</v>
      </c>
      <c r="B723" s="7" t="s">
        <v>1395</v>
      </c>
      <c r="C723" s="7">
        <v>1</v>
      </c>
      <c r="D723" s="7" t="s">
        <v>4684</v>
      </c>
      <c r="E723" s="8">
        <f>중기사용료목록!E721</f>
        <v>423310</v>
      </c>
      <c r="F723" s="8">
        <f t="shared" si="56"/>
        <v>423310</v>
      </c>
      <c r="G723" s="8">
        <f>중기사용료목록!F721</f>
        <v>68583</v>
      </c>
      <c r="H723" s="8">
        <f t="shared" si="57"/>
        <v>68583</v>
      </c>
      <c r="I723" s="8">
        <f>중기사용료목록!G721</f>
        <v>82980</v>
      </c>
      <c r="J723" s="8">
        <f t="shared" si="58"/>
        <v>82980</v>
      </c>
      <c r="K723" s="8">
        <f t="shared" si="59"/>
        <v>574873</v>
      </c>
      <c r="L723" s="8">
        <f t="shared" si="55"/>
        <v>574873</v>
      </c>
      <c r="M723" s="9" t="s">
        <v>5631</v>
      </c>
      <c r="N723" s="6" t="s">
        <v>5631</v>
      </c>
      <c r="P723" s="6" t="s">
        <v>288</v>
      </c>
      <c r="Q723" s="6" t="s">
        <v>5631</v>
      </c>
      <c r="R723" s="6" t="s">
        <v>4696</v>
      </c>
    </row>
    <row r="724" spans="1:18" ht="1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4"/>
    </row>
  </sheetData>
  <mergeCells count="10">
    <mergeCell ref="K2:M2"/>
    <mergeCell ref="I3:J3"/>
    <mergeCell ref="K3:L3"/>
    <mergeCell ref="M3:M4"/>
    <mergeCell ref="A3:A4"/>
    <mergeCell ref="B3:B4"/>
    <mergeCell ref="C3:C4"/>
    <mergeCell ref="D3:D4"/>
    <mergeCell ref="E3:F3"/>
    <mergeCell ref="G3:H3"/>
  </mergeCells>
  <phoneticPr fontId="2" type="noConversion"/>
  <pageMargins left="0.31496062992125984" right="0.31496062992125984" top="1" bottom="0.59055118110236215" header="0.5" footer="0.5"/>
  <pageSetup paperSize="9" orientation="landscape" r:id="rId1"/>
  <headerFooter alignWithMargins="0">
    <oddHeader>&amp;RPage : &amp;P/&amp;N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3"/>
  <sheetViews>
    <sheetView view="pageBreakPreview" topLeftCell="A3" zoomScale="115" zoomScaleSheetLayoutView="115" workbookViewId="0">
      <selection activeCell="K19" sqref="K19"/>
    </sheetView>
  </sheetViews>
  <sheetFormatPr defaultRowHeight="15" customHeight="1"/>
  <cols>
    <col min="1" max="1" width="30" style="6" customWidth="1"/>
    <col min="2" max="2" width="20" style="6" customWidth="1"/>
    <col min="3" max="3" width="10" style="6" customWidth="1"/>
    <col min="4" max="4" width="8" style="6" customWidth="1"/>
    <col min="5" max="8" width="20" style="6" customWidth="1"/>
    <col min="9" max="9" width="10" style="6" customWidth="1"/>
    <col min="10" max="23" width="0" style="6" hidden="1" customWidth="1"/>
    <col min="24" max="16384" width="9.33203125" style="6"/>
  </cols>
  <sheetData>
    <row r="1" spans="1:25" ht="15" customHeight="1">
      <c r="A1" s="6" t="s">
        <v>3661</v>
      </c>
    </row>
    <row r="2" spans="1:25" ht="15" customHeight="1">
      <c r="K2" s="17" t="s">
        <v>5633</v>
      </c>
      <c r="L2" s="17"/>
      <c r="M2" s="17"/>
    </row>
    <row r="3" spans="1:25" ht="15" customHeight="1">
      <c r="A3" s="3" t="s">
        <v>947</v>
      </c>
      <c r="B3" s="3" t="s">
        <v>2101</v>
      </c>
      <c r="C3" s="3" t="s">
        <v>182</v>
      </c>
      <c r="D3" s="3" t="s">
        <v>5266</v>
      </c>
      <c r="E3" s="3" t="s">
        <v>3802</v>
      </c>
      <c r="F3" s="3" t="s">
        <v>2270</v>
      </c>
      <c r="G3" s="3" t="s">
        <v>405</v>
      </c>
      <c r="H3" s="3" t="s">
        <v>5445</v>
      </c>
      <c r="I3" s="3" t="s">
        <v>1458</v>
      </c>
      <c r="T3" s="3" t="s">
        <v>3416</v>
      </c>
      <c r="U3" s="3" t="s">
        <v>4787</v>
      </c>
      <c r="V3" s="3" t="s">
        <v>4677</v>
      </c>
      <c r="W3" s="3" t="s">
        <v>1787</v>
      </c>
      <c r="Y3" s="3" t="s">
        <v>1284</v>
      </c>
    </row>
  </sheetData>
  <mergeCells count="1">
    <mergeCell ref="K2:M2"/>
  </mergeCells>
  <phoneticPr fontId="2" type="noConversion"/>
  <pageMargins left="0.31496062992125984" right="0.31496062992125984" top="1" bottom="0.59055118110236215" header="0.5" footer="0.5"/>
  <pageSetup paperSize="9" orientation="portrait" r:id="rId1"/>
  <headerFooter alignWithMargins="0">
    <oddHeader>&amp;RPage : &amp;P/&amp;N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Y4"/>
  <sheetViews>
    <sheetView view="pageBreakPreview" zoomScale="115" zoomScaleSheetLayoutView="115" workbookViewId="0">
      <selection activeCell="K19" sqref="K19"/>
    </sheetView>
  </sheetViews>
  <sheetFormatPr defaultRowHeight="15" customHeight="1"/>
  <cols>
    <col min="1" max="1" width="25" style="6" customWidth="1"/>
    <col min="2" max="2" width="20" style="6" customWidth="1"/>
    <col min="3" max="3" width="8" style="6" customWidth="1"/>
    <col min="4" max="4" width="4" style="6" customWidth="1"/>
    <col min="5" max="10" width="13" style="6" customWidth="1"/>
    <col min="11" max="12" width="14" style="6" customWidth="1"/>
    <col min="13" max="13" width="10" style="6" customWidth="1"/>
    <col min="14" max="59" width="0" style="6" hidden="1" customWidth="1"/>
    <col min="60" max="16384" width="9.33203125" style="6"/>
  </cols>
  <sheetData>
    <row r="1" spans="1:25" ht="15" customHeight="1">
      <c r="A1" s="6" t="s">
        <v>47</v>
      </c>
    </row>
    <row r="2" spans="1:25" ht="15" customHeight="1">
      <c r="K2" s="18" t="s">
        <v>5633</v>
      </c>
      <c r="L2" s="18"/>
      <c r="M2" s="18"/>
    </row>
    <row r="3" spans="1:25" ht="15" customHeight="1">
      <c r="A3" s="1" t="s">
        <v>947</v>
      </c>
      <c r="B3" s="1" t="s">
        <v>2517</v>
      </c>
      <c r="C3" s="1" t="s">
        <v>3249</v>
      </c>
      <c r="D3" s="1" t="s">
        <v>2074</v>
      </c>
      <c r="E3" s="1" t="s">
        <v>3802</v>
      </c>
      <c r="F3" s="1" t="s">
        <v>5631</v>
      </c>
      <c r="G3" s="1" t="s">
        <v>2270</v>
      </c>
      <c r="H3" s="1" t="s">
        <v>5631</v>
      </c>
      <c r="I3" s="1" t="s">
        <v>405</v>
      </c>
      <c r="J3" s="1" t="s">
        <v>5631</v>
      </c>
      <c r="K3" s="1" t="s">
        <v>5445</v>
      </c>
      <c r="L3" s="1" t="s">
        <v>5631</v>
      </c>
      <c r="M3" s="2" t="s">
        <v>1458</v>
      </c>
    </row>
    <row r="4" spans="1:25" ht="15" customHeight="1">
      <c r="A4" s="1" t="s">
        <v>5631</v>
      </c>
      <c r="B4" s="1" t="s">
        <v>5631</v>
      </c>
      <c r="C4" s="1" t="s">
        <v>5631</v>
      </c>
      <c r="D4" s="1" t="s">
        <v>5631</v>
      </c>
      <c r="E4" s="3" t="s">
        <v>1321</v>
      </c>
      <c r="F4" s="3" t="s">
        <v>780</v>
      </c>
      <c r="G4" s="3" t="s">
        <v>1321</v>
      </c>
      <c r="H4" s="3" t="s">
        <v>780</v>
      </c>
      <c r="I4" s="3" t="s">
        <v>1321</v>
      </c>
      <c r="J4" s="3" t="s">
        <v>780</v>
      </c>
      <c r="K4" s="3" t="s">
        <v>1321</v>
      </c>
      <c r="L4" s="3" t="s">
        <v>780</v>
      </c>
      <c r="M4" s="2" t="s">
        <v>5631</v>
      </c>
      <c r="S4" s="3" t="s">
        <v>1829</v>
      </c>
      <c r="T4" s="3" t="s">
        <v>4102</v>
      </c>
      <c r="U4" s="3" t="s">
        <v>1920</v>
      </c>
      <c r="V4" s="3" t="s">
        <v>805</v>
      </c>
      <c r="W4" s="3" t="s">
        <v>369</v>
      </c>
      <c r="X4" s="3" t="s">
        <v>1738</v>
      </c>
      <c r="Y4" s="3" t="s">
        <v>3790</v>
      </c>
    </row>
  </sheetData>
  <mergeCells count="10">
    <mergeCell ref="K2:M2"/>
    <mergeCell ref="I3:J3"/>
    <mergeCell ref="K3:L3"/>
    <mergeCell ref="M3:M4"/>
    <mergeCell ref="A3:A4"/>
    <mergeCell ref="B3:B4"/>
    <mergeCell ref="C3:C4"/>
    <mergeCell ref="D3:D4"/>
    <mergeCell ref="E3:F3"/>
    <mergeCell ref="G3:H3"/>
  </mergeCells>
  <phoneticPr fontId="2" type="noConversion"/>
  <pageMargins left="0.31496062992125984" right="0.31496062992125984" top="1" bottom="0.59055118110236215" header="0.5" footer="0.5"/>
  <pageSetup paperSize="9" orientation="landscape" r:id="rId1"/>
  <headerFooter alignWithMargins="0">
    <oddHeader>&amp;RPage : &amp;P/&amp;N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M3"/>
  <sheetViews>
    <sheetView view="pageBreakPreview" zoomScale="115" zoomScaleSheetLayoutView="115" workbookViewId="0">
      <selection activeCell="K19" sqref="K19"/>
    </sheetView>
  </sheetViews>
  <sheetFormatPr defaultRowHeight="15" customHeight="1"/>
  <cols>
    <col min="1" max="1" width="65" style="6" customWidth="1"/>
    <col min="2" max="2" width="12" style="6" customWidth="1"/>
    <col min="3" max="5" width="9" style="6" customWidth="1"/>
    <col min="6" max="6" width="6" style="6" customWidth="1"/>
    <col min="7" max="23" width="0" style="6" hidden="1" customWidth="1"/>
    <col min="24" max="16384" width="9.33203125" style="6"/>
  </cols>
  <sheetData>
    <row r="1" spans="1:13" ht="15" customHeight="1">
      <c r="A1" s="6" t="s">
        <v>2261</v>
      </c>
    </row>
    <row r="2" spans="1:13" ht="15" customHeight="1">
      <c r="K2" s="17" t="s">
        <v>5633</v>
      </c>
      <c r="L2" s="17"/>
      <c r="M2" s="17"/>
    </row>
    <row r="3" spans="1:13" ht="15" customHeight="1">
      <c r="A3" s="3" t="s">
        <v>1637</v>
      </c>
      <c r="B3" s="3" t="s">
        <v>3802</v>
      </c>
      <c r="C3" s="3" t="s">
        <v>2270</v>
      </c>
      <c r="D3" s="3" t="s">
        <v>405</v>
      </c>
      <c r="E3" s="3" t="s">
        <v>5445</v>
      </c>
      <c r="F3" s="3" t="s">
        <v>1458</v>
      </c>
    </row>
  </sheetData>
  <mergeCells count="1">
    <mergeCell ref="K2:M2"/>
  </mergeCells>
  <phoneticPr fontId="2" type="noConversion"/>
  <pageMargins left="0.31496062992125984" right="0.31496062992125984" top="1" bottom="0.59055118110236215" header="0.5" footer="0.5"/>
  <pageSetup paperSize="9" orientation="landscape" r:id="rId1"/>
  <headerFooter alignWithMargins="0">
    <oddHeader>&amp;RPage : &amp;P/&amp;N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M721"/>
  <sheetViews>
    <sheetView view="pageBreakPreview" zoomScale="115" zoomScaleSheetLayoutView="115" workbookViewId="0">
      <selection activeCell="O13" sqref="O13"/>
    </sheetView>
  </sheetViews>
  <sheetFormatPr defaultRowHeight="15" customHeight="1"/>
  <cols>
    <col min="1" max="1" width="25" style="6" customWidth="1"/>
    <col min="2" max="2" width="15" style="6" customWidth="1"/>
    <col min="3" max="3" width="10" style="6" customWidth="1"/>
    <col min="4" max="4" width="5" style="6" customWidth="1"/>
    <col min="5" max="8" width="15" style="6" customWidth="1"/>
    <col min="9" max="9" width="10" style="6" customWidth="1"/>
    <col min="10" max="13" width="0" style="6" hidden="1" customWidth="1"/>
    <col min="14" max="16384" width="9.33203125" style="6"/>
  </cols>
  <sheetData>
    <row r="1" spans="1:13" ht="15" customHeight="1">
      <c r="A1" s="6" t="s">
        <v>4398</v>
      </c>
    </row>
    <row r="2" spans="1:13" ht="15" customHeight="1">
      <c r="A2" s="17" t="s">
        <v>5633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1:13" ht="15" customHeight="1">
      <c r="A3" s="3" t="s">
        <v>947</v>
      </c>
      <c r="B3" s="3" t="s">
        <v>2101</v>
      </c>
      <c r="C3" s="3" t="s">
        <v>182</v>
      </c>
      <c r="D3" s="3" t="s">
        <v>5266</v>
      </c>
      <c r="E3" s="3" t="s">
        <v>3802</v>
      </c>
      <c r="F3" s="3" t="s">
        <v>2270</v>
      </c>
      <c r="G3" s="3" t="s">
        <v>405</v>
      </c>
      <c r="H3" s="3" t="s">
        <v>5445</v>
      </c>
      <c r="I3" s="3" t="s">
        <v>1458</v>
      </c>
    </row>
    <row r="4" spans="1:13" ht="15" customHeight="1">
      <c r="A4" s="7" t="s">
        <v>3826</v>
      </c>
      <c r="B4" s="7" t="s">
        <v>4578</v>
      </c>
      <c r="C4" s="7">
        <v>1</v>
      </c>
      <c r="D4" s="7" t="s">
        <v>1473</v>
      </c>
      <c r="E4" s="8">
        <f>중기사용료!G11</f>
        <v>12768</v>
      </c>
      <c r="F4" s="8">
        <f>중기사용료!G13</f>
        <v>25758</v>
      </c>
      <c r="G4" s="8">
        <f>중기사용료!G8</f>
        <v>9958</v>
      </c>
      <c r="H4" s="8">
        <f t="shared" ref="H4:H67" si="0">E4+F4+G4</f>
        <v>48484</v>
      </c>
      <c r="I4" s="7" t="s">
        <v>5631</v>
      </c>
      <c r="J4" s="6" t="s">
        <v>5631</v>
      </c>
      <c r="K4" s="6" t="s">
        <v>3323</v>
      </c>
    </row>
    <row r="5" spans="1:13" ht="15" customHeight="1">
      <c r="A5" s="7" t="s">
        <v>3826</v>
      </c>
      <c r="B5" s="7"/>
      <c r="C5" s="7">
        <v>1</v>
      </c>
      <c r="D5" s="7" t="s">
        <v>1473</v>
      </c>
      <c r="E5" s="8">
        <f>중기사용료!G23</f>
        <v>17733</v>
      </c>
      <c r="F5" s="8">
        <f>중기사용료!G25</f>
        <v>25758</v>
      </c>
      <c r="G5" s="8">
        <f>중기사용료!G20</f>
        <v>21235</v>
      </c>
      <c r="H5" s="8">
        <f t="shared" si="0"/>
        <v>64726</v>
      </c>
      <c r="I5" s="7" t="s">
        <v>5631</v>
      </c>
      <c r="J5" s="6" t="s">
        <v>5631</v>
      </c>
      <c r="K5" s="6" t="s">
        <v>2718</v>
      </c>
    </row>
    <row r="6" spans="1:13" ht="15" customHeight="1">
      <c r="A6" s="7" t="s">
        <v>3826</v>
      </c>
      <c r="B6" s="7" t="s">
        <v>2016</v>
      </c>
      <c r="C6" s="7">
        <v>1</v>
      </c>
      <c r="D6" s="7" t="s">
        <v>1473</v>
      </c>
      <c r="E6" s="8">
        <f>중기사용료!G35</f>
        <v>20712</v>
      </c>
      <c r="F6" s="8">
        <f>중기사용료!G37</f>
        <v>25758</v>
      </c>
      <c r="G6" s="8">
        <f>중기사용료!G32</f>
        <v>25050</v>
      </c>
      <c r="H6" s="8">
        <f t="shared" si="0"/>
        <v>71520</v>
      </c>
      <c r="I6" s="7" t="s">
        <v>5631</v>
      </c>
      <c r="J6" s="6" t="s">
        <v>5631</v>
      </c>
      <c r="K6" s="6" t="s">
        <v>1925</v>
      </c>
    </row>
    <row r="7" spans="1:13" ht="15" customHeight="1">
      <c r="A7" s="7" t="s">
        <v>3826</v>
      </c>
      <c r="B7" s="7" t="s">
        <v>5012</v>
      </c>
      <c r="C7" s="7">
        <v>1</v>
      </c>
      <c r="D7" s="7" t="s">
        <v>1473</v>
      </c>
      <c r="E7" s="8">
        <f>중기사용료!G47</f>
        <v>35467</v>
      </c>
      <c r="F7" s="8">
        <f>중기사용료!G49</f>
        <v>25758</v>
      </c>
      <c r="G7" s="8">
        <f>중기사용료!G44</f>
        <v>25599</v>
      </c>
      <c r="H7" s="8">
        <f t="shared" si="0"/>
        <v>86824</v>
      </c>
      <c r="I7" s="7" t="s">
        <v>5631</v>
      </c>
      <c r="J7" s="6" t="s">
        <v>5631</v>
      </c>
      <c r="K7" s="6" t="s">
        <v>4906</v>
      </c>
    </row>
    <row r="8" spans="1:13" ht="15" customHeight="1">
      <c r="A8" s="7" t="s">
        <v>3826</v>
      </c>
      <c r="B8" s="7" t="s">
        <v>2484</v>
      </c>
      <c r="C8" s="7">
        <v>1</v>
      </c>
      <c r="D8" s="7" t="s">
        <v>1473</v>
      </c>
      <c r="E8" s="8">
        <f>중기사용료!G59</f>
        <v>59017</v>
      </c>
      <c r="F8" s="8">
        <f>중기사용료!G61</f>
        <v>25758</v>
      </c>
      <c r="G8" s="8">
        <f>중기사용료!G56</f>
        <v>33999</v>
      </c>
      <c r="H8" s="8">
        <f t="shared" si="0"/>
        <v>118774</v>
      </c>
      <c r="I8" s="7" t="s">
        <v>5631</v>
      </c>
      <c r="J8" s="6" t="s">
        <v>5631</v>
      </c>
      <c r="K8" s="6" t="s">
        <v>4708</v>
      </c>
    </row>
    <row r="9" spans="1:13" ht="15" customHeight="1">
      <c r="A9" s="7" t="s">
        <v>4863</v>
      </c>
      <c r="B9" s="7" t="s">
        <v>3769</v>
      </c>
      <c r="C9" s="7">
        <v>1</v>
      </c>
      <c r="D9" s="7" t="s">
        <v>1473</v>
      </c>
      <c r="E9" s="8">
        <f>중기사용료!G71</f>
        <v>35222</v>
      </c>
      <c r="F9" s="8">
        <f>중기사용료!G73</f>
        <v>25758</v>
      </c>
      <c r="G9" s="8">
        <f>중기사용료!G68</f>
        <v>20222</v>
      </c>
      <c r="H9" s="8">
        <f t="shared" si="0"/>
        <v>81202</v>
      </c>
      <c r="I9" s="7" t="s">
        <v>5631</v>
      </c>
      <c r="J9" s="6" t="s">
        <v>5631</v>
      </c>
      <c r="K9" s="6" t="s">
        <v>850</v>
      </c>
    </row>
    <row r="10" spans="1:13" ht="15" customHeight="1">
      <c r="A10" s="7" t="s">
        <v>4863</v>
      </c>
      <c r="B10" s="7" t="s">
        <v>3076</v>
      </c>
      <c r="C10" s="7">
        <v>1</v>
      </c>
      <c r="D10" s="7" t="s">
        <v>1473</v>
      </c>
      <c r="E10" s="8">
        <f>중기사용료!G83</f>
        <v>66042</v>
      </c>
      <c r="F10" s="8">
        <f>중기사용료!G85</f>
        <v>25758</v>
      </c>
      <c r="G10" s="8">
        <f>중기사용료!G80</f>
        <v>37367</v>
      </c>
      <c r="H10" s="8">
        <f t="shared" si="0"/>
        <v>129167</v>
      </c>
      <c r="I10" s="7" t="s">
        <v>5631</v>
      </c>
      <c r="J10" s="6" t="s">
        <v>5631</v>
      </c>
      <c r="K10" s="6" t="s">
        <v>1995</v>
      </c>
    </row>
    <row r="11" spans="1:13" ht="15" customHeight="1">
      <c r="A11" s="7" t="s">
        <v>4863</v>
      </c>
      <c r="B11" s="7" t="s">
        <v>759</v>
      </c>
      <c r="C11" s="7">
        <v>1</v>
      </c>
      <c r="D11" s="7" t="s">
        <v>1473</v>
      </c>
      <c r="E11" s="8">
        <f>중기사용료!G95</f>
        <v>77782</v>
      </c>
      <c r="F11" s="8">
        <f>중기사용료!G97</f>
        <v>25758</v>
      </c>
      <c r="G11" s="8">
        <f>중기사용료!G92</f>
        <v>47369</v>
      </c>
      <c r="H11" s="8">
        <f t="shared" si="0"/>
        <v>150909</v>
      </c>
      <c r="I11" s="7" t="s">
        <v>5631</v>
      </c>
      <c r="J11" s="6" t="s">
        <v>5631</v>
      </c>
      <c r="K11" s="6" t="s">
        <v>3220</v>
      </c>
    </row>
    <row r="12" spans="1:13" ht="15" customHeight="1">
      <c r="A12" s="7" t="s">
        <v>2947</v>
      </c>
      <c r="B12" s="7" t="s">
        <v>2080</v>
      </c>
      <c r="C12" s="7">
        <v>1</v>
      </c>
      <c r="D12" s="7" t="s">
        <v>1473</v>
      </c>
      <c r="E12" s="8">
        <v>0</v>
      </c>
      <c r="F12" s="8">
        <v>0</v>
      </c>
      <c r="G12" s="8">
        <f>중기사용료!G104</f>
        <v>850</v>
      </c>
      <c r="H12" s="8">
        <f t="shared" si="0"/>
        <v>850</v>
      </c>
      <c r="I12" s="7" t="s">
        <v>5631</v>
      </c>
      <c r="J12" s="6" t="s">
        <v>5631</v>
      </c>
      <c r="K12" s="6" t="s">
        <v>1041</v>
      </c>
    </row>
    <row r="13" spans="1:13" ht="15" customHeight="1">
      <c r="A13" s="7" t="s">
        <v>2947</v>
      </c>
      <c r="B13" s="7" t="s">
        <v>5012</v>
      </c>
      <c r="C13" s="7">
        <v>1</v>
      </c>
      <c r="D13" s="7" t="s">
        <v>1473</v>
      </c>
      <c r="E13" s="8">
        <v>0</v>
      </c>
      <c r="F13" s="8">
        <v>0</v>
      </c>
      <c r="G13" s="8">
        <f>중기사용료!G115</f>
        <v>1075</v>
      </c>
      <c r="H13" s="8">
        <f t="shared" si="0"/>
        <v>1075</v>
      </c>
      <c r="I13" s="7" t="s">
        <v>5631</v>
      </c>
      <c r="J13" s="6" t="s">
        <v>5631</v>
      </c>
      <c r="K13" s="6" t="s">
        <v>4156</v>
      </c>
    </row>
    <row r="14" spans="1:13" ht="15" customHeight="1">
      <c r="A14" s="7" t="s">
        <v>2947</v>
      </c>
      <c r="B14" s="7" t="s">
        <v>1209</v>
      </c>
      <c r="C14" s="7">
        <v>1</v>
      </c>
      <c r="D14" s="7" t="s">
        <v>1473</v>
      </c>
      <c r="E14" s="8">
        <v>0</v>
      </c>
      <c r="F14" s="8">
        <v>0</v>
      </c>
      <c r="G14" s="8">
        <f>중기사용료!G126</f>
        <v>1191</v>
      </c>
      <c r="H14" s="8">
        <f t="shared" si="0"/>
        <v>1191</v>
      </c>
      <c r="I14" s="7" t="s">
        <v>5631</v>
      </c>
      <c r="J14" s="6" t="s">
        <v>5631</v>
      </c>
      <c r="K14" s="6" t="s">
        <v>2172</v>
      </c>
    </row>
    <row r="15" spans="1:13" ht="15" customHeight="1">
      <c r="A15" s="7" t="s">
        <v>2947</v>
      </c>
      <c r="B15" s="7" t="s">
        <v>1093</v>
      </c>
      <c r="C15" s="7">
        <v>1</v>
      </c>
      <c r="D15" s="7" t="s">
        <v>1473</v>
      </c>
      <c r="E15" s="8">
        <v>0</v>
      </c>
      <c r="F15" s="8">
        <v>0</v>
      </c>
      <c r="G15" s="8">
        <f>중기사용료!G137</f>
        <v>1387</v>
      </c>
      <c r="H15" s="8">
        <f t="shared" si="0"/>
        <v>1387</v>
      </c>
      <c r="I15" s="7" t="s">
        <v>5631</v>
      </c>
      <c r="J15" s="6" t="s">
        <v>5631</v>
      </c>
      <c r="K15" s="6" t="s">
        <v>2706</v>
      </c>
    </row>
    <row r="16" spans="1:13" ht="15" customHeight="1">
      <c r="A16" s="7" t="s">
        <v>2947</v>
      </c>
      <c r="B16" s="7" t="s">
        <v>2484</v>
      </c>
      <c r="C16" s="7">
        <v>1</v>
      </c>
      <c r="D16" s="7" t="s">
        <v>1473</v>
      </c>
      <c r="E16" s="8">
        <v>0</v>
      </c>
      <c r="F16" s="8">
        <v>0</v>
      </c>
      <c r="G16" s="8">
        <f>중기사용료!G148</f>
        <v>1685</v>
      </c>
      <c r="H16" s="8">
        <f t="shared" si="0"/>
        <v>1685</v>
      </c>
      <c r="I16" s="7" t="s">
        <v>5631</v>
      </c>
      <c r="J16" s="6" t="s">
        <v>5631</v>
      </c>
      <c r="K16" s="6" t="s">
        <v>3944</v>
      </c>
    </row>
    <row r="17" spans="1:11" ht="15" customHeight="1">
      <c r="A17" s="7" t="s">
        <v>11</v>
      </c>
      <c r="B17" s="7" t="s">
        <v>5275</v>
      </c>
      <c r="C17" s="7">
        <v>1</v>
      </c>
      <c r="D17" s="7" t="s">
        <v>1473</v>
      </c>
      <c r="E17" s="8">
        <f>중기사용료!G162</f>
        <v>8123</v>
      </c>
      <c r="F17" s="8">
        <f>중기사용료!G164</f>
        <v>25758</v>
      </c>
      <c r="G17" s="8">
        <f>중기사용료!G159</f>
        <v>5311</v>
      </c>
      <c r="H17" s="8">
        <f t="shared" si="0"/>
        <v>39192</v>
      </c>
      <c r="I17" s="7" t="s">
        <v>5631</v>
      </c>
      <c r="J17" s="6" t="s">
        <v>5631</v>
      </c>
      <c r="K17" s="6" t="s">
        <v>931</v>
      </c>
    </row>
    <row r="18" spans="1:11" ht="15" customHeight="1">
      <c r="A18" s="7" t="s">
        <v>11</v>
      </c>
      <c r="B18" s="7" t="s">
        <v>245</v>
      </c>
      <c r="C18" s="7">
        <v>1</v>
      </c>
      <c r="D18" s="7" t="s">
        <v>1473</v>
      </c>
      <c r="E18" s="8">
        <f>중기사용료!G174</f>
        <v>21962</v>
      </c>
      <c r="F18" s="8">
        <f>중기사용료!G176</f>
        <v>25758</v>
      </c>
      <c r="G18" s="8">
        <f>중기사용료!G171</f>
        <v>20559</v>
      </c>
      <c r="H18" s="8">
        <f t="shared" si="0"/>
        <v>68279</v>
      </c>
      <c r="I18" s="7" t="s">
        <v>5631</v>
      </c>
      <c r="J18" s="6" t="s">
        <v>5631</v>
      </c>
      <c r="K18" s="6" t="s">
        <v>4413</v>
      </c>
    </row>
    <row r="19" spans="1:11" ht="15" customHeight="1">
      <c r="A19" s="7" t="s">
        <v>192</v>
      </c>
      <c r="B19" s="7" t="s">
        <v>677</v>
      </c>
      <c r="C19" s="7">
        <v>1</v>
      </c>
      <c r="D19" s="7" t="s">
        <v>1473</v>
      </c>
      <c r="E19" s="8">
        <f>중기사용료!G186</f>
        <v>4735</v>
      </c>
      <c r="F19" s="8">
        <f>중기사용료!G188</f>
        <v>25758</v>
      </c>
      <c r="G19" s="8">
        <f>중기사용료!G183</f>
        <v>7231</v>
      </c>
      <c r="H19" s="8">
        <f t="shared" si="0"/>
        <v>37724</v>
      </c>
      <c r="I19" s="7" t="s">
        <v>5631</v>
      </c>
      <c r="J19" s="6" t="s">
        <v>5631</v>
      </c>
      <c r="K19" s="6" t="s">
        <v>4428</v>
      </c>
    </row>
    <row r="20" spans="1:11" ht="15" customHeight="1">
      <c r="A20" s="7" t="s">
        <v>192</v>
      </c>
      <c r="B20" s="7" t="s">
        <v>1666</v>
      </c>
      <c r="C20" s="7">
        <v>1</v>
      </c>
      <c r="D20" s="7" t="s">
        <v>1473</v>
      </c>
      <c r="E20" s="8">
        <f>중기사용료!G198</f>
        <v>7399</v>
      </c>
      <c r="F20" s="8">
        <f>중기사용료!G200</f>
        <v>25758</v>
      </c>
      <c r="G20" s="8">
        <f>중기사용료!G195</f>
        <v>11251</v>
      </c>
      <c r="H20" s="8">
        <f t="shared" si="0"/>
        <v>44408</v>
      </c>
      <c r="I20" s="7" t="s">
        <v>5631</v>
      </c>
      <c r="J20" s="6" t="s">
        <v>5631</v>
      </c>
      <c r="K20" s="6" t="s">
        <v>875</v>
      </c>
    </row>
    <row r="21" spans="1:11" ht="15" customHeight="1">
      <c r="A21" s="7" t="s">
        <v>192</v>
      </c>
      <c r="B21" s="7" t="s">
        <v>1897</v>
      </c>
      <c r="C21" s="7">
        <v>1</v>
      </c>
      <c r="D21" s="7" t="s">
        <v>1473</v>
      </c>
      <c r="E21" s="8">
        <f>중기사용료!G210</f>
        <v>14771</v>
      </c>
      <c r="F21" s="8">
        <f>중기사용료!G212</f>
        <v>25758</v>
      </c>
      <c r="G21" s="8">
        <f>중기사용료!G207</f>
        <v>12514</v>
      </c>
      <c r="H21" s="8">
        <f t="shared" si="0"/>
        <v>53043</v>
      </c>
      <c r="I21" s="7" t="s">
        <v>5631</v>
      </c>
      <c r="J21" s="6" t="s">
        <v>5631</v>
      </c>
      <c r="K21" s="6" t="s">
        <v>3508</v>
      </c>
    </row>
    <row r="22" spans="1:11" ht="15" customHeight="1">
      <c r="A22" s="7" t="s">
        <v>192</v>
      </c>
      <c r="B22" s="7" t="s">
        <v>2061</v>
      </c>
      <c r="C22" s="7">
        <v>1</v>
      </c>
      <c r="D22" s="7" t="s">
        <v>1473</v>
      </c>
      <c r="E22" s="8">
        <f>중기사용료!G222</f>
        <v>15219</v>
      </c>
      <c r="F22" s="8">
        <f>중기사용료!G224</f>
        <v>25758</v>
      </c>
      <c r="G22" s="8">
        <f>중기사용료!G219</f>
        <v>18070</v>
      </c>
      <c r="H22" s="8">
        <f t="shared" si="0"/>
        <v>59047</v>
      </c>
      <c r="I22" s="7" t="s">
        <v>5631</v>
      </c>
      <c r="J22" s="6" t="s">
        <v>5631</v>
      </c>
      <c r="K22" s="6" t="s">
        <v>792</v>
      </c>
    </row>
    <row r="23" spans="1:11" ht="15" customHeight="1">
      <c r="A23" s="7" t="s">
        <v>192</v>
      </c>
      <c r="B23" s="7" t="s">
        <v>2641</v>
      </c>
      <c r="C23" s="7">
        <v>1</v>
      </c>
      <c r="D23" s="7" t="s">
        <v>1473</v>
      </c>
      <c r="E23" s="8">
        <f>중기사용료!G234</f>
        <v>17307</v>
      </c>
      <c r="F23" s="8">
        <f>중기사용료!G236</f>
        <v>25758</v>
      </c>
      <c r="G23" s="8">
        <f>중기사용료!G231</f>
        <v>19708</v>
      </c>
      <c r="H23" s="8">
        <f t="shared" si="0"/>
        <v>62773</v>
      </c>
      <c r="I23" s="7" t="s">
        <v>5631</v>
      </c>
      <c r="J23" s="6" t="s">
        <v>5631</v>
      </c>
      <c r="K23" s="6" t="s">
        <v>2126</v>
      </c>
    </row>
    <row r="24" spans="1:11" ht="15" customHeight="1">
      <c r="A24" s="7" t="s">
        <v>192</v>
      </c>
      <c r="B24" s="7" t="s">
        <v>2387</v>
      </c>
      <c r="C24" s="7">
        <v>1</v>
      </c>
      <c r="D24" s="7" t="s">
        <v>1473</v>
      </c>
      <c r="E24" s="8">
        <f>중기사용료!G246</f>
        <v>22828</v>
      </c>
      <c r="F24" s="8">
        <f>중기사용료!G248</f>
        <v>25758</v>
      </c>
      <c r="G24" s="8">
        <f>중기사용료!G243</f>
        <v>21117</v>
      </c>
      <c r="H24" s="8">
        <f t="shared" si="0"/>
        <v>69703</v>
      </c>
      <c r="I24" s="7" t="s">
        <v>5631</v>
      </c>
      <c r="J24" s="6" t="s">
        <v>5631</v>
      </c>
      <c r="K24" s="6" t="s">
        <v>3804</v>
      </c>
    </row>
    <row r="25" spans="1:11" ht="15" customHeight="1">
      <c r="A25" s="7" t="s">
        <v>192</v>
      </c>
      <c r="B25" s="7" t="s">
        <v>1884</v>
      </c>
      <c r="C25" s="7">
        <v>1</v>
      </c>
      <c r="D25" s="7" t="s">
        <v>1473</v>
      </c>
      <c r="E25" s="8">
        <f>중기사용료!G258</f>
        <v>29095</v>
      </c>
      <c r="F25" s="8">
        <f>중기사용료!G260</f>
        <v>25758</v>
      </c>
      <c r="G25" s="8">
        <f>중기사용료!G255</f>
        <v>23559</v>
      </c>
      <c r="H25" s="8">
        <f t="shared" si="0"/>
        <v>78412</v>
      </c>
      <c r="I25" s="7" t="s">
        <v>5631</v>
      </c>
      <c r="J25" s="6" t="s">
        <v>5631</v>
      </c>
      <c r="K25" s="6" t="s">
        <v>3147</v>
      </c>
    </row>
    <row r="26" spans="1:11" ht="15" customHeight="1">
      <c r="A26" s="7" t="s">
        <v>192</v>
      </c>
      <c r="B26" s="7" t="s">
        <v>2092</v>
      </c>
      <c r="C26" s="7">
        <v>1</v>
      </c>
      <c r="D26" s="7" t="s">
        <v>1473</v>
      </c>
      <c r="E26" s="8">
        <f>중기사용료!G270</f>
        <v>30139</v>
      </c>
      <c r="F26" s="8">
        <f>중기사용료!G272</f>
        <v>25758</v>
      </c>
      <c r="G26" s="8">
        <f>중기사용료!G267</f>
        <v>26935</v>
      </c>
      <c r="H26" s="8">
        <f t="shared" si="0"/>
        <v>82832</v>
      </c>
      <c r="I26" s="7" t="s">
        <v>5631</v>
      </c>
      <c r="J26" s="6" t="s">
        <v>5631</v>
      </c>
      <c r="K26" s="6" t="s">
        <v>434</v>
      </c>
    </row>
    <row r="27" spans="1:11" ht="15" customHeight="1">
      <c r="A27" s="7" t="s">
        <v>192</v>
      </c>
      <c r="B27" s="7" t="s">
        <v>2342</v>
      </c>
      <c r="C27" s="7">
        <v>1</v>
      </c>
      <c r="D27" s="7" t="s">
        <v>1473</v>
      </c>
      <c r="E27" s="8">
        <f>중기사용료!G282</f>
        <v>48939</v>
      </c>
      <c r="F27" s="8">
        <f>중기사용료!G284</f>
        <v>25758</v>
      </c>
      <c r="G27" s="8">
        <f>중기사용료!G279</f>
        <v>48552</v>
      </c>
      <c r="H27" s="8">
        <f t="shared" si="0"/>
        <v>123249</v>
      </c>
      <c r="I27" s="7" t="s">
        <v>5631</v>
      </c>
      <c r="J27" s="6" t="s">
        <v>5631</v>
      </c>
      <c r="K27" s="6" t="s">
        <v>4393</v>
      </c>
    </row>
    <row r="28" spans="1:11" ht="15" customHeight="1">
      <c r="A28" s="7" t="s">
        <v>1223</v>
      </c>
      <c r="B28" s="7" t="s">
        <v>5580</v>
      </c>
      <c r="C28" s="7">
        <v>1</v>
      </c>
      <c r="D28" s="7" t="s">
        <v>1473</v>
      </c>
      <c r="E28" s="8">
        <f>중기사용료!G294</f>
        <v>8492</v>
      </c>
      <c r="F28" s="8">
        <f>중기사용료!G296</f>
        <v>25758</v>
      </c>
      <c r="G28" s="8">
        <f>중기사용료!G291</f>
        <v>12947</v>
      </c>
      <c r="H28" s="8">
        <f t="shared" si="0"/>
        <v>47197</v>
      </c>
      <c r="I28" s="7" t="s">
        <v>5631</v>
      </c>
      <c r="J28" s="6" t="s">
        <v>5631</v>
      </c>
      <c r="K28" s="6" t="s">
        <v>2495</v>
      </c>
    </row>
    <row r="29" spans="1:11" ht="15" customHeight="1">
      <c r="A29" s="7" t="s">
        <v>1223</v>
      </c>
      <c r="B29" s="7" t="s">
        <v>2061</v>
      </c>
      <c r="C29" s="7">
        <v>1</v>
      </c>
      <c r="D29" s="7" t="s">
        <v>1473</v>
      </c>
      <c r="E29" s="8">
        <f>중기사용료!G306</f>
        <v>17591</v>
      </c>
      <c r="F29" s="8">
        <f>중기사용료!G308</f>
        <v>25758</v>
      </c>
      <c r="G29" s="8">
        <f>중기사용료!G303</f>
        <v>21622</v>
      </c>
      <c r="H29" s="8">
        <f t="shared" si="0"/>
        <v>64971</v>
      </c>
      <c r="I29" s="7" t="s">
        <v>5631</v>
      </c>
      <c r="J29" s="6" t="s">
        <v>5631</v>
      </c>
      <c r="K29" s="6" t="s">
        <v>2906</v>
      </c>
    </row>
    <row r="30" spans="1:11" ht="15" customHeight="1">
      <c r="A30" s="7" t="s">
        <v>1223</v>
      </c>
      <c r="B30" s="7" t="s">
        <v>2387</v>
      </c>
      <c r="C30" s="7">
        <v>1</v>
      </c>
      <c r="D30" s="7" t="s">
        <v>1473</v>
      </c>
      <c r="E30" s="8">
        <f>중기사용료!G318</f>
        <v>24719</v>
      </c>
      <c r="F30" s="8">
        <f>중기사용료!G320</f>
        <v>25758</v>
      </c>
      <c r="G30" s="8">
        <f>중기사용료!G315</f>
        <v>25531</v>
      </c>
      <c r="H30" s="8">
        <f t="shared" si="0"/>
        <v>76008</v>
      </c>
      <c r="I30" s="7" t="s">
        <v>5631</v>
      </c>
      <c r="J30" s="6" t="s">
        <v>5631</v>
      </c>
      <c r="K30" s="6" t="s">
        <v>251</v>
      </c>
    </row>
    <row r="31" spans="1:11" ht="15" customHeight="1">
      <c r="A31" s="7" t="s">
        <v>1223</v>
      </c>
      <c r="B31" s="7" t="s">
        <v>1884</v>
      </c>
      <c r="C31" s="7">
        <v>1</v>
      </c>
      <c r="D31" s="7" t="s">
        <v>1473</v>
      </c>
      <c r="E31" s="8">
        <f>중기사용료!G330</f>
        <v>31088</v>
      </c>
      <c r="F31" s="8">
        <f>중기사용료!G332</f>
        <v>25758</v>
      </c>
      <c r="G31" s="8">
        <f>중기사용료!G327</f>
        <v>26935</v>
      </c>
      <c r="H31" s="8">
        <f t="shared" si="0"/>
        <v>83781</v>
      </c>
      <c r="I31" s="7" t="s">
        <v>5631</v>
      </c>
      <c r="J31" s="6" t="s">
        <v>5631</v>
      </c>
      <c r="K31" s="6" t="s">
        <v>1220</v>
      </c>
    </row>
    <row r="32" spans="1:11" ht="15" customHeight="1">
      <c r="A32" s="7" t="s">
        <v>1621</v>
      </c>
      <c r="B32" s="7" t="s">
        <v>1897</v>
      </c>
      <c r="C32" s="7">
        <v>1</v>
      </c>
      <c r="D32" s="7" t="s">
        <v>1473</v>
      </c>
      <c r="E32" s="8">
        <f>중기사용료!G342</f>
        <v>13361</v>
      </c>
      <c r="F32" s="8">
        <f>중기사용료!G344</f>
        <v>25758</v>
      </c>
      <c r="G32" s="8">
        <f>중기사용료!G339</f>
        <v>15031</v>
      </c>
      <c r="H32" s="8">
        <f t="shared" si="0"/>
        <v>54150</v>
      </c>
      <c r="I32" s="7" t="s">
        <v>5631</v>
      </c>
      <c r="J32" s="6" t="s">
        <v>5631</v>
      </c>
      <c r="K32" s="6" t="s">
        <v>3631</v>
      </c>
    </row>
    <row r="33" spans="1:11" ht="15" customHeight="1">
      <c r="A33" s="7" t="s">
        <v>1621</v>
      </c>
      <c r="B33" s="7" t="s">
        <v>2641</v>
      </c>
      <c r="C33" s="7">
        <v>1</v>
      </c>
      <c r="D33" s="7" t="s">
        <v>1473</v>
      </c>
      <c r="E33" s="8">
        <f>중기사용료!G354</f>
        <v>15470</v>
      </c>
      <c r="F33" s="8">
        <f>중기사용료!G356</f>
        <v>25758</v>
      </c>
      <c r="G33" s="8">
        <f>중기사용료!G351</f>
        <v>19682</v>
      </c>
      <c r="H33" s="8">
        <f t="shared" si="0"/>
        <v>60910</v>
      </c>
      <c r="I33" s="7" t="s">
        <v>5631</v>
      </c>
      <c r="J33" s="6" t="s">
        <v>5631</v>
      </c>
      <c r="K33" s="6" t="s">
        <v>2370</v>
      </c>
    </row>
    <row r="34" spans="1:11" ht="15" customHeight="1">
      <c r="A34" s="7" t="s">
        <v>4635</v>
      </c>
      <c r="B34" s="7" t="s">
        <v>4061</v>
      </c>
      <c r="C34" s="7">
        <v>1</v>
      </c>
      <c r="D34" s="7" t="s">
        <v>1473</v>
      </c>
      <c r="E34" s="8">
        <v>0</v>
      </c>
      <c r="F34" s="8">
        <v>0</v>
      </c>
      <c r="G34" s="8">
        <f>중기사용료!G363</f>
        <v>2155</v>
      </c>
      <c r="H34" s="8">
        <f t="shared" si="0"/>
        <v>2155</v>
      </c>
      <c r="I34" s="7" t="s">
        <v>5631</v>
      </c>
      <c r="J34" s="6" t="s">
        <v>5631</v>
      </c>
      <c r="K34" s="6" t="s">
        <v>3259</v>
      </c>
    </row>
    <row r="35" spans="1:11" ht="15" customHeight="1">
      <c r="A35" s="7" t="s">
        <v>4635</v>
      </c>
      <c r="B35" s="7" t="s">
        <v>3510</v>
      </c>
      <c r="C35" s="7">
        <v>1</v>
      </c>
      <c r="D35" s="7" t="s">
        <v>1473</v>
      </c>
      <c r="E35" s="8">
        <v>0</v>
      </c>
      <c r="F35" s="8">
        <v>0</v>
      </c>
      <c r="G35" s="8">
        <f>중기사용료!G374</f>
        <v>3952</v>
      </c>
      <c r="H35" s="8">
        <f t="shared" si="0"/>
        <v>3952</v>
      </c>
      <c r="I35" s="7" t="s">
        <v>5631</v>
      </c>
      <c r="J35" s="6" t="s">
        <v>5631</v>
      </c>
      <c r="K35" s="6" t="s">
        <v>3457</v>
      </c>
    </row>
    <row r="36" spans="1:11" ht="15" customHeight="1">
      <c r="A36" s="7" t="s">
        <v>4635</v>
      </c>
      <c r="B36" s="7" t="s">
        <v>3699</v>
      </c>
      <c r="C36" s="7">
        <v>1</v>
      </c>
      <c r="D36" s="7" t="s">
        <v>1473</v>
      </c>
      <c r="E36" s="8">
        <v>0</v>
      </c>
      <c r="F36" s="8">
        <v>0</v>
      </c>
      <c r="G36" s="8">
        <f>중기사용료!G385</f>
        <v>7225</v>
      </c>
      <c r="H36" s="8">
        <f t="shared" si="0"/>
        <v>7225</v>
      </c>
      <c r="I36" s="7" t="s">
        <v>5631</v>
      </c>
      <c r="J36" s="6" t="s">
        <v>5631</v>
      </c>
      <c r="K36" s="6" t="s">
        <v>3071</v>
      </c>
    </row>
    <row r="37" spans="1:11" ht="15" customHeight="1">
      <c r="A37" s="7" t="s">
        <v>4635</v>
      </c>
      <c r="B37" s="7" t="s">
        <v>1071</v>
      </c>
      <c r="C37" s="7">
        <v>1</v>
      </c>
      <c r="D37" s="7" t="s">
        <v>1473</v>
      </c>
      <c r="E37" s="8">
        <v>0</v>
      </c>
      <c r="F37" s="8">
        <v>0</v>
      </c>
      <c r="G37" s="8">
        <f>중기사용료!G396</f>
        <v>8982</v>
      </c>
      <c r="H37" s="8">
        <f t="shared" si="0"/>
        <v>8982</v>
      </c>
      <c r="I37" s="7" t="s">
        <v>5631</v>
      </c>
      <c r="J37" s="6" t="s">
        <v>5631</v>
      </c>
      <c r="K37" s="6" t="s">
        <v>607</v>
      </c>
    </row>
    <row r="38" spans="1:11" ht="15" customHeight="1">
      <c r="A38" s="7" t="s">
        <v>4635</v>
      </c>
      <c r="B38" s="7" t="s">
        <v>3224</v>
      </c>
      <c r="C38" s="7">
        <v>1</v>
      </c>
      <c r="D38" s="7" t="s">
        <v>1473</v>
      </c>
      <c r="E38" s="8">
        <v>0</v>
      </c>
      <c r="F38" s="8">
        <v>0</v>
      </c>
      <c r="G38" s="8">
        <f>중기사용료!G407</f>
        <v>9799</v>
      </c>
      <c r="H38" s="8">
        <f t="shared" si="0"/>
        <v>9799</v>
      </c>
      <c r="I38" s="7" t="s">
        <v>5631</v>
      </c>
      <c r="J38" s="6" t="s">
        <v>5631</v>
      </c>
      <c r="K38" s="6" t="s">
        <v>3040</v>
      </c>
    </row>
    <row r="39" spans="1:11" ht="15" customHeight="1">
      <c r="A39" s="7" t="s">
        <v>4635</v>
      </c>
      <c r="B39" s="7" t="s">
        <v>4931</v>
      </c>
      <c r="C39" s="7">
        <v>1</v>
      </c>
      <c r="D39" s="7" t="s">
        <v>1473</v>
      </c>
      <c r="E39" s="8">
        <v>0</v>
      </c>
      <c r="F39" s="8">
        <v>0</v>
      </c>
      <c r="G39" s="8">
        <f>중기사용료!G418</f>
        <v>14372</v>
      </c>
      <c r="H39" s="8">
        <f t="shared" si="0"/>
        <v>14372</v>
      </c>
      <c r="I39" s="7" t="s">
        <v>962</v>
      </c>
      <c r="J39" s="6" t="s">
        <v>5631</v>
      </c>
      <c r="K39" s="6" t="s">
        <v>5486</v>
      </c>
    </row>
    <row r="40" spans="1:11" ht="15" customHeight="1">
      <c r="A40" s="7" t="s">
        <v>2117</v>
      </c>
      <c r="B40" s="7" t="s">
        <v>3510</v>
      </c>
      <c r="C40" s="7">
        <v>1</v>
      </c>
      <c r="D40" s="7" t="s">
        <v>1473</v>
      </c>
      <c r="E40" s="8">
        <v>0</v>
      </c>
      <c r="F40" s="8">
        <v>0</v>
      </c>
      <c r="G40" s="8">
        <f>중기사용료!G429</f>
        <v>63</v>
      </c>
      <c r="H40" s="8">
        <f t="shared" si="0"/>
        <v>63</v>
      </c>
      <c r="I40" s="7" t="s">
        <v>5631</v>
      </c>
      <c r="J40" s="6" t="s">
        <v>5631</v>
      </c>
      <c r="K40" s="6" t="s">
        <v>383</v>
      </c>
    </row>
    <row r="41" spans="1:11" ht="15" customHeight="1">
      <c r="A41" s="7" t="s">
        <v>2117</v>
      </c>
      <c r="B41" s="7" t="s">
        <v>1071</v>
      </c>
      <c r="C41" s="7">
        <v>1</v>
      </c>
      <c r="D41" s="7" t="s">
        <v>1473</v>
      </c>
      <c r="E41" s="8">
        <v>0</v>
      </c>
      <c r="F41" s="8">
        <v>0</v>
      </c>
      <c r="G41" s="8">
        <f>중기사용료!G440</f>
        <v>252</v>
      </c>
      <c r="H41" s="8">
        <f t="shared" si="0"/>
        <v>252</v>
      </c>
      <c r="I41" s="7" t="s">
        <v>5631</v>
      </c>
      <c r="J41" s="6" t="s">
        <v>5631</v>
      </c>
      <c r="K41" s="6" t="s">
        <v>3678</v>
      </c>
    </row>
    <row r="42" spans="1:11" ht="15" customHeight="1">
      <c r="A42" s="7" t="s">
        <v>2</v>
      </c>
      <c r="B42" s="7" t="s">
        <v>1071</v>
      </c>
      <c r="C42" s="7">
        <v>1</v>
      </c>
      <c r="D42" s="7" t="s">
        <v>1473</v>
      </c>
      <c r="E42" s="8">
        <v>0</v>
      </c>
      <c r="F42" s="8">
        <v>0</v>
      </c>
      <c r="G42" s="8">
        <f>중기사용료!G451</f>
        <v>4297</v>
      </c>
      <c r="H42" s="8">
        <f t="shared" si="0"/>
        <v>4297</v>
      </c>
      <c r="I42" s="7" t="s">
        <v>5631</v>
      </c>
      <c r="J42" s="6" t="s">
        <v>5631</v>
      </c>
      <c r="K42" s="6" t="s">
        <v>3490</v>
      </c>
    </row>
    <row r="43" spans="1:11" ht="15" customHeight="1">
      <c r="A43" s="7" t="s">
        <v>5095</v>
      </c>
      <c r="B43" s="7" t="s">
        <v>2332</v>
      </c>
      <c r="C43" s="7">
        <v>1</v>
      </c>
      <c r="D43" s="7" t="s">
        <v>1473</v>
      </c>
      <c r="E43" s="8">
        <v>0</v>
      </c>
      <c r="F43" s="8">
        <v>0</v>
      </c>
      <c r="G43" s="8">
        <f>중기사용료!G462</f>
        <v>13066</v>
      </c>
      <c r="H43" s="8">
        <f t="shared" si="0"/>
        <v>13066</v>
      </c>
      <c r="I43" s="7" t="s">
        <v>5631</v>
      </c>
      <c r="J43" s="6" t="s">
        <v>5631</v>
      </c>
      <c r="K43" s="6" t="s">
        <v>3742</v>
      </c>
    </row>
    <row r="44" spans="1:11" ht="15" customHeight="1">
      <c r="A44" s="7" t="s">
        <v>5095</v>
      </c>
      <c r="B44" s="7" t="s">
        <v>3502</v>
      </c>
      <c r="C44" s="7">
        <v>1</v>
      </c>
      <c r="D44" s="7" t="s">
        <v>1473</v>
      </c>
      <c r="E44" s="8">
        <v>0</v>
      </c>
      <c r="F44" s="8">
        <v>0</v>
      </c>
      <c r="G44" s="8">
        <f>중기사용료!G473</f>
        <v>15025</v>
      </c>
      <c r="H44" s="8">
        <f t="shared" si="0"/>
        <v>15025</v>
      </c>
      <c r="I44" s="7" t="s">
        <v>5631</v>
      </c>
      <c r="J44" s="6" t="s">
        <v>5631</v>
      </c>
      <c r="K44" s="6" t="s">
        <v>3201</v>
      </c>
    </row>
    <row r="45" spans="1:11" ht="15" customHeight="1">
      <c r="A45" s="7" t="s">
        <v>528</v>
      </c>
      <c r="B45" s="7" t="s">
        <v>5065</v>
      </c>
      <c r="C45" s="7">
        <v>1</v>
      </c>
      <c r="D45" s="7" t="s">
        <v>1473</v>
      </c>
      <c r="E45" s="8">
        <f>중기사용료!G487</f>
        <v>10980</v>
      </c>
      <c r="F45" s="8">
        <f>중기사용료!G489</f>
        <v>25758</v>
      </c>
      <c r="G45" s="8">
        <f>중기사용료!G484</f>
        <v>145922</v>
      </c>
      <c r="H45" s="8">
        <f t="shared" si="0"/>
        <v>182660</v>
      </c>
      <c r="I45" s="7" t="s">
        <v>5631</v>
      </c>
      <c r="J45" s="6" t="s">
        <v>5631</v>
      </c>
      <c r="K45" s="6" t="s">
        <v>3331</v>
      </c>
    </row>
    <row r="46" spans="1:11" ht="15" customHeight="1">
      <c r="A46" s="7" t="s">
        <v>2503</v>
      </c>
      <c r="B46" s="7" t="s">
        <v>5544</v>
      </c>
      <c r="C46" s="7">
        <v>1</v>
      </c>
      <c r="D46" s="7" t="s">
        <v>1473</v>
      </c>
      <c r="E46" s="8">
        <f>중기사용료!G499</f>
        <v>7103</v>
      </c>
      <c r="F46" s="8">
        <f>중기사용료!G501</f>
        <v>25758</v>
      </c>
      <c r="G46" s="8">
        <f>중기사용료!G496</f>
        <v>10870</v>
      </c>
      <c r="H46" s="8">
        <f t="shared" si="0"/>
        <v>43731</v>
      </c>
      <c r="I46" s="7" t="s">
        <v>5631</v>
      </c>
      <c r="J46" s="6" t="s">
        <v>5631</v>
      </c>
      <c r="K46" s="6" t="s">
        <v>5417</v>
      </c>
    </row>
    <row r="47" spans="1:11" ht="15" customHeight="1">
      <c r="A47" s="7" t="s">
        <v>2503</v>
      </c>
      <c r="B47" s="7" t="s">
        <v>5154</v>
      </c>
      <c r="C47" s="7">
        <v>1</v>
      </c>
      <c r="D47" s="7" t="s">
        <v>1473</v>
      </c>
      <c r="E47" s="8">
        <f>중기사용료!G511</f>
        <v>9322</v>
      </c>
      <c r="F47" s="8">
        <f>중기사용료!G513</f>
        <v>25758</v>
      </c>
      <c r="G47" s="8">
        <f>중기사용료!G508</f>
        <v>14213</v>
      </c>
      <c r="H47" s="8">
        <f t="shared" si="0"/>
        <v>49293</v>
      </c>
      <c r="I47" s="7" t="s">
        <v>5631</v>
      </c>
      <c r="J47" s="6" t="s">
        <v>5631</v>
      </c>
      <c r="K47" s="6" t="s">
        <v>4965</v>
      </c>
    </row>
    <row r="48" spans="1:11" ht="15" customHeight="1">
      <c r="A48" s="7" t="s">
        <v>2537</v>
      </c>
      <c r="B48" s="7" t="s">
        <v>3906</v>
      </c>
      <c r="C48" s="7">
        <v>1</v>
      </c>
      <c r="D48" s="7" t="s">
        <v>1473</v>
      </c>
      <c r="E48" s="8">
        <f>중기사용료!G523</f>
        <v>10950</v>
      </c>
      <c r="F48" s="8">
        <f>중기사용료!G525</f>
        <v>25758</v>
      </c>
      <c r="G48" s="8">
        <f>중기사용료!G520</f>
        <v>17416</v>
      </c>
      <c r="H48" s="8">
        <f t="shared" si="0"/>
        <v>54124</v>
      </c>
      <c r="I48" s="7" t="s">
        <v>5631</v>
      </c>
      <c r="J48" s="6" t="s">
        <v>5631</v>
      </c>
      <c r="K48" s="6" t="s">
        <v>4701</v>
      </c>
    </row>
    <row r="49" spans="1:11" ht="15" customHeight="1">
      <c r="A49" s="7" t="s">
        <v>2537</v>
      </c>
      <c r="B49" s="7" t="s">
        <v>3079</v>
      </c>
      <c r="C49" s="7">
        <v>1</v>
      </c>
      <c r="D49" s="7" t="s">
        <v>1473</v>
      </c>
      <c r="E49" s="8">
        <f>중기사용료!G535</f>
        <v>14058</v>
      </c>
      <c r="F49" s="8">
        <f>중기사용료!G537</f>
        <v>25758</v>
      </c>
      <c r="G49" s="8">
        <f>중기사용료!G532</f>
        <v>20637</v>
      </c>
      <c r="H49" s="8">
        <f t="shared" si="0"/>
        <v>60453</v>
      </c>
      <c r="I49" s="7" t="s">
        <v>5631</v>
      </c>
      <c r="J49" s="6" t="s">
        <v>5631</v>
      </c>
      <c r="K49" s="6" t="s">
        <v>5166</v>
      </c>
    </row>
    <row r="50" spans="1:11" ht="15" customHeight="1">
      <c r="A50" s="7" t="s">
        <v>2537</v>
      </c>
      <c r="B50" s="7" t="s">
        <v>3378</v>
      </c>
      <c r="C50" s="7">
        <v>1</v>
      </c>
      <c r="D50" s="7" t="s">
        <v>1473</v>
      </c>
      <c r="E50" s="8">
        <f>중기사용료!G547</f>
        <v>16722</v>
      </c>
      <c r="F50" s="8">
        <f>중기사용료!G549</f>
        <v>25758</v>
      </c>
      <c r="G50" s="8">
        <f>중기사용료!G544</f>
        <v>23552</v>
      </c>
      <c r="H50" s="8">
        <f t="shared" si="0"/>
        <v>66032</v>
      </c>
      <c r="I50" s="7" t="s">
        <v>5631</v>
      </c>
      <c r="J50" s="6" t="s">
        <v>5631</v>
      </c>
      <c r="K50" s="6" t="s">
        <v>5599</v>
      </c>
    </row>
    <row r="51" spans="1:11" ht="15" customHeight="1">
      <c r="A51" s="7" t="s">
        <v>2537</v>
      </c>
      <c r="B51" s="7" t="s">
        <v>106</v>
      </c>
      <c r="C51" s="7">
        <v>1</v>
      </c>
      <c r="D51" s="7" t="s">
        <v>1473</v>
      </c>
      <c r="E51" s="8">
        <f>중기사용료!G559</f>
        <v>19681</v>
      </c>
      <c r="F51" s="8">
        <f>중기사용료!G561</f>
        <v>25758</v>
      </c>
      <c r="G51" s="8">
        <f>중기사용료!G556</f>
        <v>26329</v>
      </c>
      <c r="H51" s="8">
        <f t="shared" si="0"/>
        <v>71768</v>
      </c>
      <c r="I51" s="7" t="s">
        <v>5631</v>
      </c>
      <c r="J51" s="6" t="s">
        <v>5631</v>
      </c>
      <c r="K51" s="6" t="s">
        <v>4818</v>
      </c>
    </row>
    <row r="52" spans="1:11" ht="15" customHeight="1">
      <c r="A52" s="7" t="s">
        <v>2537</v>
      </c>
      <c r="B52" s="7" t="s">
        <v>487</v>
      </c>
      <c r="C52" s="7">
        <v>1</v>
      </c>
      <c r="D52" s="7" t="s">
        <v>1473</v>
      </c>
      <c r="E52" s="8">
        <f>중기사용료!G571</f>
        <v>21605</v>
      </c>
      <c r="F52" s="8">
        <f>중기사용료!G573</f>
        <v>25758</v>
      </c>
      <c r="G52" s="8">
        <f>중기사용료!G568</f>
        <v>28878</v>
      </c>
      <c r="H52" s="8">
        <f t="shared" si="0"/>
        <v>76241</v>
      </c>
      <c r="I52" s="7" t="s">
        <v>5631</v>
      </c>
      <c r="J52" s="6" t="s">
        <v>5631</v>
      </c>
      <c r="K52" s="6" t="s">
        <v>4542</v>
      </c>
    </row>
    <row r="53" spans="1:11" ht="15" customHeight="1">
      <c r="A53" s="7" t="s">
        <v>2537</v>
      </c>
      <c r="B53" s="7" t="s">
        <v>4520</v>
      </c>
      <c r="C53" s="7">
        <v>1</v>
      </c>
      <c r="D53" s="7" t="s">
        <v>1473</v>
      </c>
      <c r="E53" s="8">
        <f>중기사용료!G583</f>
        <v>37439</v>
      </c>
      <c r="F53" s="8">
        <f>중기사용료!G585</f>
        <v>25758</v>
      </c>
      <c r="G53" s="8">
        <f>중기사용료!G580</f>
        <v>45729</v>
      </c>
      <c r="H53" s="8">
        <f t="shared" si="0"/>
        <v>108926</v>
      </c>
      <c r="I53" s="7" t="s">
        <v>5631</v>
      </c>
      <c r="J53" s="6" t="s">
        <v>5631</v>
      </c>
      <c r="K53" s="6" t="s">
        <v>4711</v>
      </c>
    </row>
    <row r="54" spans="1:11" ht="15" customHeight="1">
      <c r="A54" s="7" t="s">
        <v>1669</v>
      </c>
      <c r="B54" s="7" t="s">
        <v>3958</v>
      </c>
      <c r="C54" s="7">
        <v>1</v>
      </c>
      <c r="D54" s="7" t="s">
        <v>1473</v>
      </c>
      <c r="E54" s="8">
        <f>중기사용료!G595</f>
        <v>5811</v>
      </c>
      <c r="F54" s="8">
        <f>중기사용료!G597</f>
        <v>25758</v>
      </c>
      <c r="G54" s="8">
        <f>중기사용료!G592</f>
        <v>4817</v>
      </c>
      <c r="H54" s="8">
        <f t="shared" si="0"/>
        <v>36386</v>
      </c>
      <c r="I54" s="7" t="s">
        <v>5631</v>
      </c>
      <c r="J54" s="6" t="s">
        <v>5631</v>
      </c>
      <c r="K54" s="6" t="s">
        <v>4519</v>
      </c>
    </row>
    <row r="55" spans="1:11" ht="15" customHeight="1">
      <c r="A55" s="7" t="s">
        <v>1669</v>
      </c>
      <c r="B55" s="7" t="s">
        <v>5544</v>
      </c>
      <c r="C55" s="7">
        <v>1</v>
      </c>
      <c r="D55" s="7" t="s">
        <v>1473</v>
      </c>
      <c r="E55" s="8">
        <f>중기사용료!G607</f>
        <v>6163</v>
      </c>
      <c r="F55" s="8">
        <f>중기사용료!G609</f>
        <v>25758</v>
      </c>
      <c r="G55" s="8">
        <f>중기사용료!G604</f>
        <v>5767</v>
      </c>
      <c r="H55" s="8">
        <f t="shared" si="0"/>
        <v>37688</v>
      </c>
      <c r="I55" s="7" t="s">
        <v>5631</v>
      </c>
      <c r="J55" s="6" t="s">
        <v>5631</v>
      </c>
      <c r="K55" s="6" t="s">
        <v>877</v>
      </c>
    </row>
    <row r="56" spans="1:11" ht="15" customHeight="1">
      <c r="A56" s="7" t="s">
        <v>2930</v>
      </c>
      <c r="B56" s="7" t="s">
        <v>3906</v>
      </c>
      <c r="C56" s="7">
        <v>1</v>
      </c>
      <c r="D56" s="7" t="s">
        <v>1473</v>
      </c>
      <c r="E56" s="8">
        <f>중기사용료!G619</f>
        <v>10918</v>
      </c>
      <c r="F56" s="8">
        <f>중기사용료!G621</f>
        <v>25758</v>
      </c>
      <c r="G56" s="8">
        <f>중기사용료!G616</f>
        <v>7731</v>
      </c>
      <c r="H56" s="8">
        <f t="shared" si="0"/>
        <v>44407</v>
      </c>
      <c r="I56" s="7" t="s">
        <v>5631</v>
      </c>
      <c r="J56" s="6" t="s">
        <v>5631</v>
      </c>
      <c r="K56" s="6" t="s">
        <v>138</v>
      </c>
    </row>
    <row r="57" spans="1:11" ht="15" customHeight="1">
      <c r="A57" s="7" t="s">
        <v>2930</v>
      </c>
      <c r="B57" s="7" t="s">
        <v>3378</v>
      </c>
      <c r="C57" s="7">
        <v>1</v>
      </c>
      <c r="D57" s="7" t="s">
        <v>1473</v>
      </c>
      <c r="E57" s="8">
        <f>중기사용료!G631</f>
        <v>13560</v>
      </c>
      <c r="F57" s="8">
        <f>중기사용료!G633</f>
        <v>25758</v>
      </c>
      <c r="G57" s="8">
        <f>중기사용료!G628</f>
        <v>15219</v>
      </c>
      <c r="H57" s="8">
        <f t="shared" si="0"/>
        <v>54537</v>
      </c>
      <c r="I57" s="7" t="s">
        <v>5631</v>
      </c>
      <c r="J57" s="6" t="s">
        <v>5631</v>
      </c>
      <c r="K57" s="6" t="s">
        <v>1051</v>
      </c>
    </row>
    <row r="58" spans="1:11" ht="15" customHeight="1">
      <c r="A58" s="7" t="s">
        <v>2930</v>
      </c>
      <c r="B58" s="7" t="s">
        <v>487</v>
      </c>
      <c r="C58" s="7">
        <v>1</v>
      </c>
      <c r="D58" s="7" t="s">
        <v>1473</v>
      </c>
      <c r="E58" s="8">
        <f>중기사용료!G643</f>
        <v>17258</v>
      </c>
      <c r="F58" s="8">
        <f>중기사용료!G645</f>
        <v>25758</v>
      </c>
      <c r="G58" s="8">
        <f>중기사용료!G640</f>
        <v>19407</v>
      </c>
      <c r="H58" s="8">
        <f t="shared" si="0"/>
        <v>62423</v>
      </c>
      <c r="I58" s="7" t="s">
        <v>5631</v>
      </c>
      <c r="J58" s="6" t="s">
        <v>5631</v>
      </c>
      <c r="K58" s="6" t="s">
        <v>739</v>
      </c>
    </row>
    <row r="59" spans="1:11" ht="15" customHeight="1">
      <c r="A59" s="7" t="s">
        <v>2930</v>
      </c>
      <c r="B59" s="7" t="s">
        <v>5002</v>
      </c>
      <c r="C59" s="7">
        <v>1</v>
      </c>
      <c r="D59" s="7" t="s">
        <v>1473</v>
      </c>
      <c r="E59" s="8">
        <f>중기사용료!G655</f>
        <v>23422</v>
      </c>
      <c r="F59" s="8">
        <f>중기사용료!G657</f>
        <v>25758</v>
      </c>
      <c r="G59" s="8">
        <f>중기사용료!G652</f>
        <v>21487</v>
      </c>
      <c r="H59" s="8">
        <f t="shared" si="0"/>
        <v>70667</v>
      </c>
      <c r="I59" s="7" t="s">
        <v>5631</v>
      </c>
      <c r="J59" s="6" t="s">
        <v>5631</v>
      </c>
      <c r="K59" s="6" t="s">
        <v>3055</v>
      </c>
    </row>
    <row r="60" spans="1:11" ht="15" customHeight="1">
      <c r="A60" s="7" t="s">
        <v>2930</v>
      </c>
      <c r="B60" s="7" t="s">
        <v>4520</v>
      </c>
      <c r="C60" s="7">
        <v>1</v>
      </c>
      <c r="D60" s="7" t="s">
        <v>1473</v>
      </c>
      <c r="E60" s="8">
        <f>중기사용료!G667</f>
        <v>28882</v>
      </c>
      <c r="F60" s="8">
        <f>중기사용료!G669</f>
        <v>25758</v>
      </c>
      <c r="G60" s="8">
        <f>중기사용료!G664</f>
        <v>25243</v>
      </c>
      <c r="H60" s="8">
        <f t="shared" si="0"/>
        <v>79883</v>
      </c>
      <c r="I60" s="7" t="s">
        <v>5631</v>
      </c>
      <c r="J60" s="6" t="s">
        <v>5631</v>
      </c>
      <c r="K60" s="6" t="s">
        <v>151</v>
      </c>
    </row>
    <row r="61" spans="1:11" ht="15" customHeight="1">
      <c r="A61" s="7" t="s">
        <v>2930</v>
      </c>
      <c r="B61" s="7" t="s">
        <v>1702</v>
      </c>
      <c r="C61" s="7">
        <v>1</v>
      </c>
      <c r="D61" s="7" t="s">
        <v>1473</v>
      </c>
      <c r="E61" s="8">
        <f>중기사용료!G679</f>
        <v>35046</v>
      </c>
      <c r="F61" s="8">
        <f>중기사용료!G681</f>
        <v>25758</v>
      </c>
      <c r="G61" s="8">
        <f>중기사용료!G676</f>
        <v>32181</v>
      </c>
      <c r="H61" s="8">
        <f t="shared" si="0"/>
        <v>92985</v>
      </c>
      <c r="I61" s="7" t="s">
        <v>5631</v>
      </c>
      <c r="J61" s="6" t="s">
        <v>5631</v>
      </c>
      <c r="K61" s="6" t="s">
        <v>4925</v>
      </c>
    </row>
    <row r="62" spans="1:11" ht="15" customHeight="1">
      <c r="A62" s="7" t="s">
        <v>2930</v>
      </c>
      <c r="B62" s="7" t="s">
        <v>29</v>
      </c>
      <c r="C62" s="7">
        <v>1</v>
      </c>
      <c r="D62" s="7" t="s">
        <v>1473</v>
      </c>
      <c r="E62" s="8">
        <f>중기사용료!G691</f>
        <v>51776</v>
      </c>
      <c r="F62" s="8">
        <f>중기사용료!G693</f>
        <v>25758</v>
      </c>
      <c r="G62" s="8">
        <f>중기사용료!G688</f>
        <v>53496</v>
      </c>
      <c r="H62" s="8">
        <f t="shared" si="0"/>
        <v>131030</v>
      </c>
      <c r="I62" s="7" t="s">
        <v>5631</v>
      </c>
      <c r="J62" s="6" t="s">
        <v>5631</v>
      </c>
      <c r="K62" s="6" t="s">
        <v>922</v>
      </c>
    </row>
    <row r="63" spans="1:11" ht="15" customHeight="1">
      <c r="A63" s="7" t="s">
        <v>2071</v>
      </c>
      <c r="B63" s="7" t="s">
        <v>534</v>
      </c>
      <c r="C63" s="7">
        <v>1</v>
      </c>
      <c r="D63" s="7" t="s">
        <v>1473</v>
      </c>
      <c r="E63" s="8">
        <f>중기사용료!G703</f>
        <v>29095</v>
      </c>
      <c r="F63" s="8">
        <f>중기사용료!G705</f>
        <v>25758</v>
      </c>
      <c r="G63" s="8">
        <f>중기사용료!G700</f>
        <v>17260</v>
      </c>
      <c r="H63" s="8">
        <f t="shared" si="0"/>
        <v>72113</v>
      </c>
      <c r="I63" s="7" t="s">
        <v>5631</v>
      </c>
      <c r="J63" s="6" t="s">
        <v>5631</v>
      </c>
      <c r="K63" s="6" t="s">
        <v>4589</v>
      </c>
    </row>
    <row r="64" spans="1:11" ht="15" customHeight="1">
      <c r="A64" s="7" t="s">
        <v>2071</v>
      </c>
      <c r="B64" s="7" t="s">
        <v>3697</v>
      </c>
      <c r="C64" s="7">
        <v>1</v>
      </c>
      <c r="D64" s="7" t="s">
        <v>1473</v>
      </c>
      <c r="E64" s="8">
        <f>중기사용료!G715</f>
        <v>62069</v>
      </c>
      <c r="F64" s="8">
        <f>중기사용료!G717</f>
        <v>25758</v>
      </c>
      <c r="G64" s="8">
        <f>중기사용료!G712</f>
        <v>32108</v>
      </c>
      <c r="H64" s="8">
        <f t="shared" si="0"/>
        <v>119935</v>
      </c>
      <c r="I64" s="7" t="s">
        <v>5631</v>
      </c>
      <c r="J64" s="6" t="s">
        <v>5631</v>
      </c>
      <c r="K64" s="6" t="s">
        <v>2568</v>
      </c>
    </row>
    <row r="65" spans="1:11" ht="15" customHeight="1">
      <c r="A65" s="7" t="s">
        <v>2071</v>
      </c>
      <c r="B65" s="7" t="s">
        <v>3972</v>
      </c>
      <c r="C65" s="7">
        <v>1</v>
      </c>
      <c r="D65" s="7" t="s">
        <v>1473</v>
      </c>
      <c r="E65" s="8">
        <f>중기사용료!G727</f>
        <v>79974</v>
      </c>
      <c r="F65" s="8">
        <f>중기사용료!G729</f>
        <v>25758</v>
      </c>
      <c r="G65" s="8">
        <f>중기사용료!G724</f>
        <v>42500</v>
      </c>
      <c r="H65" s="8">
        <f t="shared" si="0"/>
        <v>148232</v>
      </c>
      <c r="I65" s="7" t="s">
        <v>5631</v>
      </c>
      <c r="J65" s="6" t="s">
        <v>5631</v>
      </c>
      <c r="K65" s="6" t="s">
        <v>3690</v>
      </c>
    </row>
    <row r="66" spans="1:11" ht="15" customHeight="1">
      <c r="A66" s="7" t="s">
        <v>2071</v>
      </c>
      <c r="B66" s="7" t="s">
        <v>3676</v>
      </c>
      <c r="C66" s="7">
        <v>1</v>
      </c>
      <c r="D66" s="7" t="s">
        <v>1473</v>
      </c>
      <c r="E66" s="8">
        <f>중기사용료!G739</f>
        <v>93999</v>
      </c>
      <c r="F66" s="8">
        <f>중기사용료!G741</f>
        <v>25758</v>
      </c>
      <c r="G66" s="8">
        <f>중기사용료!G736</f>
        <v>53776</v>
      </c>
      <c r="H66" s="8">
        <f t="shared" si="0"/>
        <v>173533</v>
      </c>
      <c r="I66" s="7" t="s">
        <v>5631</v>
      </c>
      <c r="J66" s="6" t="s">
        <v>5631</v>
      </c>
      <c r="K66" s="6" t="s">
        <v>4715</v>
      </c>
    </row>
    <row r="67" spans="1:11" ht="15" customHeight="1">
      <c r="A67" s="7" t="s">
        <v>4713</v>
      </c>
      <c r="B67" s="7" t="s">
        <v>534</v>
      </c>
      <c r="C67" s="7">
        <v>1</v>
      </c>
      <c r="D67" s="7" t="s">
        <v>1473</v>
      </c>
      <c r="E67" s="8">
        <v>0</v>
      </c>
      <c r="F67" s="8">
        <v>0</v>
      </c>
      <c r="G67" s="8">
        <f>중기사용료!G748</f>
        <v>4363</v>
      </c>
      <c r="H67" s="8">
        <f t="shared" si="0"/>
        <v>4363</v>
      </c>
      <c r="I67" s="7" t="s">
        <v>5631</v>
      </c>
      <c r="J67" s="6" t="s">
        <v>5631</v>
      </c>
      <c r="K67" s="6" t="s">
        <v>2145</v>
      </c>
    </row>
    <row r="68" spans="1:11" ht="15" customHeight="1">
      <c r="A68" s="7" t="s">
        <v>4713</v>
      </c>
      <c r="B68" s="7" t="s">
        <v>5424</v>
      </c>
      <c r="C68" s="7">
        <v>1</v>
      </c>
      <c r="D68" s="7" t="s">
        <v>1473</v>
      </c>
      <c r="E68" s="8">
        <v>0</v>
      </c>
      <c r="F68" s="8">
        <v>0</v>
      </c>
      <c r="G68" s="8">
        <f>중기사용료!G759</f>
        <v>5679</v>
      </c>
      <c r="H68" s="8">
        <f t="shared" ref="H68:H131" si="1">E68+F68+G68</f>
        <v>5679</v>
      </c>
      <c r="I68" s="7" t="s">
        <v>5631</v>
      </c>
      <c r="J68" s="6" t="s">
        <v>5631</v>
      </c>
      <c r="K68" s="6" t="s">
        <v>1957</v>
      </c>
    </row>
    <row r="69" spans="1:11" ht="15" customHeight="1">
      <c r="A69" s="7" t="s">
        <v>4713</v>
      </c>
      <c r="B69" s="7" t="s">
        <v>3132</v>
      </c>
      <c r="C69" s="7">
        <v>1</v>
      </c>
      <c r="D69" s="7" t="s">
        <v>1473</v>
      </c>
      <c r="E69" s="8">
        <v>0</v>
      </c>
      <c r="F69" s="8">
        <v>0</v>
      </c>
      <c r="G69" s="8">
        <f>중기사용료!G770</f>
        <v>7606</v>
      </c>
      <c r="H69" s="8">
        <f t="shared" si="1"/>
        <v>7606</v>
      </c>
      <c r="I69" s="7" t="s">
        <v>5631</v>
      </c>
      <c r="J69" s="6" t="s">
        <v>5631</v>
      </c>
      <c r="K69" s="6" t="s">
        <v>3670</v>
      </c>
    </row>
    <row r="70" spans="1:11" ht="15" customHeight="1">
      <c r="A70" s="7" t="s">
        <v>4713</v>
      </c>
      <c r="B70" s="7" t="s">
        <v>3972</v>
      </c>
      <c r="C70" s="7">
        <v>1</v>
      </c>
      <c r="D70" s="7" t="s">
        <v>1473</v>
      </c>
      <c r="E70" s="8">
        <v>0</v>
      </c>
      <c r="F70" s="8">
        <v>0</v>
      </c>
      <c r="G70" s="8">
        <f>중기사용료!G781</f>
        <v>10568</v>
      </c>
      <c r="H70" s="8">
        <f t="shared" si="1"/>
        <v>10568</v>
      </c>
      <c r="I70" s="7" t="s">
        <v>5631</v>
      </c>
      <c r="J70" s="6" t="s">
        <v>5631</v>
      </c>
      <c r="K70" s="6" t="s">
        <v>627</v>
      </c>
    </row>
    <row r="71" spans="1:11" ht="15" customHeight="1">
      <c r="A71" s="7" t="s">
        <v>4713</v>
      </c>
      <c r="B71" s="7" t="s">
        <v>3676</v>
      </c>
      <c r="C71" s="7">
        <v>1</v>
      </c>
      <c r="D71" s="7" t="s">
        <v>1473</v>
      </c>
      <c r="E71" s="8">
        <v>0</v>
      </c>
      <c r="F71" s="8">
        <v>0</v>
      </c>
      <c r="G71" s="8">
        <f>중기사용료!G792</f>
        <v>15013</v>
      </c>
      <c r="H71" s="8">
        <f t="shared" si="1"/>
        <v>15013</v>
      </c>
      <c r="I71" s="7" t="s">
        <v>5631</v>
      </c>
      <c r="J71" s="6" t="s">
        <v>5631</v>
      </c>
      <c r="K71" s="6" t="s">
        <v>2250</v>
      </c>
    </row>
    <row r="72" spans="1:11" ht="15" customHeight="1">
      <c r="A72" s="7" t="s">
        <v>2055</v>
      </c>
      <c r="B72" s="7" t="s">
        <v>16</v>
      </c>
      <c r="C72" s="7">
        <v>1</v>
      </c>
      <c r="D72" s="7" t="s">
        <v>1473</v>
      </c>
      <c r="E72" s="8">
        <f>중기사용료!G806</f>
        <v>27539</v>
      </c>
      <c r="F72" s="8">
        <f>중기사용료!G808</f>
        <v>25758</v>
      </c>
      <c r="G72" s="8">
        <f>중기사용료!G803</f>
        <v>33896</v>
      </c>
      <c r="H72" s="8">
        <f t="shared" si="1"/>
        <v>87193</v>
      </c>
      <c r="I72" s="7" t="s">
        <v>5631</v>
      </c>
      <c r="J72" s="6" t="s">
        <v>5631</v>
      </c>
      <c r="K72" s="6" t="s">
        <v>365</v>
      </c>
    </row>
    <row r="73" spans="1:11" ht="15" customHeight="1">
      <c r="A73" s="7" t="s">
        <v>2055</v>
      </c>
      <c r="B73" s="7" t="s">
        <v>725</v>
      </c>
      <c r="C73" s="7">
        <v>1</v>
      </c>
      <c r="D73" s="7" t="s">
        <v>1473</v>
      </c>
      <c r="E73" s="8">
        <f>중기사용료!G818</f>
        <v>42200</v>
      </c>
      <c r="F73" s="8">
        <f>중기사용료!G820</f>
        <v>25758</v>
      </c>
      <c r="G73" s="8">
        <f>중기사용료!G815</f>
        <v>21435</v>
      </c>
      <c r="H73" s="8">
        <f t="shared" si="1"/>
        <v>89393</v>
      </c>
      <c r="I73" s="7" t="s">
        <v>5631</v>
      </c>
      <c r="J73" s="6" t="s">
        <v>5631</v>
      </c>
      <c r="K73" s="6" t="s">
        <v>4163</v>
      </c>
    </row>
    <row r="74" spans="1:11" ht="15" customHeight="1">
      <c r="A74" s="7" t="s">
        <v>2924</v>
      </c>
      <c r="B74" s="7" t="s">
        <v>174</v>
      </c>
      <c r="C74" s="7">
        <v>1</v>
      </c>
      <c r="D74" s="7" t="s">
        <v>1473</v>
      </c>
      <c r="E74" s="8">
        <f>중기사용료!G830</f>
        <v>4894</v>
      </c>
      <c r="F74" s="8">
        <f>중기사용료!G832</f>
        <v>24115</v>
      </c>
      <c r="G74" s="8">
        <f>중기사용료!G827</f>
        <v>5567</v>
      </c>
      <c r="H74" s="8">
        <f t="shared" si="1"/>
        <v>34576</v>
      </c>
      <c r="I74" s="7" t="s">
        <v>5631</v>
      </c>
      <c r="J74" s="6" t="s">
        <v>5631</v>
      </c>
      <c r="K74" s="6" t="s">
        <v>2308</v>
      </c>
    </row>
    <row r="75" spans="1:11" ht="15" customHeight="1">
      <c r="A75" s="7" t="s">
        <v>2924</v>
      </c>
      <c r="B75" s="7" t="s">
        <v>4127</v>
      </c>
      <c r="C75" s="7">
        <v>1</v>
      </c>
      <c r="D75" s="7" t="s">
        <v>1473</v>
      </c>
      <c r="E75" s="8">
        <f>중기사용료!G842</f>
        <v>8438</v>
      </c>
      <c r="F75" s="8">
        <f>중기사용료!G844</f>
        <v>24115</v>
      </c>
      <c r="G75" s="8">
        <f>중기사용료!G839</f>
        <v>6499</v>
      </c>
      <c r="H75" s="8">
        <f t="shared" si="1"/>
        <v>39052</v>
      </c>
      <c r="I75" s="7" t="s">
        <v>5631</v>
      </c>
      <c r="J75" s="6" t="s">
        <v>5631</v>
      </c>
      <c r="K75" s="6" t="s">
        <v>5291</v>
      </c>
    </row>
    <row r="76" spans="1:11" ht="15" customHeight="1">
      <c r="A76" s="7" t="s">
        <v>2924</v>
      </c>
      <c r="B76" s="7" t="s">
        <v>4303</v>
      </c>
      <c r="C76" s="7">
        <v>1</v>
      </c>
      <c r="D76" s="7" t="s">
        <v>1473</v>
      </c>
      <c r="E76" s="8">
        <f>중기사용료!G854</f>
        <v>13501</v>
      </c>
      <c r="F76" s="8">
        <f>중기사용료!G856</f>
        <v>24115</v>
      </c>
      <c r="G76" s="8">
        <f>중기사용료!G851</f>
        <v>7102</v>
      </c>
      <c r="H76" s="8">
        <f t="shared" si="1"/>
        <v>44718</v>
      </c>
      <c r="I76" s="7" t="s">
        <v>5631</v>
      </c>
      <c r="J76" s="6" t="s">
        <v>5631</v>
      </c>
      <c r="K76" s="6" t="s">
        <v>4977</v>
      </c>
    </row>
    <row r="77" spans="1:11" ht="15" customHeight="1">
      <c r="A77" s="7" t="s">
        <v>2924</v>
      </c>
      <c r="B77" s="7" t="s">
        <v>452</v>
      </c>
      <c r="C77" s="7">
        <v>1</v>
      </c>
      <c r="D77" s="7" t="s">
        <v>1473</v>
      </c>
      <c r="E77" s="8">
        <f>중기사용료!G866</f>
        <v>15695</v>
      </c>
      <c r="F77" s="8">
        <f>중기사용료!G868</f>
        <v>24115</v>
      </c>
      <c r="G77" s="8">
        <f>중기사용료!G863</f>
        <v>8990</v>
      </c>
      <c r="H77" s="8">
        <f t="shared" si="1"/>
        <v>48800</v>
      </c>
      <c r="I77" s="7" t="s">
        <v>5631</v>
      </c>
      <c r="J77" s="6" t="s">
        <v>5631</v>
      </c>
      <c r="K77" s="6" t="s">
        <v>2374</v>
      </c>
    </row>
    <row r="78" spans="1:11" ht="15" customHeight="1">
      <c r="A78" s="7" t="s">
        <v>2924</v>
      </c>
      <c r="B78" s="7" t="s">
        <v>3779</v>
      </c>
      <c r="C78" s="7">
        <v>1</v>
      </c>
      <c r="D78" s="7" t="s">
        <v>1473</v>
      </c>
      <c r="E78" s="8">
        <f>중기사용료!G878</f>
        <v>23797</v>
      </c>
      <c r="F78" s="8">
        <f>중기사용료!G880</f>
        <v>24115</v>
      </c>
      <c r="G78" s="8">
        <f>중기사용료!G875</f>
        <v>10207</v>
      </c>
      <c r="H78" s="8">
        <f t="shared" si="1"/>
        <v>58119</v>
      </c>
      <c r="I78" s="7" t="s">
        <v>5631</v>
      </c>
      <c r="J78" s="6" t="s">
        <v>5631</v>
      </c>
      <c r="K78" s="6" t="s">
        <v>4845</v>
      </c>
    </row>
    <row r="79" spans="1:11" ht="15" customHeight="1">
      <c r="A79" s="7" t="s">
        <v>2924</v>
      </c>
      <c r="B79" s="7" t="s">
        <v>3769</v>
      </c>
      <c r="C79" s="7">
        <v>1</v>
      </c>
      <c r="D79" s="7" t="s">
        <v>1473</v>
      </c>
      <c r="E79" s="8">
        <f>중기사용료!G890</f>
        <v>26835</v>
      </c>
      <c r="F79" s="8">
        <f>중기사용료!G892</f>
        <v>25758</v>
      </c>
      <c r="G79" s="8">
        <f>중기사용료!G887</f>
        <v>17283</v>
      </c>
      <c r="H79" s="8">
        <f t="shared" si="1"/>
        <v>69876</v>
      </c>
      <c r="I79" s="7" t="s">
        <v>5631</v>
      </c>
      <c r="J79" s="6" t="s">
        <v>5631</v>
      </c>
      <c r="K79" s="6" t="s">
        <v>509</v>
      </c>
    </row>
    <row r="80" spans="1:11" ht="15" customHeight="1">
      <c r="A80" s="7" t="s">
        <v>2924</v>
      </c>
      <c r="B80" s="7" t="s">
        <v>4338</v>
      </c>
      <c r="C80" s="7">
        <v>1</v>
      </c>
      <c r="D80" s="7" t="s">
        <v>1473</v>
      </c>
      <c r="E80" s="8">
        <f>중기사용료!G902</f>
        <v>33754</v>
      </c>
      <c r="F80" s="8">
        <f>중기사용료!G904</f>
        <v>25758</v>
      </c>
      <c r="G80" s="8">
        <f>중기사용료!G899</f>
        <v>24047</v>
      </c>
      <c r="H80" s="8">
        <f t="shared" si="1"/>
        <v>83559</v>
      </c>
      <c r="I80" s="7" t="s">
        <v>5631</v>
      </c>
      <c r="J80" s="6" t="s">
        <v>5631</v>
      </c>
      <c r="K80" s="6" t="s">
        <v>243</v>
      </c>
    </row>
    <row r="81" spans="1:11" ht="15" customHeight="1">
      <c r="A81" s="7" t="s">
        <v>2924</v>
      </c>
      <c r="B81" s="7" t="s">
        <v>4255</v>
      </c>
      <c r="C81" s="7">
        <v>1</v>
      </c>
      <c r="D81" s="7" t="s">
        <v>1473</v>
      </c>
      <c r="E81" s="8">
        <f>중기사용료!G914</f>
        <v>38818</v>
      </c>
      <c r="F81" s="8">
        <f>중기사용료!G916</f>
        <v>25758</v>
      </c>
      <c r="G81" s="8">
        <f>중기사용료!G911</f>
        <v>28321</v>
      </c>
      <c r="H81" s="8">
        <f t="shared" si="1"/>
        <v>92897</v>
      </c>
      <c r="I81" s="7" t="s">
        <v>5631</v>
      </c>
      <c r="J81" s="6" t="s">
        <v>5631</v>
      </c>
      <c r="K81" s="6" t="s">
        <v>348</v>
      </c>
    </row>
    <row r="82" spans="1:11" ht="15" customHeight="1">
      <c r="A82" s="7" t="s">
        <v>2924</v>
      </c>
      <c r="B82" s="7" t="s">
        <v>2484</v>
      </c>
      <c r="C82" s="7">
        <v>1</v>
      </c>
      <c r="D82" s="7" t="s">
        <v>1473</v>
      </c>
      <c r="E82" s="8">
        <f>중기사용료!G926</f>
        <v>49113</v>
      </c>
      <c r="F82" s="8">
        <f>중기사용료!G928</f>
        <v>25758</v>
      </c>
      <c r="G82" s="8">
        <f>중기사용료!G923</f>
        <v>39858</v>
      </c>
      <c r="H82" s="8">
        <f t="shared" si="1"/>
        <v>114729</v>
      </c>
      <c r="I82" s="7" t="s">
        <v>5631</v>
      </c>
      <c r="J82" s="6" t="s">
        <v>5631</v>
      </c>
      <c r="K82" s="6" t="s">
        <v>4164</v>
      </c>
    </row>
    <row r="83" spans="1:11" ht="15" customHeight="1">
      <c r="A83" s="7" t="s">
        <v>5186</v>
      </c>
      <c r="B83" s="7" t="s">
        <v>3547</v>
      </c>
      <c r="C83" s="7">
        <v>1</v>
      </c>
      <c r="D83" s="7" t="s">
        <v>1473</v>
      </c>
      <c r="E83" s="8">
        <v>0</v>
      </c>
      <c r="F83" s="8">
        <v>0</v>
      </c>
      <c r="G83" s="8">
        <f>중기사용료!G935</f>
        <v>329</v>
      </c>
      <c r="H83" s="8">
        <f t="shared" si="1"/>
        <v>329</v>
      </c>
      <c r="I83" s="7" t="s">
        <v>5631</v>
      </c>
      <c r="J83" s="6" t="s">
        <v>5631</v>
      </c>
      <c r="K83" s="6" t="s">
        <v>4650</v>
      </c>
    </row>
    <row r="84" spans="1:11" ht="15" customHeight="1">
      <c r="A84" s="7" t="s">
        <v>5186</v>
      </c>
      <c r="B84" s="7" t="s">
        <v>5587</v>
      </c>
      <c r="C84" s="7">
        <v>1</v>
      </c>
      <c r="D84" s="7" t="s">
        <v>1473</v>
      </c>
      <c r="E84" s="8">
        <v>0</v>
      </c>
      <c r="F84" s="8">
        <v>0</v>
      </c>
      <c r="G84" s="8">
        <f>중기사용료!G946</f>
        <v>355</v>
      </c>
      <c r="H84" s="8">
        <f t="shared" si="1"/>
        <v>355</v>
      </c>
      <c r="I84" s="7" t="s">
        <v>5631</v>
      </c>
      <c r="J84" s="6" t="s">
        <v>5631</v>
      </c>
      <c r="K84" s="6" t="s">
        <v>4559</v>
      </c>
    </row>
    <row r="85" spans="1:11" ht="15" customHeight="1">
      <c r="A85" s="7" t="s">
        <v>5186</v>
      </c>
      <c r="B85" s="7" t="s">
        <v>5232</v>
      </c>
      <c r="C85" s="7">
        <v>1</v>
      </c>
      <c r="D85" s="7" t="s">
        <v>1473</v>
      </c>
      <c r="E85" s="8">
        <v>0</v>
      </c>
      <c r="F85" s="8">
        <v>0</v>
      </c>
      <c r="G85" s="8">
        <f>중기사용료!G957</f>
        <v>382</v>
      </c>
      <c r="H85" s="8">
        <f t="shared" si="1"/>
        <v>382</v>
      </c>
      <c r="I85" s="7" t="s">
        <v>5631</v>
      </c>
      <c r="J85" s="6" t="s">
        <v>5631</v>
      </c>
      <c r="K85" s="6" t="s">
        <v>4442</v>
      </c>
    </row>
    <row r="86" spans="1:11" ht="15" customHeight="1">
      <c r="A86" s="7" t="s">
        <v>4868</v>
      </c>
      <c r="B86" s="7" t="s">
        <v>2271</v>
      </c>
      <c r="C86" s="7">
        <v>1</v>
      </c>
      <c r="D86" s="7" t="s">
        <v>1473</v>
      </c>
      <c r="E86" s="8">
        <f>중기사용료!G971</f>
        <v>10967</v>
      </c>
      <c r="F86" s="8">
        <f>중기사용료!G973</f>
        <v>25758</v>
      </c>
      <c r="G86" s="8">
        <f>중기사용료!G968</f>
        <v>8338</v>
      </c>
      <c r="H86" s="8">
        <f t="shared" si="1"/>
        <v>45063</v>
      </c>
      <c r="I86" s="7" t="s">
        <v>5631</v>
      </c>
      <c r="J86" s="6" t="s">
        <v>5631</v>
      </c>
      <c r="K86" s="6" t="s">
        <v>5410</v>
      </c>
    </row>
    <row r="87" spans="1:11" ht="15" customHeight="1">
      <c r="A87" s="7" t="s">
        <v>4868</v>
      </c>
      <c r="B87" s="7" t="s">
        <v>1348</v>
      </c>
      <c r="C87" s="7">
        <v>1</v>
      </c>
      <c r="D87" s="7" t="s">
        <v>1473</v>
      </c>
      <c r="E87" s="8">
        <f>중기사용료!G983</f>
        <v>13421</v>
      </c>
      <c r="F87" s="8">
        <f>중기사용료!G985</f>
        <v>25758</v>
      </c>
      <c r="G87" s="8">
        <f>중기사용료!G980</f>
        <v>10410</v>
      </c>
      <c r="H87" s="8">
        <f t="shared" si="1"/>
        <v>49589</v>
      </c>
      <c r="I87" s="7" t="s">
        <v>5631</v>
      </c>
      <c r="J87" s="6" t="s">
        <v>5631</v>
      </c>
      <c r="K87" s="6" t="s">
        <v>4777</v>
      </c>
    </row>
    <row r="88" spans="1:11" ht="15" customHeight="1">
      <c r="A88" s="7" t="s">
        <v>4868</v>
      </c>
      <c r="B88" s="7" t="s">
        <v>442</v>
      </c>
      <c r="C88" s="7">
        <v>1</v>
      </c>
      <c r="D88" s="7" t="s">
        <v>1473</v>
      </c>
      <c r="E88" s="8">
        <f>중기사용료!G995</f>
        <v>15730</v>
      </c>
      <c r="F88" s="8">
        <f>중기사용료!G997</f>
        <v>25758</v>
      </c>
      <c r="G88" s="8">
        <f>중기사용료!G992</f>
        <v>11676</v>
      </c>
      <c r="H88" s="8">
        <f t="shared" si="1"/>
        <v>53164</v>
      </c>
      <c r="I88" s="7" t="s">
        <v>5631</v>
      </c>
      <c r="J88" s="6" t="s">
        <v>5631</v>
      </c>
      <c r="K88" s="6" t="s">
        <v>2696</v>
      </c>
    </row>
    <row r="89" spans="1:11" ht="15" customHeight="1">
      <c r="A89" s="7" t="s">
        <v>3834</v>
      </c>
      <c r="B89" s="7" t="s">
        <v>4282</v>
      </c>
      <c r="C89" s="7">
        <v>1</v>
      </c>
      <c r="D89" s="7" t="s">
        <v>1473</v>
      </c>
      <c r="E89" s="8">
        <f>중기사용료!G1007</f>
        <v>7215</v>
      </c>
      <c r="F89" s="8">
        <f>중기사용료!G1009</f>
        <v>25758</v>
      </c>
      <c r="G89" s="8">
        <f>중기사용료!G1004</f>
        <v>7030</v>
      </c>
      <c r="H89" s="8">
        <f t="shared" si="1"/>
        <v>40003</v>
      </c>
      <c r="I89" s="7" t="s">
        <v>5631</v>
      </c>
      <c r="J89" s="6" t="s">
        <v>5631</v>
      </c>
      <c r="K89" s="6" t="s">
        <v>646</v>
      </c>
    </row>
    <row r="90" spans="1:11" ht="15" customHeight="1">
      <c r="A90" s="7" t="s">
        <v>3834</v>
      </c>
      <c r="B90" s="7" t="s">
        <v>5183</v>
      </c>
      <c r="C90" s="7">
        <v>1</v>
      </c>
      <c r="D90" s="7" t="s">
        <v>1473</v>
      </c>
      <c r="E90" s="8">
        <f>중기사용료!G1019</f>
        <v>9813</v>
      </c>
      <c r="F90" s="8">
        <f>중기사용료!G1021</f>
        <v>25758</v>
      </c>
      <c r="G90" s="8">
        <f>중기사용료!G1016</f>
        <v>8481</v>
      </c>
      <c r="H90" s="8">
        <f t="shared" si="1"/>
        <v>44052</v>
      </c>
      <c r="I90" s="7" t="s">
        <v>5631</v>
      </c>
      <c r="J90" s="6" t="s">
        <v>5631</v>
      </c>
      <c r="K90" s="6" t="s">
        <v>2293</v>
      </c>
    </row>
    <row r="91" spans="1:11" ht="15" customHeight="1">
      <c r="A91" s="7" t="s">
        <v>3834</v>
      </c>
      <c r="B91" s="7" t="s">
        <v>1316</v>
      </c>
      <c r="C91" s="7">
        <v>1</v>
      </c>
      <c r="D91" s="7" t="s">
        <v>1473</v>
      </c>
      <c r="E91" s="8">
        <f>중기사용료!G1031</f>
        <v>12122</v>
      </c>
      <c r="F91" s="8">
        <f>중기사용료!G1033</f>
        <v>25758</v>
      </c>
      <c r="G91" s="8">
        <f>중기사용료!G1028</f>
        <v>9781</v>
      </c>
      <c r="H91" s="8">
        <f t="shared" si="1"/>
        <v>47661</v>
      </c>
      <c r="I91" s="7" t="s">
        <v>5631</v>
      </c>
      <c r="J91" s="6" t="s">
        <v>5631</v>
      </c>
      <c r="K91" s="6" t="s">
        <v>2500</v>
      </c>
    </row>
    <row r="92" spans="1:11" ht="15" customHeight="1">
      <c r="A92" s="7" t="s">
        <v>1351</v>
      </c>
      <c r="B92" s="7" t="s">
        <v>3775</v>
      </c>
      <c r="C92" s="7">
        <v>1</v>
      </c>
      <c r="D92" s="7" t="s">
        <v>1473</v>
      </c>
      <c r="E92" s="8">
        <f>중기사용료!G1043</f>
        <v>3302</v>
      </c>
      <c r="F92" s="8">
        <f>중기사용료!G1045</f>
        <v>25758</v>
      </c>
      <c r="G92" s="8">
        <f>중기사용료!G1040</f>
        <v>1947</v>
      </c>
      <c r="H92" s="8">
        <f t="shared" si="1"/>
        <v>31007</v>
      </c>
      <c r="I92" s="7" t="s">
        <v>5631</v>
      </c>
      <c r="J92" s="6" t="s">
        <v>5631</v>
      </c>
      <c r="K92" s="6" t="s">
        <v>2426</v>
      </c>
    </row>
    <row r="93" spans="1:11" ht="15" customHeight="1">
      <c r="A93" s="7" t="s">
        <v>1351</v>
      </c>
      <c r="B93" s="7" t="s">
        <v>3160</v>
      </c>
      <c r="C93" s="7">
        <v>1</v>
      </c>
      <c r="D93" s="7" t="s">
        <v>1473</v>
      </c>
      <c r="E93" s="8">
        <f>중기사용료!G1055</f>
        <v>5415</v>
      </c>
      <c r="F93" s="8">
        <f>중기사용료!G1057</f>
        <v>25758</v>
      </c>
      <c r="G93" s="8">
        <f>중기사용료!G1052</f>
        <v>3514</v>
      </c>
      <c r="H93" s="8">
        <f t="shared" si="1"/>
        <v>34687</v>
      </c>
      <c r="I93" s="7" t="s">
        <v>5631</v>
      </c>
      <c r="J93" s="6" t="s">
        <v>5631</v>
      </c>
      <c r="K93" s="6" t="s">
        <v>4681</v>
      </c>
    </row>
    <row r="94" spans="1:11" ht="15" customHeight="1">
      <c r="A94" s="7" t="s">
        <v>1351</v>
      </c>
      <c r="B94" s="7" t="s">
        <v>5275</v>
      </c>
      <c r="C94" s="7">
        <v>1</v>
      </c>
      <c r="D94" s="7" t="s">
        <v>1473</v>
      </c>
      <c r="E94" s="8">
        <f>중기사용료!G1067</f>
        <v>10830</v>
      </c>
      <c r="F94" s="8">
        <f>중기사용료!G1069</f>
        <v>25758</v>
      </c>
      <c r="G94" s="8">
        <f>중기사용료!G1064</f>
        <v>7508</v>
      </c>
      <c r="H94" s="8">
        <f t="shared" si="1"/>
        <v>44096</v>
      </c>
      <c r="I94" s="7" t="s">
        <v>5631</v>
      </c>
      <c r="J94" s="6" t="s">
        <v>5631</v>
      </c>
      <c r="K94" s="6" t="s">
        <v>4956</v>
      </c>
    </row>
    <row r="95" spans="1:11" ht="15" customHeight="1">
      <c r="A95" s="7" t="s">
        <v>1351</v>
      </c>
      <c r="B95" s="7" t="s">
        <v>4303</v>
      </c>
      <c r="C95" s="7">
        <v>1</v>
      </c>
      <c r="D95" s="7" t="s">
        <v>1473</v>
      </c>
      <c r="E95" s="8">
        <f>중기사용료!G1079</f>
        <v>13472</v>
      </c>
      <c r="F95" s="8">
        <f>중기사용료!G1081</f>
        <v>25758</v>
      </c>
      <c r="G95" s="8">
        <f>중기사용료!G1076</f>
        <v>12040</v>
      </c>
      <c r="H95" s="8">
        <f t="shared" si="1"/>
        <v>51270</v>
      </c>
      <c r="I95" s="7" t="s">
        <v>5631</v>
      </c>
      <c r="J95" s="6" t="s">
        <v>5631</v>
      </c>
      <c r="K95" s="6" t="s">
        <v>4494</v>
      </c>
    </row>
    <row r="96" spans="1:11" ht="15" customHeight="1">
      <c r="A96" s="7" t="s">
        <v>1351</v>
      </c>
      <c r="B96" s="7" t="s">
        <v>4578</v>
      </c>
      <c r="C96" s="7">
        <v>1</v>
      </c>
      <c r="D96" s="7" t="s">
        <v>1473</v>
      </c>
      <c r="E96" s="8">
        <f>중기사용료!G1091</f>
        <v>14793</v>
      </c>
      <c r="F96" s="8">
        <f>중기사용료!G1093</f>
        <v>25758</v>
      </c>
      <c r="G96" s="8">
        <f>중기사용료!G1088</f>
        <v>14178</v>
      </c>
      <c r="H96" s="8">
        <f t="shared" si="1"/>
        <v>54729</v>
      </c>
      <c r="I96" s="7" t="s">
        <v>5631</v>
      </c>
      <c r="J96" s="6" t="s">
        <v>5631</v>
      </c>
      <c r="K96" s="6" t="s">
        <v>2012</v>
      </c>
    </row>
    <row r="97" spans="1:11" ht="15" customHeight="1">
      <c r="A97" s="7" t="s">
        <v>1351</v>
      </c>
      <c r="B97" s="7" t="s">
        <v>452</v>
      </c>
      <c r="C97" s="7">
        <v>1</v>
      </c>
      <c r="D97" s="7" t="s">
        <v>1473</v>
      </c>
      <c r="E97" s="8">
        <f>중기사용료!G1103</f>
        <v>14793</v>
      </c>
      <c r="F97" s="8">
        <f>중기사용료!G1105</f>
        <v>25758</v>
      </c>
      <c r="G97" s="8">
        <f>중기사용료!G1100</f>
        <v>15018</v>
      </c>
      <c r="H97" s="8">
        <f t="shared" si="1"/>
        <v>55569</v>
      </c>
      <c r="I97" s="7" t="s">
        <v>5631</v>
      </c>
      <c r="J97" s="6" t="s">
        <v>5631</v>
      </c>
      <c r="K97" s="6" t="s">
        <v>4414</v>
      </c>
    </row>
    <row r="98" spans="1:11" ht="15" customHeight="1">
      <c r="A98" s="7" t="s">
        <v>1351</v>
      </c>
      <c r="B98" s="7" t="s">
        <v>245</v>
      </c>
      <c r="C98" s="7">
        <v>1</v>
      </c>
      <c r="D98" s="7" t="s">
        <v>1473</v>
      </c>
      <c r="E98" s="8">
        <f>중기사용료!G1115</f>
        <v>22190</v>
      </c>
      <c r="F98" s="8">
        <f>중기사용료!G1117</f>
        <v>25758</v>
      </c>
      <c r="G98" s="8">
        <f>중기사용료!G1112</f>
        <v>25085</v>
      </c>
      <c r="H98" s="8">
        <f t="shared" si="1"/>
        <v>73033</v>
      </c>
      <c r="I98" s="7" t="s">
        <v>5631</v>
      </c>
      <c r="J98" s="6" t="s">
        <v>5631</v>
      </c>
      <c r="K98" s="6" t="s">
        <v>94</v>
      </c>
    </row>
    <row r="99" spans="1:11" ht="15" customHeight="1">
      <c r="A99" s="7" t="s">
        <v>1340</v>
      </c>
      <c r="B99" s="7" t="s">
        <v>3304</v>
      </c>
      <c r="C99" s="7">
        <v>1</v>
      </c>
      <c r="D99" s="7" t="s">
        <v>1473</v>
      </c>
      <c r="E99" s="8">
        <f>중기사용료!G1127</f>
        <v>3040</v>
      </c>
      <c r="F99" s="8">
        <f>중기사용료!G1129</f>
        <v>25758</v>
      </c>
      <c r="G99" s="8">
        <f>중기사용료!G1124</f>
        <v>1563</v>
      </c>
      <c r="H99" s="8">
        <f t="shared" si="1"/>
        <v>30361</v>
      </c>
      <c r="I99" s="7" t="s">
        <v>5631</v>
      </c>
      <c r="J99" s="6" t="s">
        <v>5631</v>
      </c>
      <c r="K99" s="6" t="s">
        <v>5269</v>
      </c>
    </row>
    <row r="100" spans="1:11" ht="15" customHeight="1">
      <c r="A100" s="7" t="s">
        <v>741</v>
      </c>
      <c r="B100" s="7" t="s">
        <v>2751</v>
      </c>
      <c r="C100" s="7">
        <v>1</v>
      </c>
      <c r="D100" s="7" t="s">
        <v>1473</v>
      </c>
      <c r="E100" s="8">
        <f>중기사용료!G1139</f>
        <v>3178</v>
      </c>
      <c r="F100" s="8">
        <f>중기사용료!G1141</f>
        <v>25758</v>
      </c>
      <c r="G100" s="8">
        <f>중기사용료!G1136</f>
        <v>4062</v>
      </c>
      <c r="H100" s="8">
        <f t="shared" si="1"/>
        <v>32998</v>
      </c>
      <c r="I100" s="7" t="s">
        <v>5631</v>
      </c>
      <c r="J100" s="6" t="s">
        <v>5631</v>
      </c>
      <c r="K100" s="6" t="s">
        <v>3144</v>
      </c>
    </row>
    <row r="101" spans="1:11" ht="15" customHeight="1">
      <c r="A101" s="7" t="s">
        <v>741</v>
      </c>
      <c r="B101" s="7" t="s">
        <v>884</v>
      </c>
      <c r="C101" s="7">
        <v>1</v>
      </c>
      <c r="D101" s="7" t="s">
        <v>1473</v>
      </c>
      <c r="E101" s="8">
        <f>중기사용료!G1151</f>
        <v>4422</v>
      </c>
      <c r="F101" s="8">
        <f>중기사용료!G1153</f>
        <v>25758</v>
      </c>
      <c r="G101" s="8">
        <f>중기사용료!G1148</f>
        <v>4753</v>
      </c>
      <c r="H101" s="8">
        <f t="shared" si="1"/>
        <v>34933</v>
      </c>
      <c r="I101" s="7" t="s">
        <v>5631</v>
      </c>
      <c r="J101" s="6" t="s">
        <v>5631</v>
      </c>
      <c r="K101" s="6" t="s">
        <v>2812</v>
      </c>
    </row>
    <row r="102" spans="1:11" ht="15" customHeight="1">
      <c r="A102" s="7" t="s">
        <v>741</v>
      </c>
      <c r="B102" s="7" t="s">
        <v>613</v>
      </c>
      <c r="C102" s="7">
        <v>1</v>
      </c>
      <c r="D102" s="7" t="s">
        <v>1473</v>
      </c>
      <c r="E102" s="8">
        <f>중기사용료!G1163</f>
        <v>18442</v>
      </c>
      <c r="F102" s="8">
        <f>중기사용료!G1165</f>
        <v>25758</v>
      </c>
      <c r="G102" s="8">
        <f>중기사용료!G1160</f>
        <v>14112</v>
      </c>
      <c r="H102" s="8">
        <f t="shared" si="1"/>
        <v>58312</v>
      </c>
      <c r="I102" s="7" t="s">
        <v>5631</v>
      </c>
      <c r="J102" s="6" t="s">
        <v>5631</v>
      </c>
      <c r="K102" s="6" t="s">
        <v>648</v>
      </c>
    </row>
    <row r="103" spans="1:11" ht="15" customHeight="1">
      <c r="A103" s="7" t="s">
        <v>741</v>
      </c>
      <c r="B103" s="7" t="s">
        <v>5495</v>
      </c>
      <c r="C103" s="7">
        <v>1</v>
      </c>
      <c r="D103" s="7" t="s">
        <v>1473</v>
      </c>
      <c r="E103" s="8">
        <f>중기사용료!G1175</f>
        <v>22894</v>
      </c>
      <c r="F103" s="8">
        <f>중기사용료!G1177</f>
        <v>25758</v>
      </c>
      <c r="G103" s="8">
        <f>중기사용료!G1172</f>
        <v>21679</v>
      </c>
      <c r="H103" s="8">
        <f t="shared" si="1"/>
        <v>70331</v>
      </c>
      <c r="I103" s="7" t="s">
        <v>5631</v>
      </c>
      <c r="J103" s="6" t="s">
        <v>5631</v>
      </c>
      <c r="K103" s="6" t="s">
        <v>3683</v>
      </c>
    </row>
    <row r="104" spans="1:11" ht="15" customHeight="1">
      <c r="A104" s="7" t="s">
        <v>5005</v>
      </c>
      <c r="B104" s="7" t="s">
        <v>2482</v>
      </c>
      <c r="C104" s="7">
        <v>1</v>
      </c>
      <c r="D104" s="7" t="s">
        <v>1473</v>
      </c>
      <c r="E104" s="8">
        <v>0</v>
      </c>
      <c r="F104" s="8">
        <v>0</v>
      </c>
      <c r="G104" s="8">
        <f>중기사용료!G1184</f>
        <v>2683</v>
      </c>
      <c r="H104" s="8">
        <f t="shared" si="1"/>
        <v>2683</v>
      </c>
      <c r="I104" s="7" t="s">
        <v>5631</v>
      </c>
      <c r="J104" s="6" t="s">
        <v>5631</v>
      </c>
      <c r="K104" s="6" t="s">
        <v>4066</v>
      </c>
    </row>
    <row r="105" spans="1:11" ht="15" customHeight="1">
      <c r="A105" s="7" t="s">
        <v>5005</v>
      </c>
      <c r="B105" s="7" t="s">
        <v>326</v>
      </c>
      <c r="C105" s="7">
        <v>1</v>
      </c>
      <c r="D105" s="7" t="s">
        <v>1473</v>
      </c>
      <c r="E105" s="8">
        <v>0</v>
      </c>
      <c r="F105" s="8">
        <v>0</v>
      </c>
      <c r="G105" s="8">
        <f>중기사용료!G1195</f>
        <v>3105</v>
      </c>
      <c r="H105" s="8">
        <f t="shared" si="1"/>
        <v>3105</v>
      </c>
      <c r="I105" s="7" t="s">
        <v>5631</v>
      </c>
      <c r="J105" s="6" t="s">
        <v>5631</v>
      </c>
      <c r="K105" s="6" t="s">
        <v>30</v>
      </c>
    </row>
    <row r="106" spans="1:11" ht="15" customHeight="1">
      <c r="A106" s="7" t="s">
        <v>5005</v>
      </c>
      <c r="B106" s="7" t="s">
        <v>5076</v>
      </c>
      <c r="C106" s="7">
        <v>1</v>
      </c>
      <c r="D106" s="7" t="s">
        <v>1473</v>
      </c>
      <c r="E106" s="8">
        <v>0</v>
      </c>
      <c r="F106" s="8">
        <v>0</v>
      </c>
      <c r="G106" s="8">
        <f>중기사용료!G1206</f>
        <v>5517</v>
      </c>
      <c r="H106" s="8">
        <f t="shared" si="1"/>
        <v>5517</v>
      </c>
      <c r="I106" s="7" t="s">
        <v>5631</v>
      </c>
      <c r="J106" s="6" t="s">
        <v>5631</v>
      </c>
      <c r="K106" s="6" t="s">
        <v>3290</v>
      </c>
    </row>
    <row r="107" spans="1:11" ht="15" customHeight="1">
      <c r="A107" s="7" t="s">
        <v>5005</v>
      </c>
      <c r="B107" s="7" t="s">
        <v>3905</v>
      </c>
      <c r="C107" s="7">
        <v>1</v>
      </c>
      <c r="D107" s="7" t="s">
        <v>1473</v>
      </c>
      <c r="E107" s="8">
        <v>0</v>
      </c>
      <c r="F107" s="8">
        <v>0</v>
      </c>
      <c r="G107" s="8">
        <f>중기사용료!G1217</f>
        <v>5846</v>
      </c>
      <c r="H107" s="8">
        <f t="shared" si="1"/>
        <v>5846</v>
      </c>
      <c r="I107" s="7" t="s">
        <v>5631</v>
      </c>
      <c r="J107" s="6" t="s">
        <v>5631</v>
      </c>
      <c r="K107" s="6" t="s">
        <v>1203</v>
      </c>
    </row>
    <row r="108" spans="1:11" ht="15" customHeight="1">
      <c r="A108" s="7" t="s">
        <v>5005</v>
      </c>
      <c r="B108" s="7" t="s">
        <v>2111</v>
      </c>
      <c r="C108" s="7">
        <v>1</v>
      </c>
      <c r="D108" s="7" t="s">
        <v>1473</v>
      </c>
      <c r="E108" s="8">
        <v>0</v>
      </c>
      <c r="F108" s="8">
        <v>0</v>
      </c>
      <c r="G108" s="8">
        <f>중기사용료!G1228</f>
        <v>7102</v>
      </c>
      <c r="H108" s="8">
        <f t="shared" si="1"/>
        <v>7102</v>
      </c>
      <c r="I108" s="7" t="s">
        <v>5631</v>
      </c>
      <c r="J108" s="6" t="s">
        <v>5631</v>
      </c>
      <c r="K108" s="6" t="s">
        <v>3504</v>
      </c>
    </row>
    <row r="109" spans="1:11" ht="15" customHeight="1">
      <c r="A109" s="7" t="s">
        <v>5005</v>
      </c>
      <c r="B109" s="7" t="s">
        <v>823</v>
      </c>
      <c r="C109" s="7">
        <v>1</v>
      </c>
      <c r="D109" s="7" t="s">
        <v>1473</v>
      </c>
      <c r="E109" s="8">
        <v>0</v>
      </c>
      <c r="F109" s="8">
        <v>0</v>
      </c>
      <c r="G109" s="8">
        <f>중기사용료!G1239</f>
        <v>7576</v>
      </c>
      <c r="H109" s="8">
        <f t="shared" si="1"/>
        <v>7576</v>
      </c>
      <c r="I109" s="7" t="s">
        <v>5631</v>
      </c>
      <c r="J109" s="6" t="s">
        <v>5631</v>
      </c>
      <c r="K109" s="6" t="s">
        <v>563</v>
      </c>
    </row>
    <row r="110" spans="1:11" ht="15" customHeight="1">
      <c r="A110" s="7" t="s">
        <v>5005</v>
      </c>
      <c r="B110" s="7" t="s">
        <v>4326</v>
      </c>
      <c r="C110" s="7">
        <v>1</v>
      </c>
      <c r="D110" s="7" t="s">
        <v>1473</v>
      </c>
      <c r="E110" s="8">
        <v>0</v>
      </c>
      <c r="F110" s="8">
        <v>0</v>
      </c>
      <c r="G110" s="8">
        <f>중기사용료!G1250</f>
        <v>10803</v>
      </c>
      <c r="H110" s="8">
        <f t="shared" si="1"/>
        <v>10803</v>
      </c>
      <c r="I110" s="7" t="s">
        <v>5631</v>
      </c>
      <c r="J110" s="6" t="s">
        <v>5631</v>
      </c>
      <c r="K110" s="6" t="s">
        <v>747</v>
      </c>
    </row>
    <row r="111" spans="1:11" ht="15" customHeight="1">
      <c r="A111" s="7" t="s">
        <v>5005</v>
      </c>
      <c r="B111" s="7" t="s">
        <v>1030</v>
      </c>
      <c r="C111" s="7">
        <v>1</v>
      </c>
      <c r="D111" s="7" t="s">
        <v>1473</v>
      </c>
      <c r="E111" s="8">
        <v>0</v>
      </c>
      <c r="F111" s="8">
        <v>0</v>
      </c>
      <c r="G111" s="8">
        <f>중기사용료!G1261</f>
        <v>12760</v>
      </c>
      <c r="H111" s="8">
        <f t="shared" si="1"/>
        <v>12760</v>
      </c>
      <c r="I111" s="7" t="s">
        <v>5631</v>
      </c>
      <c r="J111" s="6" t="s">
        <v>5631</v>
      </c>
      <c r="K111" s="6" t="s">
        <v>3021</v>
      </c>
    </row>
    <row r="112" spans="1:11" ht="15" customHeight="1">
      <c r="A112" s="7" t="s">
        <v>5005</v>
      </c>
      <c r="B112" s="7" t="s">
        <v>4597</v>
      </c>
      <c r="C112" s="7">
        <v>1</v>
      </c>
      <c r="D112" s="7" t="s">
        <v>1473</v>
      </c>
      <c r="E112" s="8">
        <v>0</v>
      </c>
      <c r="F112" s="8">
        <v>0</v>
      </c>
      <c r="G112" s="8">
        <f>중기사용료!G1272</f>
        <v>13448</v>
      </c>
      <c r="H112" s="8">
        <f t="shared" si="1"/>
        <v>13448</v>
      </c>
      <c r="I112" s="7" t="s">
        <v>5631</v>
      </c>
      <c r="J112" s="6" t="s">
        <v>5631</v>
      </c>
      <c r="K112" s="6" t="s">
        <v>2378</v>
      </c>
    </row>
    <row r="113" spans="1:11" ht="15" customHeight="1">
      <c r="A113" s="7" t="s">
        <v>5005</v>
      </c>
      <c r="B113" s="7" t="s">
        <v>3251</v>
      </c>
      <c r="C113" s="7">
        <v>1</v>
      </c>
      <c r="D113" s="7" t="s">
        <v>1473</v>
      </c>
      <c r="E113" s="8">
        <v>0</v>
      </c>
      <c r="F113" s="8">
        <v>0</v>
      </c>
      <c r="G113" s="8">
        <f>중기사용료!G1283</f>
        <v>15236</v>
      </c>
      <c r="H113" s="8">
        <f t="shared" si="1"/>
        <v>15236</v>
      </c>
      <c r="I113" s="7" t="s">
        <v>5631</v>
      </c>
      <c r="J113" s="6" t="s">
        <v>5631</v>
      </c>
      <c r="K113" s="6" t="s">
        <v>5519</v>
      </c>
    </row>
    <row r="114" spans="1:11" ht="15" customHeight="1">
      <c r="A114" s="7" t="s">
        <v>1577</v>
      </c>
      <c r="B114" s="7" t="s">
        <v>4282</v>
      </c>
      <c r="C114" s="7">
        <v>1</v>
      </c>
      <c r="D114" s="7" t="s">
        <v>1473</v>
      </c>
      <c r="E114" s="8">
        <f>중기사용료!G1297</f>
        <v>7371</v>
      </c>
      <c r="F114" s="8">
        <f>중기사용료!G1299</f>
        <v>25758</v>
      </c>
      <c r="G114" s="8">
        <f>중기사용료!G1294</f>
        <v>9303</v>
      </c>
      <c r="H114" s="8">
        <f t="shared" si="1"/>
        <v>42432</v>
      </c>
      <c r="I114" s="7" t="s">
        <v>5631</v>
      </c>
      <c r="J114" s="6" t="s">
        <v>5631</v>
      </c>
      <c r="K114" s="6" t="s">
        <v>797</v>
      </c>
    </row>
    <row r="115" spans="1:11" ht="15" customHeight="1">
      <c r="A115" s="7" t="s">
        <v>1577</v>
      </c>
      <c r="B115" s="7" t="s">
        <v>2816</v>
      </c>
      <c r="C115" s="7">
        <v>1</v>
      </c>
      <c r="D115" s="7" t="s">
        <v>1473</v>
      </c>
      <c r="E115" s="8">
        <f>중기사용료!G1309</f>
        <v>12034</v>
      </c>
      <c r="F115" s="8">
        <f>중기사용료!G1311</f>
        <v>25758</v>
      </c>
      <c r="G115" s="8">
        <f>중기사용료!G1306</f>
        <v>14557</v>
      </c>
      <c r="H115" s="8">
        <f t="shared" si="1"/>
        <v>52349</v>
      </c>
      <c r="I115" s="7" t="s">
        <v>5631</v>
      </c>
      <c r="J115" s="6" t="s">
        <v>5631</v>
      </c>
      <c r="K115" s="6" t="s">
        <v>4878</v>
      </c>
    </row>
    <row r="116" spans="1:11" ht="15" customHeight="1">
      <c r="A116" s="7" t="s">
        <v>1577</v>
      </c>
      <c r="B116" s="7" t="s">
        <v>86</v>
      </c>
      <c r="C116" s="7">
        <v>1</v>
      </c>
      <c r="D116" s="7" t="s">
        <v>1473</v>
      </c>
      <c r="E116" s="8">
        <f>중기사용료!G1321</f>
        <v>15042</v>
      </c>
      <c r="F116" s="8">
        <f>중기사용료!G1323</f>
        <v>25758</v>
      </c>
      <c r="G116" s="8">
        <f>중기사용료!G1318</f>
        <v>20531</v>
      </c>
      <c r="H116" s="8">
        <f t="shared" si="1"/>
        <v>61331</v>
      </c>
      <c r="I116" s="7" t="s">
        <v>5631</v>
      </c>
      <c r="J116" s="6" t="s">
        <v>5631</v>
      </c>
      <c r="K116" s="6" t="s">
        <v>719</v>
      </c>
    </row>
    <row r="117" spans="1:11" ht="15" customHeight="1">
      <c r="A117" s="7" t="s">
        <v>1236</v>
      </c>
      <c r="B117" s="7" t="s">
        <v>2482</v>
      </c>
      <c r="C117" s="7">
        <v>1</v>
      </c>
      <c r="D117" s="7" t="s">
        <v>1473</v>
      </c>
      <c r="E117" s="8">
        <v>0</v>
      </c>
      <c r="F117" s="8">
        <v>0</v>
      </c>
      <c r="G117" s="8">
        <f>중기사용료!G1330</f>
        <v>1444</v>
      </c>
      <c r="H117" s="8">
        <f t="shared" si="1"/>
        <v>1444</v>
      </c>
      <c r="I117" s="7" t="s">
        <v>5631</v>
      </c>
      <c r="J117" s="6" t="s">
        <v>5631</v>
      </c>
      <c r="K117" s="6" t="s">
        <v>1208</v>
      </c>
    </row>
    <row r="118" spans="1:11" ht="15" customHeight="1">
      <c r="A118" s="7" t="s">
        <v>1236</v>
      </c>
      <c r="B118" s="7" t="s">
        <v>326</v>
      </c>
      <c r="C118" s="7">
        <v>1</v>
      </c>
      <c r="D118" s="7" t="s">
        <v>1473</v>
      </c>
      <c r="E118" s="8">
        <v>0</v>
      </c>
      <c r="F118" s="8">
        <v>0</v>
      </c>
      <c r="G118" s="8">
        <f>중기사용료!G1341</f>
        <v>1781</v>
      </c>
      <c r="H118" s="8">
        <f t="shared" si="1"/>
        <v>1781</v>
      </c>
      <c r="I118" s="7" t="s">
        <v>5631</v>
      </c>
      <c r="J118" s="6" t="s">
        <v>5631</v>
      </c>
      <c r="K118" s="6" t="s">
        <v>3130</v>
      </c>
    </row>
    <row r="119" spans="1:11" ht="15" customHeight="1">
      <c r="A119" s="7" t="s">
        <v>1236</v>
      </c>
      <c r="B119" s="7" t="s">
        <v>4367</v>
      </c>
      <c r="C119" s="7">
        <v>1</v>
      </c>
      <c r="D119" s="7" t="s">
        <v>1473</v>
      </c>
      <c r="E119" s="8">
        <v>0</v>
      </c>
      <c r="F119" s="8">
        <v>0</v>
      </c>
      <c r="G119" s="8">
        <f>중기사용료!G1352</f>
        <v>5125</v>
      </c>
      <c r="H119" s="8">
        <f t="shared" si="1"/>
        <v>5125</v>
      </c>
      <c r="I119" s="7" t="s">
        <v>5631</v>
      </c>
      <c r="J119" s="6" t="s">
        <v>5631</v>
      </c>
      <c r="K119" s="6" t="s">
        <v>18</v>
      </c>
    </row>
    <row r="120" spans="1:11" ht="15" customHeight="1">
      <c r="A120" s="7" t="s">
        <v>1236</v>
      </c>
      <c r="B120" s="7" t="s">
        <v>4326</v>
      </c>
      <c r="C120" s="7">
        <v>1</v>
      </c>
      <c r="D120" s="7" t="s">
        <v>1473</v>
      </c>
      <c r="E120" s="8">
        <v>0</v>
      </c>
      <c r="F120" s="8">
        <v>0</v>
      </c>
      <c r="G120" s="8">
        <f>중기사용료!G1363</f>
        <v>7354</v>
      </c>
      <c r="H120" s="8">
        <f t="shared" si="1"/>
        <v>7354</v>
      </c>
      <c r="I120" s="7" t="s">
        <v>5631</v>
      </c>
      <c r="J120" s="6" t="s">
        <v>5631</v>
      </c>
      <c r="K120" s="6" t="s">
        <v>3169</v>
      </c>
    </row>
    <row r="121" spans="1:11" ht="15" customHeight="1">
      <c r="A121" s="7" t="s">
        <v>1236</v>
      </c>
      <c r="B121" s="7" t="s">
        <v>4597</v>
      </c>
      <c r="C121" s="7">
        <v>1</v>
      </c>
      <c r="D121" s="7" t="s">
        <v>1473</v>
      </c>
      <c r="E121" s="8">
        <v>0</v>
      </c>
      <c r="F121" s="8">
        <v>0</v>
      </c>
      <c r="G121" s="8">
        <f>중기사용료!G1374</f>
        <v>8241</v>
      </c>
      <c r="H121" s="8">
        <f t="shared" si="1"/>
        <v>8241</v>
      </c>
      <c r="I121" s="7" t="s">
        <v>5631</v>
      </c>
      <c r="J121" s="6" t="s">
        <v>5631</v>
      </c>
      <c r="K121" s="6" t="s">
        <v>4974</v>
      </c>
    </row>
    <row r="122" spans="1:11" ht="15" customHeight="1">
      <c r="A122" s="7" t="s">
        <v>1236</v>
      </c>
      <c r="B122" s="7" t="s">
        <v>4220</v>
      </c>
      <c r="C122" s="7">
        <v>1</v>
      </c>
      <c r="D122" s="7" t="s">
        <v>1473</v>
      </c>
      <c r="E122" s="8">
        <v>0</v>
      </c>
      <c r="F122" s="8">
        <v>0</v>
      </c>
      <c r="G122" s="8">
        <f>중기사용료!G1385</f>
        <v>12932</v>
      </c>
      <c r="H122" s="8">
        <f t="shared" si="1"/>
        <v>12932</v>
      </c>
      <c r="I122" s="7" t="s">
        <v>5631</v>
      </c>
      <c r="J122" s="6" t="s">
        <v>5631</v>
      </c>
      <c r="K122" s="6" t="s">
        <v>5552</v>
      </c>
    </row>
    <row r="123" spans="1:11" ht="15" customHeight="1">
      <c r="A123" s="7" t="s">
        <v>1236</v>
      </c>
      <c r="B123" s="7" t="s">
        <v>311</v>
      </c>
      <c r="C123" s="7">
        <v>1</v>
      </c>
      <c r="D123" s="7" t="s">
        <v>1473</v>
      </c>
      <c r="E123" s="8">
        <v>0</v>
      </c>
      <c r="F123" s="8">
        <v>0</v>
      </c>
      <c r="G123" s="8">
        <f>중기사용료!G1396</f>
        <v>13843</v>
      </c>
      <c r="H123" s="8">
        <f t="shared" si="1"/>
        <v>13843</v>
      </c>
      <c r="I123" s="7" t="s">
        <v>5631</v>
      </c>
      <c r="J123" s="6" t="s">
        <v>5631</v>
      </c>
      <c r="K123" s="6" t="s">
        <v>1450</v>
      </c>
    </row>
    <row r="124" spans="1:11" ht="15" customHeight="1">
      <c r="A124" s="7" t="s">
        <v>1236</v>
      </c>
      <c r="B124" s="7" t="s">
        <v>5322</v>
      </c>
      <c r="C124" s="7">
        <v>1</v>
      </c>
      <c r="D124" s="7" t="s">
        <v>1473</v>
      </c>
      <c r="E124" s="8">
        <v>0</v>
      </c>
      <c r="F124" s="8">
        <v>0</v>
      </c>
      <c r="G124" s="8">
        <f>중기사용료!G1407</f>
        <v>15933</v>
      </c>
      <c r="H124" s="8">
        <f t="shared" si="1"/>
        <v>15933</v>
      </c>
      <c r="I124" s="7" t="s">
        <v>5631</v>
      </c>
      <c r="J124" s="6" t="s">
        <v>5631</v>
      </c>
      <c r="K124" s="6" t="s">
        <v>4580</v>
      </c>
    </row>
    <row r="125" spans="1:11" ht="15" customHeight="1">
      <c r="A125" s="7" t="s">
        <v>1236</v>
      </c>
      <c r="B125" s="7" t="s">
        <v>3938</v>
      </c>
      <c r="C125" s="7">
        <v>1</v>
      </c>
      <c r="D125" s="7" t="s">
        <v>1473</v>
      </c>
      <c r="E125" s="8">
        <v>0</v>
      </c>
      <c r="F125" s="8">
        <v>0</v>
      </c>
      <c r="G125" s="8">
        <f>중기사용료!G1418</f>
        <v>17536</v>
      </c>
      <c r="H125" s="8">
        <f t="shared" si="1"/>
        <v>17536</v>
      </c>
      <c r="I125" s="7" t="s">
        <v>5631</v>
      </c>
      <c r="J125" s="6" t="s">
        <v>5631</v>
      </c>
      <c r="K125" s="6" t="s">
        <v>1564</v>
      </c>
    </row>
    <row r="126" spans="1:11" ht="15" customHeight="1">
      <c r="A126" s="7" t="s">
        <v>1236</v>
      </c>
      <c r="B126" s="7" t="s">
        <v>1903</v>
      </c>
      <c r="C126" s="7">
        <v>1</v>
      </c>
      <c r="D126" s="7" t="s">
        <v>1473</v>
      </c>
      <c r="E126" s="8">
        <v>0</v>
      </c>
      <c r="F126" s="8">
        <v>0</v>
      </c>
      <c r="G126" s="8">
        <f>중기사용료!G1429</f>
        <v>33855</v>
      </c>
      <c r="H126" s="8">
        <f t="shared" si="1"/>
        <v>33855</v>
      </c>
      <c r="I126" s="7" t="s">
        <v>5631</v>
      </c>
      <c r="J126" s="6" t="s">
        <v>5631</v>
      </c>
      <c r="K126" s="6" t="s">
        <v>2670</v>
      </c>
    </row>
    <row r="127" spans="1:11" ht="15" customHeight="1">
      <c r="A127" s="7" t="s">
        <v>5371</v>
      </c>
      <c r="B127" s="7" t="s">
        <v>3619</v>
      </c>
      <c r="C127" s="7">
        <v>1</v>
      </c>
      <c r="D127" s="7" t="s">
        <v>1473</v>
      </c>
      <c r="E127" s="8">
        <f>중기사용료!G1443</f>
        <v>16307</v>
      </c>
      <c r="F127" s="8">
        <f>중기사용료!G1445</f>
        <v>25758</v>
      </c>
      <c r="G127" s="8">
        <f>중기사용료!G1440</f>
        <v>17232</v>
      </c>
      <c r="H127" s="8">
        <f t="shared" si="1"/>
        <v>59297</v>
      </c>
      <c r="I127" s="7" t="s">
        <v>5631</v>
      </c>
      <c r="J127" s="6" t="s">
        <v>5631</v>
      </c>
      <c r="K127" s="6" t="s">
        <v>2466</v>
      </c>
    </row>
    <row r="128" spans="1:11" ht="15" customHeight="1">
      <c r="A128" s="7" t="s">
        <v>5371</v>
      </c>
      <c r="B128" s="7" t="s">
        <v>2016</v>
      </c>
      <c r="C128" s="7">
        <v>1</v>
      </c>
      <c r="D128" s="7" t="s">
        <v>1473</v>
      </c>
      <c r="E128" s="8">
        <f>중기사용료!G1455</f>
        <v>19771</v>
      </c>
      <c r="F128" s="8">
        <f>중기사용료!G1457</f>
        <v>25758</v>
      </c>
      <c r="G128" s="8">
        <f>중기사용료!G1452</f>
        <v>19472</v>
      </c>
      <c r="H128" s="8">
        <f t="shared" si="1"/>
        <v>65001</v>
      </c>
      <c r="I128" s="7" t="s">
        <v>5631</v>
      </c>
      <c r="J128" s="6" t="s">
        <v>5631</v>
      </c>
      <c r="K128" s="6" t="s">
        <v>4421</v>
      </c>
    </row>
    <row r="129" spans="1:11" ht="15" customHeight="1">
      <c r="A129" s="7" t="s">
        <v>5371</v>
      </c>
      <c r="B129" s="7" t="s">
        <v>3769</v>
      </c>
      <c r="C129" s="7">
        <v>1</v>
      </c>
      <c r="D129" s="7" t="s">
        <v>1473</v>
      </c>
      <c r="E129" s="8">
        <f>중기사용료!G1467</f>
        <v>32470</v>
      </c>
      <c r="F129" s="8">
        <f>중기사용료!G1469</f>
        <v>25758</v>
      </c>
      <c r="G129" s="8">
        <f>중기사용료!G1464</f>
        <v>22421</v>
      </c>
      <c r="H129" s="8">
        <f t="shared" si="1"/>
        <v>80649</v>
      </c>
      <c r="I129" s="7" t="s">
        <v>5631</v>
      </c>
      <c r="J129" s="6" t="s">
        <v>5631</v>
      </c>
      <c r="K129" s="6" t="s">
        <v>2331</v>
      </c>
    </row>
    <row r="130" spans="1:11" ht="15" customHeight="1">
      <c r="A130" s="7" t="s">
        <v>5371</v>
      </c>
      <c r="B130" s="7" t="s">
        <v>5012</v>
      </c>
      <c r="C130" s="7">
        <v>1</v>
      </c>
      <c r="D130" s="7" t="s">
        <v>1473</v>
      </c>
      <c r="E130" s="8">
        <f>중기사용료!G1479</f>
        <v>39253</v>
      </c>
      <c r="F130" s="8">
        <f>중기사용료!G1481</f>
        <v>25758</v>
      </c>
      <c r="G130" s="8">
        <f>중기사용료!G1476</f>
        <v>32287</v>
      </c>
      <c r="H130" s="8">
        <f t="shared" si="1"/>
        <v>97298</v>
      </c>
      <c r="I130" s="7" t="s">
        <v>5631</v>
      </c>
      <c r="J130" s="6" t="s">
        <v>5631</v>
      </c>
      <c r="K130" s="6" t="s">
        <v>1479</v>
      </c>
    </row>
    <row r="131" spans="1:11" ht="15" customHeight="1">
      <c r="A131" s="7" t="s">
        <v>5371</v>
      </c>
      <c r="B131" s="7" t="s">
        <v>3180</v>
      </c>
      <c r="C131" s="7">
        <v>1</v>
      </c>
      <c r="D131" s="7" t="s">
        <v>1473</v>
      </c>
      <c r="E131" s="8">
        <f>중기사용료!G1491</f>
        <v>39253</v>
      </c>
      <c r="F131" s="8">
        <f>중기사용료!G1493</f>
        <v>25758</v>
      </c>
      <c r="G131" s="8">
        <f>중기사용료!G1488</f>
        <v>40768</v>
      </c>
      <c r="H131" s="8">
        <f t="shared" si="1"/>
        <v>105779</v>
      </c>
      <c r="I131" s="7" t="s">
        <v>5631</v>
      </c>
      <c r="J131" s="6" t="s">
        <v>5631</v>
      </c>
      <c r="K131" s="6" t="s">
        <v>3688</v>
      </c>
    </row>
    <row r="132" spans="1:11" ht="15" customHeight="1">
      <c r="A132" s="7" t="s">
        <v>5371</v>
      </c>
      <c r="B132" s="7" t="s">
        <v>4641</v>
      </c>
      <c r="C132" s="7">
        <v>1</v>
      </c>
      <c r="D132" s="7" t="s">
        <v>1473</v>
      </c>
      <c r="E132" s="8">
        <f>중기사용료!G1503</f>
        <v>47046</v>
      </c>
      <c r="F132" s="8">
        <f>중기사용료!G1505</f>
        <v>25758</v>
      </c>
      <c r="G132" s="8">
        <f>중기사용료!G1500</f>
        <v>48919</v>
      </c>
      <c r="H132" s="8">
        <f t="shared" ref="H132:H195" si="2">E132+F132+G132</f>
        <v>121723</v>
      </c>
      <c r="I132" s="7" t="s">
        <v>5631</v>
      </c>
      <c r="J132" s="6" t="s">
        <v>5631</v>
      </c>
      <c r="K132" s="6" t="s">
        <v>2208</v>
      </c>
    </row>
    <row r="133" spans="1:11" ht="15" customHeight="1">
      <c r="A133" s="7" t="s">
        <v>5371</v>
      </c>
      <c r="B133" s="7" t="s">
        <v>2484</v>
      </c>
      <c r="C133" s="7">
        <v>1</v>
      </c>
      <c r="D133" s="7" t="s">
        <v>1473</v>
      </c>
      <c r="E133" s="8">
        <f>중기사용료!G1515</f>
        <v>50798</v>
      </c>
      <c r="F133" s="8">
        <f>중기사용료!G1517</f>
        <v>25758</v>
      </c>
      <c r="G133" s="8">
        <f>중기사용료!G1512</f>
        <v>52430</v>
      </c>
      <c r="H133" s="8">
        <f t="shared" si="2"/>
        <v>128986</v>
      </c>
      <c r="I133" s="7" t="s">
        <v>5631</v>
      </c>
      <c r="J133" s="6" t="s">
        <v>5631</v>
      </c>
      <c r="K133" s="6" t="s">
        <v>1594</v>
      </c>
    </row>
    <row r="134" spans="1:11" ht="15" customHeight="1">
      <c r="A134" s="7" t="s">
        <v>5371</v>
      </c>
      <c r="B134" s="7" t="s">
        <v>871</v>
      </c>
      <c r="C134" s="7">
        <v>1</v>
      </c>
      <c r="D134" s="7" t="s">
        <v>1473</v>
      </c>
      <c r="E134" s="8">
        <f>중기사용료!G1527</f>
        <v>59745</v>
      </c>
      <c r="F134" s="8">
        <f>중기사용료!G1529</f>
        <v>25758</v>
      </c>
      <c r="G134" s="8">
        <f>중기사용료!G1524</f>
        <v>61208</v>
      </c>
      <c r="H134" s="8">
        <f t="shared" si="2"/>
        <v>146711</v>
      </c>
      <c r="I134" s="7" t="s">
        <v>5631</v>
      </c>
      <c r="J134" s="6" t="s">
        <v>5631</v>
      </c>
      <c r="K134" s="6" t="s">
        <v>4365</v>
      </c>
    </row>
    <row r="135" spans="1:11" ht="15" customHeight="1">
      <c r="A135" s="7" t="s">
        <v>170</v>
      </c>
      <c r="B135" s="7" t="s">
        <v>1583</v>
      </c>
      <c r="C135" s="7">
        <v>1</v>
      </c>
      <c r="D135" s="7" t="s">
        <v>1473</v>
      </c>
      <c r="E135" s="8">
        <v>0</v>
      </c>
      <c r="F135" s="8">
        <v>0</v>
      </c>
      <c r="G135" s="8">
        <f>중기사용료!G1536</f>
        <v>1516</v>
      </c>
      <c r="H135" s="8">
        <f t="shared" si="2"/>
        <v>1516</v>
      </c>
      <c r="I135" s="7" t="s">
        <v>5631</v>
      </c>
      <c r="J135" s="6" t="s">
        <v>5631</v>
      </c>
      <c r="K135" s="6" t="s">
        <v>3753</v>
      </c>
    </row>
    <row r="136" spans="1:11" ht="15" customHeight="1">
      <c r="A136" s="7" t="s">
        <v>170</v>
      </c>
      <c r="B136" s="7" t="s">
        <v>2323</v>
      </c>
      <c r="C136" s="7">
        <v>1</v>
      </c>
      <c r="D136" s="7" t="s">
        <v>1473</v>
      </c>
      <c r="E136" s="8">
        <v>0</v>
      </c>
      <c r="F136" s="8">
        <v>0</v>
      </c>
      <c r="G136" s="8">
        <f>중기사용료!G1547</f>
        <v>3567</v>
      </c>
      <c r="H136" s="8">
        <f t="shared" si="2"/>
        <v>3567</v>
      </c>
      <c r="I136" s="7" t="s">
        <v>5631</v>
      </c>
      <c r="J136" s="6" t="s">
        <v>5631</v>
      </c>
      <c r="K136" s="6" t="s">
        <v>3918</v>
      </c>
    </row>
    <row r="137" spans="1:11" ht="15" customHeight="1">
      <c r="A137" s="7" t="s">
        <v>170</v>
      </c>
      <c r="B137" s="7" t="s">
        <v>3070</v>
      </c>
      <c r="C137" s="7">
        <v>1</v>
      </c>
      <c r="D137" s="7" t="s">
        <v>1473</v>
      </c>
      <c r="E137" s="8">
        <v>0</v>
      </c>
      <c r="F137" s="8">
        <v>0</v>
      </c>
      <c r="G137" s="8">
        <f>중기사용료!G1558</f>
        <v>4592</v>
      </c>
      <c r="H137" s="8">
        <f t="shared" si="2"/>
        <v>4592</v>
      </c>
      <c r="I137" s="7" t="s">
        <v>5631</v>
      </c>
      <c r="J137" s="6" t="s">
        <v>5631</v>
      </c>
      <c r="K137" s="6" t="s">
        <v>3896</v>
      </c>
    </row>
    <row r="138" spans="1:11" ht="15" customHeight="1">
      <c r="A138" s="7" t="s">
        <v>170</v>
      </c>
      <c r="B138" s="7" t="s">
        <v>3251</v>
      </c>
      <c r="C138" s="7">
        <v>1</v>
      </c>
      <c r="D138" s="7" t="s">
        <v>1473</v>
      </c>
      <c r="E138" s="8">
        <v>0</v>
      </c>
      <c r="F138" s="8">
        <v>0</v>
      </c>
      <c r="G138" s="8">
        <f>중기사용료!G1569</f>
        <v>5151</v>
      </c>
      <c r="H138" s="8">
        <f t="shared" si="2"/>
        <v>5151</v>
      </c>
      <c r="I138" s="7" t="s">
        <v>5631</v>
      </c>
      <c r="J138" s="6" t="s">
        <v>5631</v>
      </c>
      <c r="K138" s="6" t="s">
        <v>4186</v>
      </c>
    </row>
    <row r="139" spans="1:11" ht="15" customHeight="1">
      <c r="A139" s="7" t="s">
        <v>170</v>
      </c>
      <c r="B139" s="7" t="s">
        <v>681</v>
      </c>
      <c r="C139" s="7">
        <v>1</v>
      </c>
      <c r="D139" s="7" t="s">
        <v>1473</v>
      </c>
      <c r="E139" s="8">
        <v>0</v>
      </c>
      <c r="F139" s="8">
        <v>0</v>
      </c>
      <c r="G139" s="8">
        <f>중기사용료!G1580</f>
        <v>6031</v>
      </c>
      <c r="H139" s="8">
        <f t="shared" si="2"/>
        <v>6031</v>
      </c>
      <c r="I139" s="7" t="s">
        <v>5631</v>
      </c>
      <c r="J139" s="6" t="s">
        <v>5631</v>
      </c>
      <c r="K139" s="6" t="s">
        <v>5214</v>
      </c>
    </row>
    <row r="140" spans="1:11" ht="15" customHeight="1">
      <c r="A140" s="7" t="s">
        <v>170</v>
      </c>
      <c r="B140" s="7" t="s">
        <v>4220</v>
      </c>
      <c r="C140" s="7">
        <v>1</v>
      </c>
      <c r="D140" s="7" t="s">
        <v>1473</v>
      </c>
      <c r="E140" s="8">
        <v>0</v>
      </c>
      <c r="F140" s="8">
        <v>0</v>
      </c>
      <c r="G140" s="8">
        <f>중기사용료!G1591</f>
        <v>7429</v>
      </c>
      <c r="H140" s="8">
        <f t="shared" si="2"/>
        <v>7429</v>
      </c>
      <c r="I140" s="7" t="s">
        <v>5631</v>
      </c>
      <c r="J140" s="6" t="s">
        <v>5631</v>
      </c>
      <c r="K140" s="6" t="s">
        <v>1767</v>
      </c>
    </row>
    <row r="141" spans="1:11" ht="15" customHeight="1">
      <c r="A141" s="7" t="s">
        <v>170</v>
      </c>
      <c r="B141" s="7" t="s">
        <v>3752</v>
      </c>
      <c r="C141" s="7">
        <v>1</v>
      </c>
      <c r="D141" s="7" t="s">
        <v>1473</v>
      </c>
      <c r="E141" s="8">
        <v>0</v>
      </c>
      <c r="F141" s="8">
        <v>0</v>
      </c>
      <c r="G141" s="8">
        <f>중기사용료!G1602</f>
        <v>14035</v>
      </c>
      <c r="H141" s="8">
        <f t="shared" si="2"/>
        <v>14035</v>
      </c>
      <c r="I141" s="7" t="s">
        <v>5631</v>
      </c>
      <c r="J141" s="6" t="s">
        <v>5631</v>
      </c>
      <c r="K141" s="6" t="s">
        <v>3252</v>
      </c>
    </row>
    <row r="142" spans="1:11" ht="15" customHeight="1">
      <c r="A142" s="7" t="s">
        <v>2177</v>
      </c>
      <c r="B142" s="7" t="s">
        <v>3160</v>
      </c>
      <c r="C142" s="7">
        <v>1</v>
      </c>
      <c r="D142" s="7" t="s">
        <v>1473</v>
      </c>
      <c r="E142" s="8">
        <f>중기사용료!G1616</f>
        <v>5679</v>
      </c>
      <c r="F142" s="8">
        <v>0</v>
      </c>
      <c r="G142" s="8">
        <f>중기사용료!G1613</f>
        <v>3756</v>
      </c>
      <c r="H142" s="8">
        <f t="shared" si="2"/>
        <v>9435</v>
      </c>
      <c r="I142" s="7" t="s">
        <v>5631</v>
      </c>
      <c r="J142" s="6" t="s">
        <v>5631</v>
      </c>
      <c r="K142" s="6" t="s">
        <v>2005</v>
      </c>
    </row>
    <row r="143" spans="1:11" ht="15" customHeight="1">
      <c r="A143" s="7" t="s">
        <v>2177</v>
      </c>
      <c r="B143" s="7" t="s">
        <v>2904</v>
      </c>
      <c r="C143" s="7">
        <v>1</v>
      </c>
      <c r="D143" s="7" t="s">
        <v>1473</v>
      </c>
      <c r="E143" s="8">
        <f>중기사용료!G1628</f>
        <v>6340</v>
      </c>
      <c r="F143" s="8">
        <v>0</v>
      </c>
      <c r="G143" s="8">
        <f>중기사용료!G1625</f>
        <v>5311</v>
      </c>
      <c r="H143" s="8">
        <f t="shared" si="2"/>
        <v>11651</v>
      </c>
      <c r="I143" s="7" t="s">
        <v>5631</v>
      </c>
      <c r="J143" s="6" t="s">
        <v>5631</v>
      </c>
      <c r="K143" s="6" t="s">
        <v>4486</v>
      </c>
    </row>
    <row r="144" spans="1:11" ht="15" customHeight="1">
      <c r="A144" s="7" t="s">
        <v>2177</v>
      </c>
      <c r="B144" s="7" t="s">
        <v>5275</v>
      </c>
      <c r="C144" s="7">
        <v>1</v>
      </c>
      <c r="D144" s="7" t="s">
        <v>1473</v>
      </c>
      <c r="E144" s="8">
        <f>중기사용료!G1640</f>
        <v>6340</v>
      </c>
      <c r="F144" s="8">
        <v>0</v>
      </c>
      <c r="G144" s="8">
        <f>중기사용료!G1637</f>
        <v>6350</v>
      </c>
      <c r="H144" s="8">
        <f t="shared" si="2"/>
        <v>12690</v>
      </c>
      <c r="I144" s="7" t="s">
        <v>5631</v>
      </c>
      <c r="J144" s="6" t="s">
        <v>5631</v>
      </c>
      <c r="K144" s="6" t="s">
        <v>2445</v>
      </c>
    </row>
    <row r="145" spans="1:11" ht="15" customHeight="1">
      <c r="A145" s="7" t="s">
        <v>2177</v>
      </c>
      <c r="B145" s="7" t="s">
        <v>4303</v>
      </c>
      <c r="C145" s="7">
        <v>1</v>
      </c>
      <c r="D145" s="7" t="s">
        <v>1473</v>
      </c>
      <c r="E145" s="8">
        <f>중기사용료!G1652</f>
        <v>6340</v>
      </c>
      <c r="F145" s="8">
        <v>0</v>
      </c>
      <c r="G145" s="8">
        <f>중기사용료!G1649</f>
        <v>8594</v>
      </c>
      <c r="H145" s="8">
        <f t="shared" si="2"/>
        <v>14934</v>
      </c>
      <c r="I145" s="7" t="s">
        <v>5631</v>
      </c>
      <c r="J145" s="6" t="s">
        <v>5631</v>
      </c>
      <c r="K145" s="6" t="s">
        <v>1486</v>
      </c>
    </row>
    <row r="146" spans="1:11" ht="15" customHeight="1">
      <c r="A146" s="7" t="s">
        <v>2177</v>
      </c>
      <c r="B146" s="7" t="s">
        <v>452</v>
      </c>
      <c r="C146" s="7">
        <v>1</v>
      </c>
      <c r="D146" s="7" t="s">
        <v>1473</v>
      </c>
      <c r="E146" s="8">
        <f>중기사용료!G1664</f>
        <v>9160</v>
      </c>
      <c r="F146" s="8">
        <v>0</v>
      </c>
      <c r="G146" s="8">
        <f>중기사용료!G1661</f>
        <v>10827</v>
      </c>
      <c r="H146" s="8">
        <f t="shared" si="2"/>
        <v>19987</v>
      </c>
      <c r="I146" s="7" t="s">
        <v>5631</v>
      </c>
      <c r="J146" s="6" t="s">
        <v>5631</v>
      </c>
      <c r="K146" s="6" t="s">
        <v>1506</v>
      </c>
    </row>
    <row r="147" spans="1:11" ht="15" customHeight="1">
      <c r="A147" s="7" t="s">
        <v>2177</v>
      </c>
      <c r="B147" s="7" t="s">
        <v>143</v>
      </c>
      <c r="C147" s="7">
        <v>1</v>
      </c>
      <c r="D147" s="7" t="s">
        <v>1473</v>
      </c>
      <c r="E147" s="8">
        <f>중기사용료!G1676</f>
        <v>11908</v>
      </c>
      <c r="F147" s="8">
        <v>0</v>
      </c>
      <c r="G147" s="8">
        <f>중기사용료!G1673</f>
        <v>12503</v>
      </c>
      <c r="H147" s="8">
        <f t="shared" si="2"/>
        <v>24411</v>
      </c>
      <c r="I147" s="7" t="s">
        <v>5631</v>
      </c>
      <c r="J147" s="6" t="s">
        <v>5631</v>
      </c>
      <c r="K147" s="6" t="s">
        <v>4615</v>
      </c>
    </row>
    <row r="148" spans="1:11" ht="15" customHeight="1">
      <c r="A148" s="7" t="s">
        <v>4260</v>
      </c>
      <c r="B148" s="7" t="s">
        <v>4108</v>
      </c>
      <c r="C148" s="7">
        <v>1</v>
      </c>
      <c r="D148" s="7" t="s">
        <v>1473</v>
      </c>
      <c r="E148" s="8">
        <f>중기사용료!G1688</f>
        <v>1077</v>
      </c>
      <c r="F148" s="8">
        <f>중기사용료!G1690</f>
        <v>18412</v>
      </c>
      <c r="G148" s="8">
        <f>중기사용료!G1685</f>
        <v>412</v>
      </c>
      <c r="H148" s="8">
        <f t="shared" si="2"/>
        <v>19901</v>
      </c>
      <c r="I148" s="7" t="s">
        <v>5631</v>
      </c>
      <c r="J148" s="6" t="s">
        <v>5631</v>
      </c>
      <c r="K148" s="6" t="s">
        <v>1347</v>
      </c>
    </row>
    <row r="149" spans="1:11" ht="15" customHeight="1">
      <c r="A149" s="7" t="s">
        <v>5054</v>
      </c>
      <c r="B149" s="7" t="s">
        <v>1466</v>
      </c>
      <c r="C149" s="7">
        <v>1</v>
      </c>
      <c r="D149" s="7" t="s">
        <v>1473</v>
      </c>
      <c r="E149" s="8">
        <f>중기사용료!G1700</f>
        <v>1678</v>
      </c>
      <c r="F149" s="8">
        <f>중기사용료!G1702</f>
        <v>18412</v>
      </c>
      <c r="G149" s="8">
        <f>중기사용료!G1697</f>
        <v>527</v>
      </c>
      <c r="H149" s="8">
        <f t="shared" si="2"/>
        <v>20617</v>
      </c>
      <c r="I149" s="7" t="s">
        <v>5631</v>
      </c>
      <c r="J149" s="6" t="s">
        <v>5631</v>
      </c>
      <c r="K149" s="6" t="s">
        <v>1731</v>
      </c>
    </row>
    <row r="150" spans="1:11" ht="15" customHeight="1">
      <c r="A150" s="7" t="s">
        <v>5485</v>
      </c>
      <c r="B150" s="7" t="s">
        <v>1806</v>
      </c>
      <c r="C150" s="7">
        <v>1</v>
      </c>
      <c r="D150" s="7" t="s">
        <v>1473</v>
      </c>
      <c r="E150" s="8">
        <f>중기사용료!G1712</f>
        <v>8512</v>
      </c>
      <c r="F150" s="8">
        <f>중기사용료!G1714</f>
        <v>25758</v>
      </c>
      <c r="G150" s="8">
        <f>중기사용료!G1709</f>
        <v>12973</v>
      </c>
      <c r="H150" s="8">
        <f t="shared" si="2"/>
        <v>47243</v>
      </c>
      <c r="I150" s="7" t="s">
        <v>5631</v>
      </c>
      <c r="J150" s="6" t="s">
        <v>5631</v>
      </c>
      <c r="K150" s="6" t="s">
        <v>163</v>
      </c>
    </row>
    <row r="151" spans="1:11" ht="15" customHeight="1">
      <c r="A151" s="7" t="s">
        <v>5485</v>
      </c>
      <c r="B151" s="7" t="s">
        <v>425</v>
      </c>
      <c r="C151" s="7">
        <v>1</v>
      </c>
      <c r="D151" s="7" t="s">
        <v>1473</v>
      </c>
      <c r="E151" s="8">
        <f>중기사용료!G1724</f>
        <v>10566</v>
      </c>
      <c r="F151" s="8">
        <f>중기사용료!G1726</f>
        <v>25758</v>
      </c>
      <c r="G151" s="8">
        <f>중기사용료!G1721</f>
        <v>19227</v>
      </c>
      <c r="H151" s="8">
        <f t="shared" si="2"/>
        <v>55551</v>
      </c>
      <c r="I151" s="7" t="s">
        <v>5631</v>
      </c>
      <c r="J151" s="6" t="s">
        <v>5631</v>
      </c>
      <c r="K151" s="6" t="s">
        <v>3004</v>
      </c>
    </row>
    <row r="152" spans="1:11" ht="15" customHeight="1">
      <c r="A152" s="7" t="s">
        <v>5485</v>
      </c>
      <c r="B152" s="7" t="s">
        <v>1782</v>
      </c>
      <c r="C152" s="7">
        <v>1</v>
      </c>
      <c r="D152" s="7" t="s">
        <v>1473</v>
      </c>
      <c r="E152" s="8">
        <f>중기사용료!G1736</f>
        <v>12621</v>
      </c>
      <c r="F152" s="8">
        <f>중기사용료!G1738</f>
        <v>25758</v>
      </c>
      <c r="G152" s="8">
        <f>중기사용료!G1733</f>
        <v>24538</v>
      </c>
      <c r="H152" s="8">
        <f t="shared" si="2"/>
        <v>62917</v>
      </c>
      <c r="I152" s="7" t="s">
        <v>5631</v>
      </c>
      <c r="J152" s="6" t="s">
        <v>5631</v>
      </c>
      <c r="K152" s="6" t="s">
        <v>4315</v>
      </c>
    </row>
    <row r="153" spans="1:11" ht="15" customHeight="1">
      <c r="A153" s="7" t="s">
        <v>5485</v>
      </c>
      <c r="B153" s="7" t="s">
        <v>3786</v>
      </c>
      <c r="C153" s="7">
        <v>1</v>
      </c>
      <c r="D153" s="7" t="s">
        <v>1473</v>
      </c>
      <c r="E153" s="8">
        <f>중기사용료!G1748</f>
        <v>14088</v>
      </c>
      <c r="F153" s="8">
        <f>중기사용료!G1750</f>
        <v>25758</v>
      </c>
      <c r="G153" s="8">
        <f>중기사용료!G1745</f>
        <v>28384</v>
      </c>
      <c r="H153" s="8">
        <f t="shared" si="2"/>
        <v>68230</v>
      </c>
      <c r="I153" s="7" t="s">
        <v>5631</v>
      </c>
      <c r="J153" s="6" t="s">
        <v>5631</v>
      </c>
      <c r="K153" s="6" t="s">
        <v>1649</v>
      </c>
    </row>
    <row r="154" spans="1:11" ht="15" customHeight="1">
      <c r="A154" s="7" t="s">
        <v>5485</v>
      </c>
      <c r="B154" s="7" t="s">
        <v>2923</v>
      </c>
      <c r="C154" s="7">
        <v>1</v>
      </c>
      <c r="D154" s="7" t="s">
        <v>1473</v>
      </c>
      <c r="E154" s="8">
        <f>중기사용료!G1760</f>
        <v>15409</v>
      </c>
      <c r="F154" s="8">
        <f>중기사용료!G1762</f>
        <v>25758</v>
      </c>
      <c r="G154" s="8">
        <f>중기사용료!G1757</f>
        <v>36807</v>
      </c>
      <c r="H154" s="8">
        <f t="shared" si="2"/>
        <v>77974</v>
      </c>
      <c r="I154" s="7" t="s">
        <v>5631</v>
      </c>
      <c r="J154" s="6" t="s">
        <v>5631</v>
      </c>
      <c r="K154" s="6" t="s">
        <v>2905</v>
      </c>
    </row>
    <row r="155" spans="1:11" ht="15" customHeight="1">
      <c r="A155" s="7" t="s">
        <v>5485</v>
      </c>
      <c r="B155" s="7" t="s">
        <v>4472</v>
      </c>
      <c r="C155" s="7">
        <v>1</v>
      </c>
      <c r="D155" s="7" t="s">
        <v>1473</v>
      </c>
      <c r="E155" s="8">
        <f>중기사용료!G1772</f>
        <v>16437</v>
      </c>
      <c r="F155" s="8">
        <f>중기사용료!G1774</f>
        <v>25758</v>
      </c>
      <c r="G155" s="8">
        <f>중기사용료!G1769</f>
        <v>46898</v>
      </c>
      <c r="H155" s="8">
        <f t="shared" si="2"/>
        <v>89093</v>
      </c>
      <c r="I155" s="7" t="s">
        <v>5631</v>
      </c>
      <c r="J155" s="6" t="s">
        <v>5631</v>
      </c>
      <c r="K155" s="6" t="s">
        <v>281</v>
      </c>
    </row>
    <row r="156" spans="1:11" ht="15" customHeight="1">
      <c r="A156" s="7" t="s">
        <v>5485</v>
      </c>
      <c r="B156" s="7" t="s">
        <v>4379</v>
      </c>
      <c r="C156" s="7">
        <v>1</v>
      </c>
      <c r="D156" s="7" t="s">
        <v>1473</v>
      </c>
      <c r="E156" s="8">
        <f>중기사용료!G1784</f>
        <v>16877</v>
      </c>
      <c r="F156" s="8">
        <f>중기사용료!G1786</f>
        <v>25758</v>
      </c>
      <c r="G156" s="8">
        <f>중기사용료!G1781</f>
        <v>47341</v>
      </c>
      <c r="H156" s="8">
        <f t="shared" si="2"/>
        <v>89976</v>
      </c>
      <c r="I156" s="7" t="s">
        <v>5631</v>
      </c>
      <c r="J156" s="6" t="s">
        <v>5631</v>
      </c>
      <c r="K156" s="6" t="s">
        <v>1488</v>
      </c>
    </row>
    <row r="157" spans="1:11" ht="15" customHeight="1">
      <c r="A157" s="7" t="s">
        <v>5485</v>
      </c>
      <c r="B157" s="7" t="s">
        <v>428</v>
      </c>
      <c r="C157" s="7">
        <v>1</v>
      </c>
      <c r="D157" s="7" t="s">
        <v>1473</v>
      </c>
      <c r="E157" s="8">
        <f>중기사용료!G1796</f>
        <v>17611</v>
      </c>
      <c r="F157" s="8">
        <f>중기사용료!G1798</f>
        <v>25758</v>
      </c>
      <c r="G157" s="8">
        <f>중기사용료!G1793</f>
        <v>64516</v>
      </c>
      <c r="H157" s="8">
        <f t="shared" si="2"/>
        <v>107885</v>
      </c>
      <c r="I157" s="7" t="s">
        <v>5631</v>
      </c>
      <c r="J157" s="6" t="s">
        <v>5631</v>
      </c>
      <c r="K157" s="6" t="s">
        <v>61</v>
      </c>
    </row>
    <row r="158" spans="1:11" ht="15" customHeight="1">
      <c r="A158" s="7" t="s">
        <v>5485</v>
      </c>
      <c r="B158" s="7" t="s">
        <v>1550</v>
      </c>
      <c r="C158" s="7">
        <v>1</v>
      </c>
      <c r="D158" s="7" t="s">
        <v>1473</v>
      </c>
      <c r="E158" s="8">
        <f>중기사용료!G1808</f>
        <v>25242</v>
      </c>
      <c r="F158" s="8">
        <f>중기사용료!G1810</f>
        <v>25758</v>
      </c>
      <c r="G158" s="8">
        <f>중기사용료!G1805</f>
        <v>65374</v>
      </c>
      <c r="H158" s="8">
        <f t="shared" si="2"/>
        <v>116374</v>
      </c>
      <c r="I158" s="7" t="s">
        <v>5631</v>
      </c>
      <c r="J158" s="6" t="s">
        <v>5631</v>
      </c>
      <c r="K158" s="6" t="s">
        <v>2822</v>
      </c>
    </row>
    <row r="159" spans="1:11" ht="15" customHeight="1">
      <c r="A159" s="7" t="s">
        <v>5485</v>
      </c>
      <c r="B159" s="7" t="s">
        <v>473</v>
      </c>
      <c r="C159" s="7">
        <v>1</v>
      </c>
      <c r="D159" s="7" t="s">
        <v>1473</v>
      </c>
      <c r="E159" s="8">
        <f>중기사용료!G1820</f>
        <v>28031</v>
      </c>
      <c r="F159" s="8">
        <f>중기사용료!G1822</f>
        <v>25758</v>
      </c>
      <c r="G159" s="8">
        <f>중기사용료!G1817</f>
        <v>92916</v>
      </c>
      <c r="H159" s="8">
        <f t="shared" si="2"/>
        <v>146705</v>
      </c>
      <c r="I159" s="7" t="s">
        <v>5631</v>
      </c>
      <c r="J159" s="6" t="s">
        <v>5631</v>
      </c>
      <c r="K159" s="6" t="s">
        <v>1751</v>
      </c>
    </row>
    <row r="160" spans="1:11" ht="15" customHeight="1">
      <c r="A160" s="7" t="s">
        <v>5485</v>
      </c>
      <c r="B160" s="7" t="s">
        <v>266</v>
      </c>
      <c r="C160" s="7">
        <v>1</v>
      </c>
      <c r="D160" s="7" t="s">
        <v>1473</v>
      </c>
      <c r="E160" s="8">
        <f>중기사용료!G1832</f>
        <v>35075</v>
      </c>
      <c r="F160" s="8">
        <f>중기사용료!G1834</f>
        <v>25758</v>
      </c>
      <c r="G160" s="8">
        <f>중기사용료!G1829</f>
        <v>103128</v>
      </c>
      <c r="H160" s="8">
        <f t="shared" si="2"/>
        <v>163961</v>
      </c>
      <c r="I160" s="7" t="s">
        <v>5631</v>
      </c>
      <c r="J160" s="6" t="s">
        <v>5631</v>
      </c>
      <c r="K160" s="6" t="s">
        <v>2476</v>
      </c>
    </row>
    <row r="161" spans="1:11" ht="15" customHeight="1">
      <c r="A161" s="7" t="s">
        <v>5485</v>
      </c>
      <c r="B161" s="7" t="s">
        <v>2103</v>
      </c>
      <c r="C161" s="7">
        <v>1</v>
      </c>
      <c r="D161" s="7" t="s">
        <v>1473</v>
      </c>
      <c r="E161" s="8">
        <f>중기사용료!G1844</f>
        <v>35809</v>
      </c>
      <c r="F161" s="8">
        <f>중기사용료!G1846</f>
        <v>25758</v>
      </c>
      <c r="G161" s="8">
        <f>중기사용료!G1841</f>
        <v>152319</v>
      </c>
      <c r="H161" s="8">
        <f t="shared" si="2"/>
        <v>213886</v>
      </c>
      <c r="I161" s="7" t="s">
        <v>5631</v>
      </c>
      <c r="J161" s="6" t="s">
        <v>5631</v>
      </c>
      <c r="K161" s="6" t="s">
        <v>1213</v>
      </c>
    </row>
    <row r="162" spans="1:11" ht="15" customHeight="1">
      <c r="A162" s="7" t="s">
        <v>5485</v>
      </c>
      <c r="B162" s="7" t="s">
        <v>3267</v>
      </c>
      <c r="C162" s="7">
        <v>1</v>
      </c>
      <c r="D162" s="7" t="s">
        <v>1473</v>
      </c>
      <c r="E162" s="8">
        <f>중기사용료!G1856</f>
        <v>36690</v>
      </c>
      <c r="F162" s="8">
        <f>중기사용료!G1858</f>
        <v>25758</v>
      </c>
      <c r="G162" s="8">
        <f>중기사용료!G1853</f>
        <v>198847</v>
      </c>
      <c r="H162" s="8">
        <f t="shared" si="2"/>
        <v>261295</v>
      </c>
      <c r="I162" s="7" t="s">
        <v>5631</v>
      </c>
      <c r="J162" s="6" t="s">
        <v>5631</v>
      </c>
      <c r="K162" s="6" t="s">
        <v>3709</v>
      </c>
    </row>
    <row r="163" spans="1:11" ht="15" customHeight="1">
      <c r="A163" s="7" t="s">
        <v>5485</v>
      </c>
      <c r="B163" s="7" t="s">
        <v>2794</v>
      </c>
      <c r="C163" s="7">
        <v>1</v>
      </c>
      <c r="D163" s="7" t="s">
        <v>1473</v>
      </c>
      <c r="E163" s="8">
        <f>중기사용료!G1868</f>
        <v>41092</v>
      </c>
      <c r="F163" s="8">
        <f>중기사용료!G1870</f>
        <v>25758</v>
      </c>
      <c r="G163" s="8">
        <f>중기사용료!G1865</f>
        <v>374166</v>
      </c>
      <c r="H163" s="8">
        <f t="shared" si="2"/>
        <v>441016</v>
      </c>
      <c r="I163" s="7" t="s">
        <v>5631</v>
      </c>
      <c r="J163" s="6" t="s">
        <v>5631</v>
      </c>
      <c r="K163" s="6" t="s">
        <v>793</v>
      </c>
    </row>
    <row r="164" spans="1:11" ht="15" customHeight="1">
      <c r="A164" s="7" t="s">
        <v>5485</v>
      </c>
      <c r="B164" s="7" t="s">
        <v>783</v>
      </c>
      <c r="C164" s="7">
        <v>1</v>
      </c>
      <c r="D164" s="7" t="s">
        <v>1473</v>
      </c>
      <c r="E164" s="8">
        <f>중기사용료!G1880</f>
        <v>41092</v>
      </c>
      <c r="F164" s="8">
        <f>중기사용료!G1882</f>
        <v>25758</v>
      </c>
      <c r="G164" s="8">
        <f>중기사용료!G1877</f>
        <v>459655</v>
      </c>
      <c r="H164" s="8">
        <f t="shared" si="2"/>
        <v>526505</v>
      </c>
      <c r="I164" s="7" t="s">
        <v>5631</v>
      </c>
      <c r="J164" s="6" t="s">
        <v>5631</v>
      </c>
      <c r="K164" s="6" t="s">
        <v>709</v>
      </c>
    </row>
    <row r="165" spans="1:11" ht="15" customHeight="1">
      <c r="A165" s="7" t="s">
        <v>2599</v>
      </c>
      <c r="B165" s="7" t="s">
        <v>5495</v>
      </c>
      <c r="C165" s="7">
        <v>1</v>
      </c>
      <c r="D165" s="7" t="s">
        <v>1473</v>
      </c>
      <c r="E165" s="8">
        <f>중기사용료!G1892</f>
        <v>6459</v>
      </c>
      <c r="F165" s="8">
        <f>중기사용료!G1894</f>
        <v>25758</v>
      </c>
      <c r="G165" s="8">
        <f>중기사용료!G1889</f>
        <v>25355</v>
      </c>
      <c r="H165" s="8">
        <f t="shared" si="2"/>
        <v>57572</v>
      </c>
      <c r="I165" s="7" t="s">
        <v>5631</v>
      </c>
      <c r="J165" s="6" t="s">
        <v>5631</v>
      </c>
      <c r="K165" s="6" t="s">
        <v>2604</v>
      </c>
    </row>
    <row r="166" spans="1:11" ht="15" customHeight="1">
      <c r="A166" s="7" t="s">
        <v>2599</v>
      </c>
      <c r="B166" s="7" t="s">
        <v>3769</v>
      </c>
      <c r="C166" s="7">
        <v>1</v>
      </c>
      <c r="D166" s="7" t="s">
        <v>1473</v>
      </c>
      <c r="E166" s="8">
        <f>중기사용료!G1904</f>
        <v>7989</v>
      </c>
      <c r="F166" s="8">
        <f>중기사용료!G1906</f>
        <v>25758</v>
      </c>
      <c r="G166" s="8">
        <f>중기사용료!G1901</f>
        <v>37429</v>
      </c>
      <c r="H166" s="8">
        <f t="shared" si="2"/>
        <v>71176</v>
      </c>
      <c r="I166" s="7" t="s">
        <v>5631</v>
      </c>
      <c r="J166" s="6" t="s">
        <v>5631</v>
      </c>
      <c r="K166" s="6" t="s">
        <v>5509</v>
      </c>
    </row>
    <row r="167" spans="1:11" ht="15" customHeight="1">
      <c r="A167" s="7" t="s">
        <v>2599</v>
      </c>
      <c r="B167" s="7" t="s">
        <v>4338</v>
      </c>
      <c r="C167" s="7">
        <v>1</v>
      </c>
      <c r="D167" s="7" t="s">
        <v>1473</v>
      </c>
      <c r="E167" s="8">
        <f>중기사용료!G1916</f>
        <v>9179</v>
      </c>
      <c r="F167" s="8">
        <f>중기사용료!G1918</f>
        <v>25758</v>
      </c>
      <c r="G167" s="8">
        <f>중기사용료!G1913</f>
        <v>47994</v>
      </c>
      <c r="H167" s="8">
        <f t="shared" si="2"/>
        <v>82931</v>
      </c>
      <c r="I167" s="7" t="s">
        <v>5631</v>
      </c>
      <c r="J167" s="6" t="s">
        <v>5631</v>
      </c>
      <c r="K167" s="6" t="s">
        <v>3930</v>
      </c>
    </row>
    <row r="168" spans="1:11" ht="15" customHeight="1">
      <c r="A168" s="7" t="s">
        <v>2599</v>
      </c>
      <c r="B168" s="7" t="s">
        <v>3180</v>
      </c>
      <c r="C168" s="7">
        <v>1</v>
      </c>
      <c r="D168" s="7" t="s">
        <v>1473</v>
      </c>
      <c r="E168" s="8">
        <f>중기사용료!G1928</f>
        <v>10369</v>
      </c>
      <c r="F168" s="8">
        <f>중기사용료!G1930</f>
        <v>25758</v>
      </c>
      <c r="G168" s="8">
        <f>중기사용료!G1925</f>
        <v>48466</v>
      </c>
      <c r="H168" s="8">
        <f t="shared" si="2"/>
        <v>84593</v>
      </c>
      <c r="I168" s="7" t="s">
        <v>5631</v>
      </c>
      <c r="J168" s="6" t="s">
        <v>5631</v>
      </c>
      <c r="K168" s="6" t="s">
        <v>1320</v>
      </c>
    </row>
    <row r="169" spans="1:11" ht="15" customHeight="1">
      <c r="A169" s="7" t="s">
        <v>2599</v>
      </c>
      <c r="B169" s="7" t="s">
        <v>4641</v>
      </c>
      <c r="C169" s="7">
        <v>1</v>
      </c>
      <c r="D169" s="7" t="s">
        <v>1473</v>
      </c>
      <c r="E169" s="8">
        <f>중기사용료!G1940</f>
        <v>13089</v>
      </c>
      <c r="F169" s="8">
        <f>중기사용료!G1942</f>
        <v>25758</v>
      </c>
      <c r="G169" s="8">
        <f>중기사용료!G1937</f>
        <v>49716</v>
      </c>
      <c r="H169" s="8">
        <f t="shared" si="2"/>
        <v>88563</v>
      </c>
      <c r="I169" s="7" t="s">
        <v>5631</v>
      </c>
      <c r="J169" s="6" t="s">
        <v>5631</v>
      </c>
      <c r="K169" s="6" t="s">
        <v>5389</v>
      </c>
    </row>
    <row r="170" spans="1:11" ht="15" customHeight="1">
      <c r="A170" s="7" t="s">
        <v>2599</v>
      </c>
      <c r="B170" s="7" t="s">
        <v>2967</v>
      </c>
      <c r="C170" s="7">
        <v>1</v>
      </c>
      <c r="D170" s="7" t="s">
        <v>1473</v>
      </c>
      <c r="E170" s="8">
        <f>중기사용료!G1952</f>
        <v>13089</v>
      </c>
      <c r="F170" s="8">
        <f>중기사용료!G1954</f>
        <v>25758</v>
      </c>
      <c r="G170" s="8">
        <f>중기사용료!G1949</f>
        <v>53332</v>
      </c>
      <c r="H170" s="8">
        <f t="shared" si="2"/>
        <v>92179</v>
      </c>
      <c r="I170" s="7" t="s">
        <v>5631</v>
      </c>
      <c r="J170" s="6" t="s">
        <v>5631</v>
      </c>
      <c r="K170" s="6" t="s">
        <v>2715</v>
      </c>
    </row>
    <row r="171" spans="1:11" ht="15" customHeight="1">
      <c r="A171" s="7" t="s">
        <v>2599</v>
      </c>
      <c r="B171" s="7" t="s">
        <v>3998</v>
      </c>
      <c r="C171" s="7">
        <v>1</v>
      </c>
      <c r="D171" s="7" t="s">
        <v>1473</v>
      </c>
      <c r="E171" s="8">
        <f>중기사용료!G1964</f>
        <v>16320</v>
      </c>
      <c r="F171" s="8">
        <f>중기사용료!G1966</f>
        <v>25758</v>
      </c>
      <c r="G171" s="8">
        <f>중기사용료!G1961</f>
        <v>58755</v>
      </c>
      <c r="H171" s="8">
        <f t="shared" si="2"/>
        <v>100833</v>
      </c>
      <c r="I171" s="7" t="s">
        <v>5631</v>
      </c>
      <c r="J171" s="6" t="s">
        <v>5631</v>
      </c>
      <c r="K171" s="6" t="s">
        <v>1174</v>
      </c>
    </row>
    <row r="172" spans="1:11" ht="15" customHeight="1">
      <c r="A172" s="7" t="s">
        <v>2599</v>
      </c>
      <c r="B172" s="7" t="s">
        <v>5207</v>
      </c>
      <c r="C172" s="7">
        <v>1</v>
      </c>
      <c r="D172" s="7" t="s">
        <v>1473</v>
      </c>
      <c r="E172" s="8">
        <f>중기사용료!G1976</f>
        <v>19201</v>
      </c>
      <c r="F172" s="8">
        <f>중기사용료!G1978</f>
        <v>25758</v>
      </c>
      <c r="G172" s="8">
        <f>중기사용료!G1973</f>
        <v>64179</v>
      </c>
      <c r="H172" s="8">
        <f t="shared" si="2"/>
        <v>109138</v>
      </c>
      <c r="I172" s="7" t="s">
        <v>5631</v>
      </c>
      <c r="J172" s="6" t="s">
        <v>5631</v>
      </c>
      <c r="K172" s="6" t="s">
        <v>4094</v>
      </c>
    </row>
    <row r="173" spans="1:11" ht="15" customHeight="1">
      <c r="A173" s="7" t="s">
        <v>2599</v>
      </c>
      <c r="B173" s="7" t="s">
        <v>3754</v>
      </c>
      <c r="C173" s="7">
        <v>1</v>
      </c>
      <c r="D173" s="7" t="s">
        <v>1473</v>
      </c>
      <c r="E173" s="8">
        <f>중기사용료!G1988</f>
        <v>19201</v>
      </c>
      <c r="F173" s="8">
        <f>중기사용료!G1990</f>
        <v>25758</v>
      </c>
      <c r="G173" s="8">
        <f>중기사용료!G1985</f>
        <v>79894</v>
      </c>
      <c r="H173" s="8">
        <f t="shared" si="2"/>
        <v>124853</v>
      </c>
      <c r="I173" s="7" t="s">
        <v>5631</v>
      </c>
      <c r="J173" s="6" t="s">
        <v>5631</v>
      </c>
      <c r="K173" s="6" t="s">
        <v>2519</v>
      </c>
    </row>
    <row r="174" spans="1:11" ht="15" customHeight="1">
      <c r="A174" s="7" t="s">
        <v>2599</v>
      </c>
      <c r="B174" s="7" t="s">
        <v>3197</v>
      </c>
      <c r="C174" s="7">
        <v>1</v>
      </c>
      <c r="D174" s="7" t="s">
        <v>1473</v>
      </c>
      <c r="E174" s="8">
        <f>중기사용료!G2000</f>
        <v>20353</v>
      </c>
      <c r="F174" s="8">
        <f>중기사용료!G2002</f>
        <v>25758</v>
      </c>
      <c r="G174" s="8">
        <f>중기사용료!G1997</f>
        <v>82226</v>
      </c>
      <c r="H174" s="8">
        <f t="shared" si="2"/>
        <v>128337</v>
      </c>
      <c r="I174" s="7" t="s">
        <v>5631</v>
      </c>
      <c r="J174" s="6" t="s">
        <v>5631</v>
      </c>
      <c r="K174" s="6" t="s">
        <v>3857</v>
      </c>
    </row>
    <row r="175" spans="1:11" ht="15" customHeight="1">
      <c r="A175" s="7" t="s">
        <v>2599</v>
      </c>
      <c r="B175" s="7" t="s">
        <v>2965</v>
      </c>
      <c r="C175" s="7">
        <v>1</v>
      </c>
      <c r="D175" s="7" t="s">
        <v>1473</v>
      </c>
      <c r="E175" s="8">
        <f>중기사용료!G2012</f>
        <v>23617</v>
      </c>
      <c r="F175" s="8">
        <f>중기사용료!G2014</f>
        <v>25758</v>
      </c>
      <c r="G175" s="8">
        <f>중기사용료!G2009</f>
        <v>94876</v>
      </c>
      <c r="H175" s="8">
        <f t="shared" si="2"/>
        <v>144251</v>
      </c>
      <c r="I175" s="7" t="s">
        <v>5631</v>
      </c>
      <c r="J175" s="6" t="s">
        <v>5631</v>
      </c>
      <c r="K175" s="6" t="s">
        <v>5315</v>
      </c>
    </row>
    <row r="176" spans="1:11" ht="15" customHeight="1">
      <c r="A176" s="7" t="s">
        <v>2599</v>
      </c>
      <c r="B176" s="7" t="s">
        <v>1509</v>
      </c>
      <c r="C176" s="7">
        <v>1</v>
      </c>
      <c r="D176" s="7" t="s">
        <v>1473</v>
      </c>
      <c r="E176" s="8">
        <f>중기사용료!G2024</f>
        <v>23617</v>
      </c>
      <c r="F176" s="8">
        <f>중기사용료!G2026</f>
        <v>25758</v>
      </c>
      <c r="G176" s="8">
        <f>중기사용료!G2021</f>
        <v>118068</v>
      </c>
      <c r="H176" s="8">
        <f t="shared" si="2"/>
        <v>167443</v>
      </c>
      <c r="I176" s="7" t="s">
        <v>5631</v>
      </c>
      <c r="J176" s="6" t="s">
        <v>5631</v>
      </c>
      <c r="K176" s="6" t="s">
        <v>1417</v>
      </c>
    </row>
    <row r="177" spans="1:11" ht="15" customHeight="1">
      <c r="A177" s="7" t="s">
        <v>2599</v>
      </c>
      <c r="B177" s="7" t="s">
        <v>4934</v>
      </c>
      <c r="C177" s="7">
        <v>1</v>
      </c>
      <c r="D177" s="7" t="s">
        <v>1473</v>
      </c>
      <c r="E177" s="8">
        <f>중기사용료!G2036</f>
        <v>30529</v>
      </c>
      <c r="F177" s="8">
        <f>중기사용료!G2038</f>
        <v>25758</v>
      </c>
      <c r="G177" s="8">
        <f>중기사용료!G2033</f>
        <v>137778</v>
      </c>
      <c r="H177" s="8">
        <f t="shared" si="2"/>
        <v>194065</v>
      </c>
      <c r="I177" s="7" t="s">
        <v>5631</v>
      </c>
      <c r="J177" s="6" t="s">
        <v>5631</v>
      </c>
      <c r="K177" s="6" t="s">
        <v>5</v>
      </c>
    </row>
    <row r="178" spans="1:11" ht="15" customHeight="1">
      <c r="A178" s="7" t="s">
        <v>2599</v>
      </c>
      <c r="B178" s="7" t="s">
        <v>461</v>
      </c>
      <c r="C178" s="7">
        <v>1</v>
      </c>
      <c r="D178" s="7" t="s">
        <v>1473</v>
      </c>
      <c r="E178" s="8">
        <f>중기사용료!G2048</f>
        <v>35284</v>
      </c>
      <c r="F178" s="8">
        <f>중기사용료!G2050</f>
        <v>25758</v>
      </c>
      <c r="G178" s="8">
        <f>중기사용료!G2045</f>
        <v>207264</v>
      </c>
      <c r="H178" s="8">
        <f t="shared" si="2"/>
        <v>268306</v>
      </c>
      <c r="I178" s="7" t="s">
        <v>5631</v>
      </c>
      <c r="J178" s="6" t="s">
        <v>5631</v>
      </c>
      <c r="K178" s="6" t="s">
        <v>4264</v>
      </c>
    </row>
    <row r="179" spans="1:11" ht="15" customHeight="1">
      <c r="A179" s="7" t="s">
        <v>2599</v>
      </c>
      <c r="B179" s="7" t="s">
        <v>1584</v>
      </c>
      <c r="C179" s="7">
        <v>1</v>
      </c>
      <c r="D179" s="7" t="s">
        <v>1473</v>
      </c>
      <c r="E179" s="8">
        <f>중기사용료!G2060</f>
        <v>39072</v>
      </c>
      <c r="F179" s="8">
        <f>중기사용료!G2062</f>
        <v>25758</v>
      </c>
      <c r="G179" s="8">
        <f>중기사용료!G2057</f>
        <v>277415</v>
      </c>
      <c r="H179" s="8">
        <f t="shared" si="2"/>
        <v>342245</v>
      </c>
      <c r="I179" s="7" t="s">
        <v>5631</v>
      </c>
      <c r="J179" s="6" t="s">
        <v>5631</v>
      </c>
      <c r="K179" s="6" t="s">
        <v>2950</v>
      </c>
    </row>
    <row r="180" spans="1:11" ht="15" customHeight="1">
      <c r="A180" s="7" t="s">
        <v>2599</v>
      </c>
      <c r="B180" s="7" t="s">
        <v>4924</v>
      </c>
      <c r="C180" s="7">
        <v>1</v>
      </c>
      <c r="D180" s="7" t="s">
        <v>1473</v>
      </c>
      <c r="E180" s="8">
        <f>중기사용료!G2072</f>
        <v>43856</v>
      </c>
      <c r="F180" s="8">
        <f>중기사용료!G2074</f>
        <v>25758</v>
      </c>
      <c r="G180" s="8">
        <f>중기사용료!G2069</f>
        <v>293411</v>
      </c>
      <c r="H180" s="8">
        <f t="shared" si="2"/>
        <v>363025</v>
      </c>
      <c r="I180" s="7" t="s">
        <v>5631</v>
      </c>
      <c r="J180" s="6" t="s">
        <v>5631</v>
      </c>
      <c r="K180" s="6" t="s">
        <v>1976</v>
      </c>
    </row>
    <row r="181" spans="1:11" ht="15" customHeight="1">
      <c r="A181" s="7" t="s">
        <v>2599</v>
      </c>
      <c r="B181" s="7" t="s">
        <v>2747</v>
      </c>
      <c r="C181" s="7">
        <v>1</v>
      </c>
      <c r="D181" s="7" t="s">
        <v>1473</v>
      </c>
      <c r="E181" s="8">
        <f>중기사용료!G2084</f>
        <v>43856</v>
      </c>
      <c r="F181" s="8">
        <f>중기사용료!G2086</f>
        <v>25758</v>
      </c>
      <c r="G181" s="8">
        <f>중기사용료!G2081</f>
        <v>358726</v>
      </c>
      <c r="H181" s="8">
        <f t="shared" si="2"/>
        <v>428340</v>
      </c>
      <c r="I181" s="7" t="s">
        <v>5631</v>
      </c>
      <c r="J181" s="6" t="s">
        <v>5631</v>
      </c>
      <c r="K181" s="6" t="s">
        <v>4842</v>
      </c>
    </row>
    <row r="182" spans="1:11" ht="15" customHeight="1">
      <c r="A182" s="7" t="s">
        <v>2599</v>
      </c>
      <c r="B182" s="7" t="s">
        <v>3045</v>
      </c>
      <c r="C182" s="7">
        <v>1</v>
      </c>
      <c r="D182" s="7" t="s">
        <v>1473</v>
      </c>
      <c r="E182" s="8">
        <f>중기사용료!G2096</f>
        <v>47843</v>
      </c>
      <c r="F182" s="8">
        <f>중기사용료!G2098</f>
        <v>25758</v>
      </c>
      <c r="G182" s="8">
        <f>중기사용료!G2093</f>
        <v>418514</v>
      </c>
      <c r="H182" s="8">
        <f t="shared" si="2"/>
        <v>492115</v>
      </c>
      <c r="I182" s="7" t="s">
        <v>5631</v>
      </c>
      <c r="J182" s="6" t="s">
        <v>5631</v>
      </c>
      <c r="K182" s="6" t="s">
        <v>660</v>
      </c>
    </row>
    <row r="183" spans="1:11" ht="15" customHeight="1">
      <c r="A183" s="7" t="s">
        <v>3929</v>
      </c>
      <c r="B183" s="7" t="s">
        <v>3160</v>
      </c>
      <c r="C183" s="7">
        <v>1</v>
      </c>
      <c r="D183" s="7" t="s">
        <v>1473</v>
      </c>
      <c r="E183" s="8">
        <f>중기사용료!G2108</f>
        <v>4256</v>
      </c>
      <c r="F183" s="8">
        <f>중기사용료!G2110</f>
        <v>24115</v>
      </c>
      <c r="G183" s="8">
        <f>중기사용료!G2105</f>
        <v>6607</v>
      </c>
      <c r="H183" s="8">
        <f t="shared" si="2"/>
        <v>34978</v>
      </c>
      <c r="I183" s="7" t="s">
        <v>5631</v>
      </c>
      <c r="J183" s="6" t="s">
        <v>5631</v>
      </c>
      <c r="K183" s="6" t="s">
        <v>3696</v>
      </c>
    </row>
    <row r="184" spans="1:11" ht="15" customHeight="1">
      <c r="A184" s="7" t="s">
        <v>3929</v>
      </c>
      <c r="B184" s="7" t="s">
        <v>2904</v>
      </c>
      <c r="C184" s="7">
        <v>1</v>
      </c>
      <c r="D184" s="7" t="s">
        <v>1473</v>
      </c>
      <c r="E184" s="8">
        <f>중기사용료!G2120</f>
        <v>4549</v>
      </c>
      <c r="F184" s="8">
        <f>중기사용료!G2122</f>
        <v>24115</v>
      </c>
      <c r="G184" s="8">
        <f>중기사용료!G2117</f>
        <v>7377</v>
      </c>
      <c r="H184" s="8">
        <f t="shared" si="2"/>
        <v>36041</v>
      </c>
      <c r="I184" s="7" t="s">
        <v>5631</v>
      </c>
      <c r="J184" s="6" t="s">
        <v>5631</v>
      </c>
      <c r="K184" s="6" t="s">
        <v>1370</v>
      </c>
    </row>
    <row r="185" spans="1:11" ht="15" customHeight="1">
      <c r="A185" s="7" t="s">
        <v>3929</v>
      </c>
      <c r="B185" s="7" t="s">
        <v>5521</v>
      </c>
      <c r="C185" s="7">
        <v>1</v>
      </c>
      <c r="D185" s="7" t="s">
        <v>1473</v>
      </c>
      <c r="E185" s="8">
        <f>중기사용료!G2132</f>
        <v>7484</v>
      </c>
      <c r="F185" s="8">
        <f>중기사용료!G2134</f>
        <v>24115</v>
      </c>
      <c r="G185" s="8">
        <f>중기사용료!G2129</f>
        <v>8500</v>
      </c>
      <c r="H185" s="8">
        <f t="shared" si="2"/>
        <v>40099</v>
      </c>
      <c r="I185" s="7" t="s">
        <v>5631</v>
      </c>
      <c r="J185" s="6" t="s">
        <v>5631</v>
      </c>
      <c r="K185" s="6" t="s">
        <v>206</v>
      </c>
    </row>
    <row r="186" spans="1:11" ht="15" customHeight="1">
      <c r="A186" s="7" t="s">
        <v>3929</v>
      </c>
      <c r="B186" s="7" t="s">
        <v>5495</v>
      </c>
      <c r="C186" s="7">
        <v>1</v>
      </c>
      <c r="D186" s="7" t="s">
        <v>1473</v>
      </c>
      <c r="E186" s="8">
        <f>중기사용료!G2144</f>
        <v>15116</v>
      </c>
      <c r="F186" s="8">
        <f>중기사용료!G2146</f>
        <v>24115</v>
      </c>
      <c r="G186" s="8">
        <f>중기사용료!G2141</f>
        <v>17890</v>
      </c>
      <c r="H186" s="8">
        <f t="shared" si="2"/>
        <v>57121</v>
      </c>
      <c r="I186" s="7" t="s">
        <v>5631</v>
      </c>
      <c r="J186" s="6" t="s">
        <v>5631</v>
      </c>
      <c r="K186" s="6" t="s">
        <v>4332</v>
      </c>
    </row>
    <row r="187" spans="1:11" ht="15" customHeight="1">
      <c r="A187" s="7" t="s">
        <v>3929</v>
      </c>
      <c r="B187" s="7" t="s">
        <v>3769</v>
      </c>
      <c r="C187" s="7">
        <v>1</v>
      </c>
      <c r="D187" s="7" t="s">
        <v>1473</v>
      </c>
      <c r="E187" s="8">
        <f>중기사용료!G2156</f>
        <v>16143</v>
      </c>
      <c r="F187" s="8">
        <f>중기사용료!G2158</f>
        <v>24115</v>
      </c>
      <c r="G187" s="8">
        <f>중기사용료!G2153</f>
        <v>22770</v>
      </c>
      <c r="H187" s="8">
        <f t="shared" si="2"/>
        <v>63028</v>
      </c>
      <c r="I187" s="7" t="s">
        <v>5631</v>
      </c>
      <c r="J187" s="6" t="s">
        <v>5631</v>
      </c>
      <c r="K187" s="6" t="s">
        <v>1631</v>
      </c>
    </row>
    <row r="188" spans="1:11" ht="15" customHeight="1">
      <c r="A188" s="7" t="s">
        <v>3929</v>
      </c>
      <c r="B188" s="7" t="s">
        <v>3877</v>
      </c>
      <c r="C188" s="7">
        <v>1</v>
      </c>
      <c r="D188" s="7" t="s">
        <v>1473</v>
      </c>
      <c r="E188" s="8">
        <f>중기사용료!G2168</f>
        <v>16583</v>
      </c>
      <c r="F188" s="8">
        <f>중기사용료!G2170</f>
        <v>24115</v>
      </c>
      <c r="G188" s="8">
        <f>중기사용료!G2165</f>
        <v>23000</v>
      </c>
      <c r="H188" s="8">
        <f t="shared" si="2"/>
        <v>63698</v>
      </c>
      <c r="I188" s="7" t="s">
        <v>5631</v>
      </c>
      <c r="J188" s="6" t="s">
        <v>5631</v>
      </c>
      <c r="K188" s="6" t="s">
        <v>5405</v>
      </c>
    </row>
    <row r="189" spans="1:11" ht="15" customHeight="1">
      <c r="A189" s="7" t="s">
        <v>3154</v>
      </c>
      <c r="B189" s="7" t="s">
        <v>4396</v>
      </c>
      <c r="C189" s="7">
        <v>1</v>
      </c>
      <c r="D189" s="7" t="s">
        <v>1473</v>
      </c>
      <c r="E189" s="8">
        <f>중기사용료!G2179</f>
        <v>66</v>
      </c>
      <c r="F189" s="8">
        <v>0</v>
      </c>
      <c r="G189" s="8">
        <f>중기사용료!G2177</f>
        <v>701</v>
      </c>
      <c r="H189" s="8">
        <f t="shared" si="2"/>
        <v>767</v>
      </c>
      <c r="I189" s="7" t="s">
        <v>5631</v>
      </c>
      <c r="J189" s="6" t="s">
        <v>5631</v>
      </c>
      <c r="K189" s="6" t="s">
        <v>4293</v>
      </c>
    </row>
    <row r="190" spans="1:11" ht="15" customHeight="1">
      <c r="A190" s="7" t="s">
        <v>3154</v>
      </c>
      <c r="B190" s="7" t="s">
        <v>5428</v>
      </c>
      <c r="C190" s="7">
        <v>1</v>
      </c>
      <c r="D190" s="7" t="s">
        <v>1473</v>
      </c>
      <c r="E190" s="8">
        <f>중기사용료!G2190</f>
        <v>66</v>
      </c>
      <c r="F190" s="8">
        <v>0</v>
      </c>
      <c r="G190" s="8">
        <f>중기사용료!G2188</f>
        <v>1352</v>
      </c>
      <c r="H190" s="8">
        <f t="shared" si="2"/>
        <v>1418</v>
      </c>
      <c r="I190" s="7" t="s">
        <v>5631</v>
      </c>
      <c r="J190" s="6" t="s">
        <v>5631</v>
      </c>
      <c r="K190" s="6" t="s">
        <v>459</v>
      </c>
    </row>
    <row r="191" spans="1:11" ht="15" customHeight="1">
      <c r="A191" s="7" t="s">
        <v>3154</v>
      </c>
      <c r="B191" s="7" t="s">
        <v>5544</v>
      </c>
      <c r="C191" s="7">
        <v>1</v>
      </c>
      <c r="D191" s="7" t="s">
        <v>1473</v>
      </c>
      <c r="E191" s="8">
        <f>중기사용료!G2201</f>
        <v>153</v>
      </c>
      <c r="F191" s="8">
        <v>0</v>
      </c>
      <c r="G191" s="8">
        <f>중기사용료!G2199</f>
        <v>1978</v>
      </c>
      <c r="H191" s="8">
        <f t="shared" si="2"/>
        <v>2131</v>
      </c>
      <c r="I191" s="7" t="s">
        <v>5631</v>
      </c>
      <c r="J191" s="6" t="s">
        <v>5631</v>
      </c>
      <c r="K191" s="6" t="s">
        <v>107</v>
      </c>
    </row>
    <row r="192" spans="1:11" ht="15" customHeight="1">
      <c r="A192" s="7" t="s">
        <v>3154</v>
      </c>
      <c r="B192" s="7" t="s">
        <v>5154</v>
      </c>
      <c r="C192" s="7">
        <v>1</v>
      </c>
      <c r="D192" s="7" t="s">
        <v>1473</v>
      </c>
      <c r="E192" s="8">
        <f>중기사용료!G2212</f>
        <v>153</v>
      </c>
      <c r="F192" s="8">
        <v>0</v>
      </c>
      <c r="G192" s="8">
        <f>중기사용료!G2210</f>
        <v>2808</v>
      </c>
      <c r="H192" s="8">
        <f t="shared" si="2"/>
        <v>2961</v>
      </c>
      <c r="I192" s="7" t="s">
        <v>5631</v>
      </c>
      <c r="J192" s="6" t="s">
        <v>5631</v>
      </c>
      <c r="K192" s="6" t="s">
        <v>377</v>
      </c>
    </row>
    <row r="193" spans="1:11" ht="15" customHeight="1">
      <c r="A193" s="7" t="s">
        <v>3154</v>
      </c>
      <c r="B193" s="7" t="s">
        <v>3079</v>
      </c>
      <c r="C193" s="7">
        <v>1</v>
      </c>
      <c r="D193" s="7" t="s">
        <v>1473</v>
      </c>
      <c r="E193" s="8">
        <f>중기사용료!G2223</f>
        <v>184</v>
      </c>
      <c r="F193" s="8">
        <v>0</v>
      </c>
      <c r="G193" s="8">
        <f>중기사용료!G2221</f>
        <v>4557</v>
      </c>
      <c r="H193" s="8">
        <f t="shared" si="2"/>
        <v>4741</v>
      </c>
      <c r="I193" s="7" t="s">
        <v>5631</v>
      </c>
      <c r="J193" s="6" t="s">
        <v>5631</v>
      </c>
      <c r="K193" s="6" t="s">
        <v>650</v>
      </c>
    </row>
    <row r="194" spans="1:11" ht="15" customHeight="1">
      <c r="A194" s="7" t="s">
        <v>3154</v>
      </c>
      <c r="B194" s="7" t="s">
        <v>106</v>
      </c>
      <c r="C194" s="7">
        <v>1</v>
      </c>
      <c r="D194" s="7" t="s">
        <v>1473</v>
      </c>
      <c r="E194" s="8">
        <f>중기사용료!G2234</f>
        <v>184</v>
      </c>
      <c r="F194" s="8">
        <v>0</v>
      </c>
      <c r="G194" s="8">
        <f>중기사용료!G2232</f>
        <v>4863</v>
      </c>
      <c r="H194" s="8">
        <f t="shared" si="2"/>
        <v>5047</v>
      </c>
      <c r="I194" s="7" t="s">
        <v>5631</v>
      </c>
      <c r="J194" s="6" t="s">
        <v>5631</v>
      </c>
      <c r="K194" s="6" t="s">
        <v>979</v>
      </c>
    </row>
    <row r="195" spans="1:11" ht="15" customHeight="1">
      <c r="A195" s="7" t="s">
        <v>3154</v>
      </c>
      <c r="B195" s="7" t="s">
        <v>1677</v>
      </c>
      <c r="C195" s="7">
        <v>1</v>
      </c>
      <c r="D195" s="7" t="s">
        <v>1473</v>
      </c>
      <c r="E195" s="8">
        <f>중기사용료!G2245</f>
        <v>432</v>
      </c>
      <c r="F195" s="8">
        <v>0</v>
      </c>
      <c r="G195" s="8">
        <f>중기사용료!G2243</f>
        <v>5764</v>
      </c>
      <c r="H195" s="8">
        <f t="shared" si="2"/>
        <v>6196</v>
      </c>
      <c r="I195" s="7" t="s">
        <v>5631</v>
      </c>
      <c r="J195" s="6" t="s">
        <v>5631</v>
      </c>
      <c r="K195" s="6" t="s">
        <v>265</v>
      </c>
    </row>
    <row r="196" spans="1:11" ht="15" customHeight="1">
      <c r="A196" s="7" t="s">
        <v>3154</v>
      </c>
      <c r="B196" s="7" t="s">
        <v>5002</v>
      </c>
      <c r="C196" s="7">
        <v>1</v>
      </c>
      <c r="D196" s="7" t="s">
        <v>1473</v>
      </c>
      <c r="E196" s="8">
        <f>중기사용료!G2256</f>
        <v>432</v>
      </c>
      <c r="F196" s="8">
        <v>0</v>
      </c>
      <c r="G196" s="8">
        <f>중기사용료!G2254</f>
        <v>7497</v>
      </c>
      <c r="H196" s="8">
        <f t="shared" ref="H196:H259" si="3">E196+F196+G196</f>
        <v>7929</v>
      </c>
      <c r="I196" s="7" t="s">
        <v>5631</v>
      </c>
      <c r="J196" s="6" t="s">
        <v>5631</v>
      </c>
      <c r="K196" s="6" t="s">
        <v>3674</v>
      </c>
    </row>
    <row r="197" spans="1:11" ht="15" customHeight="1">
      <c r="A197" s="7" t="s">
        <v>3154</v>
      </c>
      <c r="B197" s="7" t="s">
        <v>5274</v>
      </c>
      <c r="C197" s="7">
        <v>1</v>
      </c>
      <c r="D197" s="7" t="s">
        <v>1473</v>
      </c>
      <c r="E197" s="8">
        <f>중기사용료!G2267</f>
        <v>432</v>
      </c>
      <c r="F197" s="8">
        <v>0</v>
      </c>
      <c r="G197" s="8">
        <f>중기사용료!G2265</f>
        <v>9485</v>
      </c>
      <c r="H197" s="8">
        <f t="shared" si="3"/>
        <v>9917</v>
      </c>
      <c r="I197" s="7" t="s">
        <v>5631</v>
      </c>
      <c r="J197" s="6" t="s">
        <v>5631</v>
      </c>
      <c r="K197" s="6" t="s">
        <v>1289</v>
      </c>
    </row>
    <row r="198" spans="1:11" ht="15" customHeight="1">
      <c r="A198" s="7" t="s">
        <v>3174</v>
      </c>
      <c r="B198" s="7" t="s">
        <v>4396</v>
      </c>
      <c r="C198" s="7">
        <v>1</v>
      </c>
      <c r="D198" s="7" t="s">
        <v>1473</v>
      </c>
      <c r="E198" s="8">
        <f>중기사용료!G2278</f>
        <v>44</v>
      </c>
      <c r="F198" s="8">
        <v>0</v>
      </c>
      <c r="G198" s="8">
        <f>중기사용료!G2276</f>
        <v>752</v>
      </c>
      <c r="H198" s="8">
        <f t="shared" si="3"/>
        <v>796</v>
      </c>
      <c r="I198" s="7" t="s">
        <v>5631</v>
      </c>
      <c r="J198" s="6" t="s">
        <v>5631</v>
      </c>
      <c r="K198" s="6" t="s">
        <v>479</v>
      </c>
    </row>
    <row r="199" spans="1:11" ht="15" customHeight="1">
      <c r="A199" s="7" t="s">
        <v>3174</v>
      </c>
      <c r="B199" s="7" t="s">
        <v>5428</v>
      </c>
      <c r="C199" s="7">
        <v>1</v>
      </c>
      <c r="D199" s="7" t="s">
        <v>1473</v>
      </c>
      <c r="E199" s="8">
        <f>중기사용료!G2289</f>
        <v>44</v>
      </c>
      <c r="F199" s="8">
        <v>0</v>
      </c>
      <c r="G199" s="8">
        <f>중기사용료!G2287</f>
        <v>1351</v>
      </c>
      <c r="H199" s="8">
        <f t="shared" si="3"/>
        <v>1395</v>
      </c>
      <c r="I199" s="7" t="s">
        <v>5631</v>
      </c>
      <c r="J199" s="6" t="s">
        <v>5631</v>
      </c>
      <c r="K199" s="6" t="s">
        <v>4272</v>
      </c>
    </row>
    <row r="200" spans="1:11" ht="15" customHeight="1">
      <c r="A200" s="7" t="s">
        <v>3174</v>
      </c>
      <c r="B200" s="7" t="s">
        <v>5544</v>
      </c>
      <c r="C200" s="7">
        <v>1</v>
      </c>
      <c r="D200" s="7" t="s">
        <v>1473</v>
      </c>
      <c r="E200" s="8">
        <f>중기사용료!G2300</f>
        <v>102</v>
      </c>
      <c r="F200" s="8">
        <v>0</v>
      </c>
      <c r="G200" s="8">
        <f>중기사용료!G2298</f>
        <v>2016</v>
      </c>
      <c r="H200" s="8">
        <f t="shared" si="3"/>
        <v>2118</v>
      </c>
      <c r="I200" s="7" t="s">
        <v>5631</v>
      </c>
      <c r="J200" s="6" t="s">
        <v>5631</v>
      </c>
      <c r="K200" s="6" t="s">
        <v>4656</v>
      </c>
    </row>
    <row r="201" spans="1:11" ht="15" customHeight="1">
      <c r="A201" s="7" t="s">
        <v>3174</v>
      </c>
      <c r="B201" s="7" t="s">
        <v>5154</v>
      </c>
      <c r="C201" s="7">
        <v>1</v>
      </c>
      <c r="D201" s="7" t="s">
        <v>1473</v>
      </c>
      <c r="E201" s="8">
        <f>중기사용료!G2311</f>
        <v>102</v>
      </c>
      <c r="F201" s="8">
        <v>0</v>
      </c>
      <c r="G201" s="8">
        <f>중기사용료!G2309</f>
        <v>2509</v>
      </c>
      <c r="H201" s="8">
        <f t="shared" si="3"/>
        <v>2611</v>
      </c>
      <c r="I201" s="7" t="s">
        <v>5631</v>
      </c>
      <c r="J201" s="6" t="s">
        <v>5631</v>
      </c>
      <c r="K201" s="6" t="s">
        <v>4191</v>
      </c>
    </row>
    <row r="202" spans="1:11" ht="15" customHeight="1">
      <c r="A202" s="7" t="s">
        <v>3174</v>
      </c>
      <c r="B202" s="7" t="s">
        <v>3079</v>
      </c>
      <c r="C202" s="7">
        <v>1</v>
      </c>
      <c r="D202" s="7" t="s">
        <v>1473</v>
      </c>
      <c r="E202" s="8">
        <f>중기사용료!G2322</f>
        <v>123</v>
      </c>
      <c r="F202" s="8">
        <v>0</v>
      </c>
      <c r="G202" s="8">
        <f>중기사용료!G2320</f>
        <v>4019</v>
      </c>
      <c r="H202" s="8">
        <f t="shared" si="3"/>
        <v>4142</v>
      </c>
      <c r="I202" s="7" t="s">
        <v>5631</v>
      </c>
      <c r="J202" s="6" t="s">
        <v>5631</v>
      </c>
      <c r="K202" s="6" t="s">
        <v>4459</v>
      </c>
    </row>
    <row r="203" spans="1:11" ht="15" customHeight="1">
      <c r="A203" s="7" t="s">
        <v>4972</v>
      </c>
      <c r="B203" s="7" t="s">
        <v>106</v>
      </c>
      <c r="C203" s="7">
        <v>1</v>
      </c>
      <c r="D203" s="7" t="s">
        <v>1473</v>
      </c>
      <c r="E203" s="8">
        <f>중기사용료!G2333</f>
        <v>123</v>
      </c>
      <c r="F203" s="8">
        <v>0</v>
      </c>
      <c r="G203" s="8">
        <f>중기사용료!G2331</f>
        <v>4234</v>
      </c>
      <c r="H203" s="8">
        <f t="shared" si="3"/>
        <v>4357</v>
      </c>
      <c r="I203" s="7" t="s">
        <v>5631</v>
      </c>
      <c r="J203" s="6" t="s">
        <v>5631</v>
      </c>
      <c r="K203" s="6" t="s">
        <v>5528</v>
      </c>
    </row>
    <row r="204" spans="1:11" ht="15" customHeight="1">
      <c r="A204" s="7" t="s">
        <v>3174</v>
      </c>
      <c r="B204" s="7" t="s">
        <v>1677</v>
      </c>
      <c r="C204" s="7">
        <v>1</v>
      </c>
      <c r="D204" s="7" t="s">
        <v>1473</v>
      </c>
      <c r="E204" s="8">
        <f>중기사용료!G2344</f>
        <v>288</v>
      </c>
      <c r="F204" s="8">
        <v>0</v>
      </c>
      <c r="G204" s="8">
        <f>중기사용료!G2342</f>
        <v>5212</v>
      </c>
      <c r="H204" s="8">
        <f t="shared" si="3"/>
        <v>5500</v>
      </c>
      <c r="I204" s="7" t="s">
        <v>5631</v>
      </c>
      <c r="J204" s="6" t="s">
        <v>5631</v>
      </c>
      <c r="K204" s="6" t="s">
        <v>4808</v>
      </c>
    </row>
    <row r="205" spans="1:11" ht="15" customHeight="1">
      <c r="A205" s="7" t="s">
        <v>3174</v>
      </c>
      <c r="B205" s="7" t="s">
        <v>5002</v>
      </c>
      <c r="C205" s="7">
        <v>1</v>
      </c>
      <c r="D205" s="7" t="s">
        <v>1473</v>
      </c>
      <c r="E205" s="8">
        <f>중기사용료!G2355</f>
        <v>288</v>
      </c>
      <c r="F205" s="8">
        <v>0</v>
      </c>
      <c r="G205" s="8">
        <f>중기사용료!G2353</f>
        <v>6687</v>
      </c>
      <c r="H205" s="8">
        <f t="shared" si="3"/>
        <v>6975</v>
      </c>
      <c r="I205" s="7" t="s">
        <v>5631</v>
      </c>
      <c r="J205" s="6" t="s">
        <v>5631</v>
      </c>
      <c r="K205" s="6" t="s">
        <v>2687</v>
      </c>
    </row>
    <row r="206" spans="1:11" ht="15" customHeight="1">
      <c r="A206" s="7" t="s">
        <v>3174</v>
      </c>
      <c r="B206" s="7" t="s">
        <v>5274</v>
      </c>
      <c r="C206" s="7">
        <v>1</v>
      </c>
      <c r="D206" s="7" t="s">
        <v>1473</v>
      </c>
      <c r="E206" s="8">
        <f>중기사용료!G2366</f>
        <v>288</v>
      </c>
      <c r="F206" s="8">
        <v>0</v>
      </c>
      <c r="G206" s="8">
        <f>중기사용료!G2364</f>
        <v>9073</v>
      </c>
      <c r="H206" s="8">
        <f t="shared" si="3"/>
        <v>9361</v>
      </c>
      <c r="I206" s="7" t="s">
        <v>5631</v>
      </c>
      <c r="J206" s="6" t="s">
        <v>5631</v>
      </c>
      <c r="K206" s="6" t="s">
        <v>5124</v>
      </c>
    </row>
    <row r="207" spans="1:11" ht="15" customHeight="1">
      <c r="A207" s="7" t="s">
        <v>4466</v>
      </c>
      <c r="B207" s="7" t="s">
        <v>4396</v>
      </c>
      <c r="C207" s="7">
        <v>1</v>
      </c>
      <c r="D207" s="7" t="s">
        <v>1473</v>
      </c>
      <c r="E207" s="8">
        <f>중기사용료!G2377</f>
        <v>44</v>
      </c>
      <c r="F207" s="8">
        <v>0</v>
      </c>
      <c r="G207" s="8">
        <f>중기사용료!G2375</f>
        <v>175</v>
      </c>
      <c r="H207" s="8">
        <f t="shared" si="3"/>
        <v>219</v>
      </c>
      <c r="I207" s="7" t="s">
        <v>5631</v>
      </c>
      <c r="J207" s="6" t="s">
        <v>5631</v>
      </c>
      <c r="K207" s="6" t="s">
        <v>3533</v>
      </c>
    </row>
    <row r="208" spans="1:11" ht="15" customHeight="1">
      <c r="A208" s="7" t="s">
        <v>4466</v>
      </c>
      <c r="B208" s="7" t="s">
        <v>5428</v>
      </c>
      <c r="C208" s="7">
        <v>1</v>
      </c>
      <c r="D208" s="7" t="s">
        <v>1473</v>
      </c>
      <c r="E208" s="8">
        <f>중기사용료!G2388</f>
        <v>44</v>
      </c>
      <c r="F208" s="8">
        <v>0</v>
      </c>
      <c r="G208" s="8">
        <f>중기사용료!G2386</f>
        <v>356</v>
      </c>
      <c r="H208" s="8">
        <f t="shared" si="3"/>
        <v>400</v>
      </c>
      <c r="I208" s="7" t="s">
        <v>5631</v>
      </c>
      <c r="J208" s="6" t="s">
        <v>5631</v>
      </c>
      <c r="K208" s="6" t="s">
        <v>2540</v>
      </c>
    </row>
    <row r="209" spans="1:11" ht="15" customHeight="1">
      <c r="A209" s="7" t="s">
        <v>4079</v>
      </c>
      <c r="B209" s="7" t="s">
        <v>5544</v>
      </c>
      <c r="C209" s="7">
        <v>1</v>
      </c>
      <c r="D209" s="7" t="s">
        <v>1473</v>
      </c>
      <c r="E209" s="8">
        <f>중기사용료!G2399</f>
        <v>102</v>
      </c>
      <c r="F209" s="8">
        <v>0</v>
      </c>
      <c r="G209" s="8">
        <f>중기사용료!G2397</f>
        <v>501</v>
      </c>
      <c r="H209" s="8">
        <f t="shared" si="3"/>
        <v>603</v>
      </c>
      <c r="I209" s="7" t="s">
        <v>5631</v>
      </c>
      <c r="J209" s="6" t="s">
        <v>5631</v>
      </c>
      <c r="K209" s="6" t="s">
        <v>2203</v>
      </c>
    </row>
    <row r="210" spans="1:11" ht="15" customHeight="1">
      <c r="A210" s="7" t="s">
        <v>4466</v>
      </c>
      <c r="B210" s="7" t="s">
        <v>5154</v>
      </c>
      <c r="C210" s="7">
        <v>1</v>
      </c>
      <c r="D210" s="7" t="s">
        <v>1473</v>
      </c>
      <c r="E210" s="8">
        <f>중기사용료!G2410</f>
        <v>102</v>
      </c>
      <c r="F210" s="8">
        <v>0</v>
      </c>
      <c r="G210" s="8">
        <f>중기사용료!G2408</f>
        <v>607</v>
      </c>
      <c r="H210" s="8">
        <f t="shared" si="3"/>
        <v>709</v>
      </c>
      <c r="I210" s="7" t="s">
        <v>5631</v>
      </c>
      <c r="J210" s="6" t="s">
        <v>5631</v>
      </c>
      <c r="K210" s="6" t="s">
        <v>2475</v>
      </c>
    </row>
    <row r="211" spans="1:11" ht="15" customHeight="1">
      <c r="A211" s="7" t="s">
        <v>4466</v>
      </c>
      <c r="B211" s="7" t="s">
        <v>3079</v>
      </c>
      <c r="C211" s="7">
        <v>1</v>
      </c>
      <c r="D211" s="7" t="s">
        <v>1473</v>
      </c>
      <c r="E211" s="8">
        <f>중기사용료!G2421</f>
        <v>123</v>
      </c>
      <c r="F211" s="8">
        <v>0</v>
      </c>
      <c r="G211" s="8">
        <f>중기사용료!G2419</f>
        <v>913</v>
      </c>
      <c r="H211" s="8">
        <f t="shared" si="3"/>
        <v>1036</v>
      </c>
      <c r="I211" s="7" t="s">
        <v>5631</v>
      </c>
      <c r="J211" s="6" t="s">
        <v>5631</v>
      </c>
      <c r="K211" s="6" t="s">
        <v>2714</v>
      </c>
    </row>
    <row r="212" spans="1:11" ht="15" customHeight="1">
      <c r="A212" s="7" t="s">
        <v>4466</v>
      </c>
      <c r="B212" s="7" t="s">
        <v>106</v>
      </c>
      <c r="C212" s="7">
        <v>1</v>
      </c>
      <c r="D212" s="7" t="s">
        <v>1473</v>
      </c>
      <c r="E212" s="8">
        <f>중기사용료!G2432</f>
        <v>123</v>
      </c>
      <c r="F212" s="8">
        <v>0</v>
      </c>
      <c r="G212" s="8">
        <f>중기사용료!G2430</f>
        <v>1056</v>
      </c>
      <c r="H212" s="8">
        <f t="shared" si="3"/>
        <v>1179</v>
      </c>
      <c r="I212" s="7" t="s">
        <v>5631</v>
      </c>
      <c r="J212" s="6" t="s">
        <v>5631</v>
      </c>
      <c r="K212" s="6" t="s">
        <v>1656</v>
      </c>
    </row>
    <row r="213" spans="1:11" ht="15" customHeight="1">
      <c r="A213" s="7" t="s">
        <v>4466</v>
      </c>
      <c r="B213" s="7" t="s">
        <v>1677</v>
      </c>
      <c r="C213" s="7">
        <v>1</v>
      </c>
      <c r="D213" s="7" t="s">
        <v>1473</v>
      </c>
      <c r="E213" s="8">
        <f>중기사용료!G2443</f>
        <v>288</v>
      </c>
      <c r="F213" s="8">
        <v>0</v>
      </c>
      <c r="G213" s="8">
        <f>중기사용료!G2441</f>
        <v>1269</v>
      </c>
      <c r="H213" s="8">
        <f t="shared" si="3"/>
        <v>1557</v>
      </c>
      <c r="I213" s="7" t="s">
        <v>5631</v>
      </c>
      <c r="J213" s="6" t="s">
        <v>5631</v>
      </c>
      <c r="K213" s="6" t="s">
        <v>2352</v>
      </c>
    </row>
    <row r="214" spans="1:11" ht="15" customHeight="1">
      <c r="A214" s="7" t="s">
        <v>4466</v>
      </c>
      <c r="B214" s="7" t="s">
        <v>5002</v>
      </c>
      <c r="C214" s="7">
        <v>1</v>
      </c>
      <c r="D214" s="7" t="s">
        <v>1473</v>
      </c>
      <c r="E214" s="8">
        <f>중기사용료!G2454</f>
        <v>288</v>
      </c>
      <c r="F214" s="8">
        <v>0</v>
      </c>
      <c r="G214" s="8">
        <f>중기사용료!G2452</f>
        <v>1467</v>
      </c>
      <c r="H214" s="8">
        <f t="shared" si="3"/>
        <v>1755</v>
      </c>
      <c r="I214" s="7" t="s">
        <v>5631</v>
      </c>
      <c r="J214" s="6" t="s">
        <v>5631</v>
      </c>
      <c r="K214" s="6" t="s">
        <v>4418</v>
      </c>
    </row>
    <row r="215" spans="1:11" ht="15" customHeight="1">
      <c r="A215" s="7" t="s">
        <v>4466</v>
      </c>
      <c r="B215" s="7" t="s">
        <v>5274</v>
      </c>
      <c r="C215" s="7">
        <v>1</v>
      </c>
      <c r="D215" s="7" t="s">
        <v>1473</v>
      </c>
      <c r="E215" s="8">
        <f>중기사용료!G2465</f>
        <v>288</v>
      </c>
      <c r="F215" s="8">
        <v>0</v>
      </c>
      <c r="G215" s="8">
        <f>중기사용료!G2463</f>
        <v>2142</v>
      </c>
      <c r="H215" s="8">
        <f t="shared" si="3"/>
        <v>2430</v>
      </c>
      <c r="I215" s="7" t="s">
        <v>5631</v>
      </c>
      <c r="J215" s="6" t="s">
        <v>5631</v>
      </c>
      <c r="K215" s="6" t="s">
        <v>1951</v>
      </c>
    </row>
    <row r="216" spans="1:11" ht="15" customHeight="1">
      <c r="A216" s="7" t="s">
        <v>1211</v>
      </c>
      <c r="B216" s="7" t="s">
        <v>4396</v>
      </c>
      <c r="C216" s="7">
        <v>1</v>
      </c>
      <c r="D216" s="7" t="s">
        <v>1473</v>
      </c>
      <c r="E216" s="8">
        <f>중기사용료!G2476</f>
        <v>44</v>
      </c>
      <c r="F216" s="8">
        <v>0</v>
      </c>
      <c r="G216" s="8">
        <f>중기사용료!G2474</f>
        <v>187</v>
      </c>
      <c r="H216" s="8">
        <f t="shared" si="3"/>
        <v>231</v>
      </c>
      <c r="I216" s="7" t="s">
        <v>5631</v>
      </c>
      <c r="J216" s="6" t="s">
        <v>5631</v>
      </c>
      <c r="K216" s="6" t="s">
        <v>3910</v>
      </c>
    </row>
    <row r="217" spans="1:11" ht="15" customHeight="1">
      <c r="A217" s="7" t="s">
        <v>1211</v>
      </c>
      <c r="B217" s="7" t="s">
        <v>5428</v>
      </c>
      <c r="C217" s="7">
        <v>1</v>
      </c>
      <c r="D217" s="7" t="s">
        <v>1473</v>
      </c>
      <c r="E217" s="8">
        <f>중기사용료!G2487</f>
        <v>44</v>
      </c>
      <c r="F217" s="8">
        <v>0</v>
      </c>
      <c r="G217" s="8">
        <f>중기사용료!G2485</f>
        <v>217</v>
      </c>
      <c r="H217" s="8">
        <f t="shared" si="3"/>
        <v>261</v>
      </c>
      <c r="I217" s="7" t="s">
        <v>5631</v>
      </c>
      <c r="J217" s="6" t="s">
        <v>5631</v>
      </c>
      <c r="K217" s="6" t="s">
        <v>2184</v>
      </c>
    </row>
    <row r="218" spans="1:11" ht="15" customHeight="1">
      <c r="A218" s="7" t="s">
        <v>1211</v>
      </c>
      <c r="B218" s="7" t="s">
        <v>5544</v>
      </c>
      <c r="C218" s="7">
        <v>1</v>
      </c>
      <c r="D218" s="7" t="s">
        <v>1473</v>
      </c>
      <c r="E218" s="8">
        <f>중기사용료!G2498</f>
        <v>102</v>
      </c>
      <c r="F218" s="8">
        <v>0</v>
      </c>
      <c r="G218" s="8">
        <f>중기사용료!G2496</f>
        <v>350</v>
      </c>
      <c r="H218" s="8">
        <f t="shared" si="3"/>
        <v>452</v>
      </c>
      <c r="I218" s="7" t="s">
        <v>5631</v>
      </c>
      <c r="J218" s="6" t="s">
        <v>5631</v>
      </c>
      <c r="K218" s="6" t="s">
        <v>2575</v>
      </c>
    </row>
    <row r="219" spans="1:11" ht="15" customHeight="1">
      <c r="A219" s="7" t="s">
        <v>1211</v>
      </c>
      <c r="B219" s="7" t="s">
        <v>5154</v>
      </c>
      <c r="C219" s="7">
        <v>1</v>
      </c>
      <c r="D219" s="7" t="s">
        <v>1473</v>
      </c>
      <c r="E219" s="8">
        <f>중기사용료!G2509</f>
        <v>102</v>
      </c>
      <c r="F219" s="8">
        <v>0</v>
      </c>
      <c r="G219" s="8">
        <f>중기사용료!G2507</f>
        <v>577</v>
      </c>
      <c r="H219" s="8">
        <f t="shared" si="3"/>
        <v>679</v>
      </c>
      <c r="I219" s="7" t="s">
        <v>5631</v>
      </c>
      <c r="J219" s="6" t="s">
        <v>5631</v>
      </c>
      <c r="K219" s="6" t="s">
        <v>2134</v>
      </c>
    </row>
    <row r="220" spans="1:11" ht="15" customHeight="1">
      <c r="A220" s="7" t="s">
        <v>1211</v>
      </c>
      <c r="B220" s="7" t="s">
        <v>3079</v>
      </c>
      <c r="C220" s="7">
        <v>1</v>
      </c>
      <c r="D220" s="7" t="s">
        <v>1473</v>
      </c>
      <c r="E220" s="8">
        <f>중기사용료!G2520</f>
        <v>123</v>
      </c>
      <c r="F220" s="8">
        <v>0</v>
      </c>
      <c r="G220" s="8">
        <f>중기사용료!G2518</f>
        <v>706</v>
      </c>
      <c r="H220" s="8">
        <f t="shared" si="3"/>
        <v>829</v>
      </c>
      <c r="I220" s="7" t="s">
        <v>5631</v>
      </c>
      <c r="J220" s="6" t="s">
        <v>5631</v>
      </c>
      <c r="K220" s="6" t="s">
        <v>2362</v>
      </c>
    </row>
    <row r="221" spans="1:11" ht="15" customHeight="1">
      <c r="A221" s="7" t="s">
        <v>1211</v>
      </c>
      <c r="B221" s="7" t="s">
        <v>106</v>
      </c>
      <c r="C221" s="7">
        <v>1</v>
      </c>
      <c r="D221" s="7" t="s">
        <v>1473</v>
      </c>
      <c r="E221" s="8">
        <f>중기사용료!G2531</f>
        <v>123</v>
      </c>
      <c r="F221" s="8">
        <v>0</v>
      </c>
      <c r="G221" s="8">
        <f>중기사용료!G2529</f>
        <v>817</v>
      </c>
      <c r="H221" s="8">
        <f t="shared" si="3"/>
        <v>940</v>
      </c>
      <c r="I221" s="7" t="s">
        <v>5631</v>
      </c>
      <c r="J221" s="6" t="s">
        <v>5631</v>
      </c>
      <c r="K221" s="6" t="s">
        <v>1996</v>
      </c>
    </row>
    <row r="222" spans="1:11" ht="15" customHeight="1">
      <c r="A222" s="7" t="s">
        <v>1211</v>
      </c>
      <c r="B222" s="7" t="s">
        <v>1677</v>
      </c>
      <c r="C222" s="7">
        <v>1</v>
      </c>
      <c r="D222" s="7" t="s">
        <v>1473</v>
      </c>
      <c r="E222" s="8">
        <f>중기사용료!G2542</f>
        <v>288</v>
      </c>
      <c r="F222" s="8">
        <v>0</v>
      </c>
      <c r="G222" s="8">
        <f>중기사용료!G2540</f>
        <v>875</v>
      </c>
      <c r="H222" s="8">
        <f t="shared" si="3"/>
        <v>1163</v>
      </c>
      <c r="I222" s="7" t="s">
        <v>5631</v>
      </c>
      <c r="J222" s="6" t="s">
        <v>5631</v>
      </c>
      <c r="K222" s="6" t="s">
        <v>2691</v>
      </c>
    </row>
    <row r="223" spans="1:11" ht="15" customHeight="1">
      <c r="A223" s="7" t="s">
        <v>1211</v>
      </c>
      <c r="B223" s="7" t="s">
        <v>5002</v>
      </c>
      <c r="C223" s="7">
        <v>1</v>
      </c>
      <c r="D223" s="7" t="s">
        <v>1473</v>
      </c>
      <c r="E223" s="8">
        <f>중기사용료!G2553</f>
        <v>288</v>
      </c>
      <c r="F223" s="8">
        <v>0</v>
      </c>
      <c r="G223" s="8">
        <f>중기사용료!G2551</f>
        <v>1046</v>
      </c>
      <c r="H223" s="8">
        <f t="shared" si="3"/>
        <v>1334</v>
      </c>
      <c r="I223" s="7" t="s">
        <v>5631</v>
      </c>
      <c r="J223" s="6" t="s">
        <v>5631</v>
      </c>
      <c r="K223" s="6" t="s">
        <v>4811</v>
      </c>
    </row>
    <row r="224" spans="1:11" ht="15" customHeight="1">
      <c r="A224" s="7" t="s">
        <v>1211</v>
      </c>
      <c r="B224" s="7" t="s">
        <v>3006</v>
      </c>
      <c r="C224" s="7">
        <v>1</v>
      </c>
      <c r="D224" s="7" t="s">
        <v>1473</v>
      </c>
      <c r="E224" s="8">
        <f>중기사용료!G2564</f>
        <v>288</v>
      </c>
      <c r="F224" s="8">
        <v>0</v>
      </c>
      <c r="G224" s="8">
        <f>중기사용료!G2562</f>
        <v>1571</v>
      </c>
      <c r="H224" s="8">
        <f t="shared" si="3"/>
        <v>1859</v>
      </c>
      <c r="I224" s="7" t="s">
        <v>5631</v>
      </c>
      <c r="J224" s="6" t="s">
        <v>5631</v>
      </c>
      <c r="K224" s="6" t="s">
        <v>1603</v>
      </c>
    </row>
    <row r="225" spans="1:11" ht="15" customHeight="1">
      <c r="A225" s="7" t="s">
        <v>2840</v>
      </c>
      <c r="B225" s="7" t="s">
        <v>5321</v>
      </c>
      <c r="C225" s="7">
        <v>1</v>
      </c>
      <c r="D225" s="7" t="s">
        <v>1473</v>
      </c>
      <c r="E225" s="8">
        <v>0</v>
      </c>
      <c r="F225" s="8">
        <v>0</v>
      </c>
      <c r="G225" s="8">
        <f>중기사용료!G2573</f>
        <v>3496</v>
      </c>
      <c r="H225" s="8">
        <f t="shared" si="3"/>
        <v>3496</v>
      </c>
      <c r="I225" s="7" t="s">
        <v>5631</v>
      </c>
      <c r="J225" s="6" t="s">
        <v>5631</v>
      </c>
      <c r="K225" s="6" t="s">
        <v>4024</v>
      </c>
    </row>
    <row r="226" spans="1:11" ht="15" customHeight="1">
      <c r="A226" s="7" t="s">
        <v>2840</v>
      </c>
      <c r="B226" s="7" t="s">
        <v>3815</v>
      </c>
      <c r="C226" s="7">
        <v>1</v>
      </c>
      <c r="D226" s="7" t="s">
        <v>1473</v>
      </c>
      <c r="E226" s="8">
        <v>0</v>
      </c>
      <c r="F226" s="8">
        <v>0</v>
      </c>
      <c r="G226" s="8">
        <f>중기사용료!G2584</f>
        <v>4516</v>
      </c>
      <c r="H226" s="8">
        <f t="shared" si="3"/>
        <v>4516</v>
      </c>
      <c r="I226" s="7" t="s">
        <v>5631</v>
      </c>
      <c r="J226" s="6" t="s">
        <v>5631</v>
      </c>
      <c r="K226" s="6" t="s">
        <v>2635</v>
      </c>
    </row>
    <row r="227" spans="1:11" ht="15" customHeight="1">
      <c r="A227" s="7" t="s">
        <v>2840</v>
      </c>
      <c r="B227" s="7" t="s">
        <v>1557</v>
      </c>
      <c r="C227" s="7">
        <v>1</v>
      </c>
      <c r="D227" s="7" t="s">
        <v>1473</v>
      </c>
      <c r="E227" s="8">
        <v>0</v>
      </c>
      <c r="F227" s="8">
        <v>0</v>
      </c>
      <c r="G227" s="8">
        <f>중기사용료!G2595</f>
        <v>5244</v>
      </c>
      <c r="H227" s="8">
        <f t="shared" si="3"/>
        <v>5244</v>
      </c>
      <c r="I227" s="7" t="s">
        <v>5631</v>
      </c>
      <c r="J227" s="6" t="s">
        <v>5631</v>
      </c>
      <c r="K227" s="6" t="s">
        <v>4667</v>
      </c>
    </row>
    <row r="228" spans="1:11" ht="15" customHeight="1">
      <c r="A228" s="7" t="s">
        <v>1860</v>
      </c>
      <c r="B228" s="7" t="s">
        <v>2386</v>
      </c>
      <c r="C228" s="7">
        <v>1</v>
      </c>
      <c r="D228" s="7" t="s">
        <v>1473</v>
      </c>
      <c r="E228" s="8">
        <v>0</v>
      </c>
      <c r="F228" s="8">
        <f>중기사용료!G2610</f>
        <v>25758</v>
      </c>
      <c r="G228" s="8">
        <f>중기사용료!G2606</f>
        <v>33880</v>
      </c>
      <c r="H228" s="8">
        <f t="shared" si="3"/>
        <v>59638</v>
      </c>
      <c r="I228" s="7" t="s">
        <v>5631</v>
      </c>
      <c r="J228" s="6" t="s">
        <v>5631</v>
      </c>
      <c r="K228" s="6" t="s">
        <v>3715</v>
      </c>
    </row>
    <row r="229" spans="1:11" ht="15" customHeight="1">
      <c r="A229" s="7" t="s">
        <v>1860</v>
      </c>
      <c r="B229" s="7" t="s">
        <v>5229</v>
      </c>
      <c r="C229" s="7">
        <v>1</v>
      </c>
      <c r="D229" s="7" t="s">
        <v>1473</v>
      </c>
      <c r="E229" s="8">
        <v>0</v>
      </c>
      <c r="F229" s="8">
        <f>중기사용료!G2621</f>
        <v>25758</v>
      </c>
      <c r="G229" s="8">
        <f>중기사용료!G2617</f>
        <v>45801</v>
      </c>
      <c r="H229" s="8">
        <f t="shared" si="3"/>
        <v>71559</v>
      </c>
      <c r="I229" s="7" t="s">
        <v>5631</v>
      </c>
      <c r="J229" s="6" t="s">
        <v>5631</v>
      </c>
      <c r="K229" s="6" t="s">
        <v>5391</v>
      </c>
    </row>
    <row r="230" spans="1:11" ht="15" customHeight="1">
      <c r="A230" s="7" t="s">
        <v>1860</v>
      </c>
      <c r="B230" s="7" t="s">
        <v>5579</v>
      </c>
      <c r="C230" s="7">
        <v>1</v>
      </c>
      <c r="D230" s="7" t="s">
        <v>1473</v>
      </c>
      <c r="E230" s="8">
        <v>0</v>
      </c>
      <c r="F230" s="8">
        <f>중기사용료!G2632</f>
        <v>25758</v>
      </c>
      <c r="G230" s="8">
        <f>중기사용료!G2628</f>
        <v>60054</v>
      </c>
      <c r="H230" s="8">
        <f t="shared" si="3"/>
        <v>85812</v>
      </c>
      <c r="I230" s="7" t="s">
        <v>5631</v>
      </c>
      <c r="J230" s="6" t="s">
        <v>5631</v>
      </c>
      <c r="K230" s="6" t="s">
        <v>5245</v>
      </c>
    </row>
    <row r="231" spans="1:11" ht="15" customHeight="1">
      <c r="A231" s="7" t="s">
        <v>1860</v>
      </c>
      <c r="B231" s="7" t="s">
        <v>585</v>
      </c>
      <c r="C231" s="7">
        <v>1</v>
      </c>
      <c r="D231" s="7" t="s">
        <v>1473</v>
      </c>
      <c r="E231" s="8">
        <v>0</v>
      </c>
      <c r="F231" s="8">
        <f>중기사용료!G2643</f>
        <v>25758</v>
      </c>
      <c r="G231" s="8">
        <f>중기사용료!G2639</f>
        <v>80850</v>
      </c>
      <c r="H231" s="8">
        <f t="shared" si="3"/>
        <v>106608</v>
      </c>
      <c r="I231" s="7" t="s">
        <v>5631</v>
      </c>
      <c r="J231" s="6" t="s">
        <v>5631</v>
      </c>
      <c r="K231" s="6" t="s">
        <v>630</v>
      </c>
    </row>
    <row r="232" spans="1:11" ht="15" customHeight="1">
      <c r="A232" s="7" t="s">
        <v>4880</v>
      </c>
      <c r="B232" s="7" t="s">
        <v>1095</v>
      </c>
      <c r="C232" s="7">
        <v>1</v>
      </c>
      <c r="D232" s="7" t="s">
        <v>1473</v>
      </c>
      <c r="E232" s="8">
        <v>0</v>
      </c>
      <c r="F232" s="8">
        <v>0</v>
      </c>
      <c r="G232" s="8">
        <f>중기사용료!G2650</f>
        <v>3379</v>
      </c>
      <c r="H232" s="8">
        <f t="shared" si="3"/>
        <v>3379</v>
      </c>
      <c r="I232" s="7" t="s">
        <v>5631</v>
      </c>
      <c r="J232" s="6" t="s">
        <v>5631</v>
      </c>
      <c r="K232" s="6" t="s">
        <v>2534</v>
      </c>
    </row>
    <row r="233" spans="1:11" ht="15" customHeight="1">
      <c r="A233" s="7" t="s">
        <v>882</v>
      </c>
      <c r="B233" s="7" t="s">
        <v>5521</v>
      </c>
      <c r="C233" s="7">
        <v>1</v>
      </c>
      <c r="D233" s="7" t="s">
        <v>1473</v>
      </c>
      <c r="E233" s="8">
        <f>중기사용료!G2664</f>
        <v>5145</v>
      </c>
      <c r="F233" s="8">
        <f>중기사용료!G2666</f>
        <v>25758</v>
      </c>
      <c r="G233" s="8">
        <f>중기사용료!G2661</f>
        <v>2454</v>
      </c>
      <c r="H233" s="8">
        <f t="shared" si="3"/>
        <v>33357</v>
      </c>
      <c r="I233" s="7" t="s">
        <v>5631</v>
      </c>
      <c r="J233" s="6" t="s">
        <v>5631</v>
      </c>
      <c r="K233" s="6" t="s">
        <v>5618</v>
      </c>
    </row>
    <row r="234" spans="1:11" ht="15" customHeight="1">
      <c r="A234" s="7" t="s">
        <v>882</v>
      </c>
      <c r="B234" s="7" t="s">
        <v>4578</v>
      </c>
      <c r="C234" s="7">
        <v>1</v>
      </c>
      <c r="D234" s="7" t="s">
        <v>1473</v>
      </c>
      <c r="E234" s="8">
        <f>중기사용료!G2676</f>
        <v>6174</v>
      </c>
      <c r="F234" s="8">
        <f>중기사용료!G2678</f>
        <v>25758</v>
      </c>
      <c r="G234" s="8">
        <f>중기사용료!G2673</f>
        <v>3437</v>
      </c>
      <c r="H234" s="8">
        <f t="shared" si="3"/>
        <v>35369</v>
      </c>
      <c r="I234" s="7" t="s">
        <v>5631</v>
      </c>
      <c r="J234" s="6" t="s">
        <v>5631</v>
      </c>
      <c r="K234" s="6" t="s">
        <v>4638</v>
      </c>
    </row>
    <row r="235" spans="1:11" ht="15" customHeight="1">
      <c r="A235" s="7" t="s">
        <v>4617</v>
      </c>
      <c r="B235" s="7" t="s">
        <v>5502</v>
      </c>
      <c r="C235" s="7">
        <v>1</v>
      </c>
      <c r="D235" s="7" t="s">
        <v>1473</v>
      </c>
      <c r="E235" s="8">
        <f>중기사용료!G2688</f>
        <v>1907</v>
      </c>
      <c r="F235" s="8">
        <f>중기사용료!G2690</f>
        <v>18412</v>
      </c>
      <c r="G235" s="8">
        <f>중기사용료!G2685</f>
        <v>559</v>
      </c>
      <c r="H235" s="8">
        <f t="shared" si="3"/>
        <v>20878</v>
      </c>
      <c r="I235" s="7" t="s">
        <v>5631</v>
      </c>
      <c r="J235" s="6" t="s">
        <v>5631</v>
      </c>
      <c r="K235" s="6" t="s">
        <v>3585</v>
      </c>
    </row>
    <row r="236" spans="1:11" ht="15" customHeight="1">
      <c r="A236" s="7" t="s">
        <v>2467</v>
      </c>
      <c r="B236" s="7" t="s">
        <v>1727</v>
      </c>
      <c r="C236" s="7">
        <v>1</v>
      </c>
      <c r="D236" s="7" t="s">
        <v>1473</v>
      </c>
      <c r="E236" s="8">
        <f>중기사용료!G2700</f>
        <v>6702</v>
      </c>
      <c r="F236" s="8">
        <f>중기사용료!G2702</f>
        <v>25758</v>
      </c>
      <c r="G236" s="8">
        <f>중기사용료!G2697</f>
        <v>3143</v>
      </c>
      <c r="H236" s="8">
        <f t="shared" si="3"/>
        <v>35603</v>
      </c>
      <c r="I236" s="7" t="s">
        <v>5631</v>
      </c>
      <c r="J236" s="6" t="s">
        <v>5631</v>
      </c>
      <c r="K236" s="6" t="s">
        <v>160</v>
      </c>
    </row>
    <row r="237" spans="1:11" ht="15" customHeight="1">
      <c r="A237" s="7" t="s">
        <v>2467</v>
      </c>
      <c r="B237" s="7" t="s">
        <v>2751</v>
      </c>
      <c r="C237" s="7">
        <v>1</v>
      </c>
      <c r="D237" s="7" t="s">
        <v>1473</v>
      </c>
      <c r="E237" s="8">
        <f>중기사용료!G2712</f>
        <v>6702</v>
      </c>
      <c r="F237" s="8">
        <f>중기사용료!G2714</f>
        <v>25758</v>
      </c>
      <c r="G237" s="8">
        <f>중기사용료!G2709</f>
        <v>3375</v>
      </c>
      <c r="H237" s="8">
        <f t="shared" si="3"/>
        <v>35835</v>
      </c>
      <c r="I237" s="7" t="s">
        <v>5631</v>
      </c>
      <c r="J237" s="6" t="s">
        <v>5631</v>
      </c>
      <c r="K237" s="6" t="s">
        <v>3001</v>
      </c>
    </row>
    <row r="238" spans="1:11" ht="15" customHeight="1">
      <c r="A238" s="7" t="s">
        <v>2467</v>
      </c>
      <c r="B238" s="7" t="s">
        <v>2294</v>
      </c>
      <c r="C238" s="7">
        <v>1</v>
      </c>
      <c r="D238" s="7" t="s">
        <v>1473</v>
      </c>
      <c r="E238" s="8">
        <f>중기사용료!G2724</f>
        <v>9550</v>
      </c>
      <c r="F238" s="8">
        <f>중기사용료!G2726</f>
        <v>25758</v>
      </c>
      <c r="G238" s="8">
        <f>중기사용료!G2721</f>
        <v>4154</v>
      </c>
      <c r="H238" s="8">
        <f t="shared" si="3"/>
        <v>39462</v>
      </c>
      <c r="I238" s="7" t="s">
        <v>5631</v>
      </c>
      <c r="J238" s="6" t="s">
        <v>5631</v>
      </c>
      <c r="K238" s="6" t="s">
        <v>4368</v>
      </c>
    </row>
    <row r="239" spans="1:11" ht="15" customHeight="1">
      <c r="A239" s="7" t="s">
        <v>2467</v>
      </c>
      <c r="B239" s="7" t="s">
        <v>5521</v>
      </c>
      <c r="C239" s="7">
        <v>1</v>
      </c>
      <c r="D239" s="7" t="s">
        <v>1473</v>
      </c>
      <c r="E239" s="8">
        <f>중기사용료!G2736</f>
        <v>9550</v>
      </c>
      <c r="F239" s="8">
        <f>중기사용료!G2738</f>
        <v>25758</v>
      </c>
      <c r="G239" s="8">
        <f>중기사용료!G2733</f>
        <v>5748</v>
      </c>
      <c r="H239" s="8">
        <f t="shared" si="3"/>
        <v>41056</v>
      </c>
      <c r="I239" s="7" t="s">
        <v>5631</v>
      </c>
      <c r="J239" s="6" t="s">
        <v>5631</v>
      </c>
      <c r="K239" s="6" t="s">
        <v>4221</v>
      </c>
    </row>
    <row r="240" spans="1:11" ht="15" customHeight="1">
      <c r="A240" s="7" t="s">
        <v>2467</v>
      </c>
      <c r="B240" s="7" t="s">
        <v>1359</v>
      </c>
      <c r="C240" s="7">
        <v>1</v>
      </c>
      <c r="D240" s="7" t="s">
        <v>1473</v>
      </c>
      <c r="E240" s="8">
        <f>중기사용료!G2748</f>
        <v>11058</v>
      </c>
      <c r="F240" s="8">
        <f>중기사용료!G2750</f>
        <v>25758</v>
      </c>
      <c r="G240" s="8">
        <f>중기사용료!G2745</f>
        <v>7397</v>
      </c>
      <c r="H240" s="8">
        <f t="shared" si="3"/>
        <v>44213</v>
      </c>
      <c r="I240" s="7" t="s">
        <v>5631</v>
      </c>
      <c r="J240" s="6" t="s">
        <v>5631</v>
      </c>
      <c r="K240" s="6" t="s">
        <v>4485</v>
      </c>
    </row>
    <row r="241" spans="1:11" ht="15" customHeight="1">
      <c r="A241" s="7" t="s">
        <v>3243</v>
      </c>
      <c r="B241" s="7" t="s">
        <v>1466</v>
      </c>
      <c r="C241" s="7">
        <v>1</v>
      </c>
      <c r="D241" s="7" t="s">
        <v>1473</v>
      </c>
      <c r="E241" s="8">
        <f>중기사용료!G2760</f>
        <v>7099</v>
      </c>
      <c r="F241" s="8">
        <f>중기사용료!G2762</f>
        <v>24115</v>
      </c>
      <c r="G241" s="8">
        <f>중기사용료!G2757</f>
        <v>1767</v>
      </c>
      <c r="H241" s="8">
        <f t="shared" si="3"/>
        <v>32981</v>
      </c>
      <c r="I241" s="7" t="s">
        <v>5631</v>
      </c>
      <c r="J241" s="6" t="s">
        <v>5631</v>
      </c>
      <c r="K241" s="6" t="s">
        <v>4742</v>
      </c>
    </row>
    <row r="242" spans="1:11" ht="15" customHeight="1">
      <c r="A242" s="7" t="s">
        <v>2266</v>
      </c>
      <c r="B242" s="7" t="s">
        <v>2751</v>
      </c>
      <c r="C242" s="7">
        <v>1</v>
      </c>
      <c r="D242" s="7" t="s">
        <v>1473</v>
      </c>
      <c r="E242" s="8">
        <f>중기사용료!G2772</f>
        <v>10728</v>
      </c>
      <c r="F242" s="8">
        <f>중기사용료!G2774</f>
        <v>24115</v>
      </c>
      <c r="G242" s="8">
        <f>중기사용료!G2769</f>
        <v>2584</v>
      </c>
      <c r="H242" s="8">
        <f t="shared" si="3"/>
        <v>37427</v>
      </c>
      <c r="I242" s="7" t="s">
        <v>5631</v>
      </c>
      <c r="J242" s="6" t="s">
        <v>5631</v>
      </c>
      <c r="K242" s="6" t="s">
        <v>464</v>
      </c>
    </row>
    <row r="243" spans="1:11" ht="15" customHeight="1">
      <c r="A243" s="7" t="s">
        <v>2266</v>
      </c>
      <c r="B243" s="7" t="s">
        <v>2294</v>
      </c>
      <c r="C243" s="7">
        <v>1</v>
      </c>
      <c r="D243" s="7" t="s">
        <v>1473</v>
      </c>
      <c r="E243" s="8">
        <f>중기사용료!G2784</f>
        <v>14514</v>
      </c>
      <c r="F243" s="8">
        <f>중기사용료!G2786</f>
        <v>24115</v>
      </c>
      <c r="G243" s="8">
        <f>중기사용료!G2781</f>
        <v>3203</v>
      </c>
      <c r="H243" s="8">
        <f t="shared" si="3"/>
        <v>41832</v>
      </c>
      <c r="I243" s="7" t="s">
        <v>5631</v>
      </c>
      <c r="J243" s="6" t="s">
        <v>5631</v>
      </c>
      <c r="K243" s="6" t="s">
        <v>1876</v>
      </c>
    </row>
    <row r="244" spans="1:11" ht="15" customHeight="1">
      <c r="A244" s="7" t="s">
        <v>2266</v>
      </c>
      <c r="B244" s="7" t="s">
        <v>76</v>
      </c>
      <c r="C244" s="7">
        <v>1</v>
      </c>
      <c r="D244" s="7" t="s">
        <v>1473</v>
      </c>
      <c r="E244" s="8">
        <f>중기사용료!G2796</f>
        <v>17827</v>
      </c>
      <c r="F244" s="8">
        <f>중기사용료!G2798</f>
        <v>24115</v>
      </c>
      <c r="G244" s="8">
        <f>중기사용료!G2793</f>
        <v>4111</v>
      </c>
      <c r="H244" s="8">
        <f t="shared" si="3"/>
        <v>46053</v>
      </c>
      <c r="I244" s="7" t="s">
        <v>5631</v>
      </c>
      <c r="J244" s="6" t="s">
        <v>5631</v>
      </c>
      <c r="K244" s="6" t="s">
        <v>3194</v>
      </c>
    </row>
    <row r="245" spans="1:11" ht="15" customHeight="1">
      <c r="A245" s="7" t="s">
        <v>3860</v>
      </c>
      <c r="B245" s="7" t="s">
        <v>4338</v>
      </c>
      <c r="C245" s="7">
        <v>1</v>
      </c>
      <c r="D245" s="7" t="s">
        <v>1473</v>
      </c>
      <c r="E245" s="8">
        <f>중기사용료!G2808</f>
        <v>28049</v>
      </c>
      <c r="F245" s="8">
        <f>중기사용료!G2810</f>
        <v>25758</v>
      </c>
      <c r="G245" s="8">
        <f>중기사용료!G2805</f>
        <v>13783</v>
      </c>
      <c r="H245" s="8">
        <f t="shared" si="3"/>
        <v>67590</v>
      </c>
      <c r="I245" s="7" t="s">
        <v>5631</v>
      </c>
      <c r="J245" s="6" t="s">
        <v>5631</v>
      </c>
      <c r="K245" s="6" t="s">
        <v>1085</v>
      </c>
    </row>
    <row r="246" spans="1:11" ht="15" customHeight="1">
      <c r="A246" s="7" t="s">
        <v>3860</v>
      </c>
      <c r="B246" s="7" t="s">
        <v>4641</v>
      </c>
      <c r="C246" s="7">
        <v>1</v>
      </c>
      <c r="D246" s="7" t="s">
        <v>1473</v>
      </c>
      <c r="E246" s="8">
        <f>중기사용료!G2820</f>
        <v>29239</v>
      </c>
      <c r="F246" s="8">
        <f>중기사용료!G2822</f>
        <v>25758</v>
      </c>
      <c r="G246" s="8">
        <f>중기사용료!G2817</f>
        <v>18573</v>
      </c>
      <c r="H246" s="8">
        <f t="shared" si="3"/>
        <v>73570</v>
      </c>
      <c r="I246" s="7" t="s">
        <v>5631</v>
      </c>
      <c r="J246" s="6" t="s">
        <v>5631</v>
      </c>
      <c r="K246" s="6" t="s">
        <v>2431</v>
      </c>
    </row>
    <row r="247" spans="1:11" ht="15" customHeight="1">
      <c r="A247" s="7" t="s">
        <v>4043</v>
      </c>
      <c r="B247" s="7" t="s">
        <v>3998</v>
      </c>
      <c r="C247" s="7">
        <v>1</v>
      </c>
      <c r="D247" s="7" t="s">
        <v>1473</v>
      </c>
      <c r="E247" s="8">
        <f>중기사용료!G2832</f>
        <v>34849</v>
      </c>
      <c r="F247" s="8">
        <f>중기사용료!G2834</f>
        <v>25758</v>
      </c>
      <c r="G247" s="8">
        <f>중기사용료!G2829</f>
        <v>24503</v>
      </c>
      <c r="H247" s="8">
        <f t="shared" si="3"/>
        <v>85110</v>
      </c>
      <c r="I247" s="7" t="s">
        <v>5631</v>
      </c>
      <c r="J247" s="6" t="s">
        <v>5631</v>
      </c>
      <c r="K247" s="6" t="s">
        <v>3652</v>
      </c>
    </row>
    <row r="248" spans="1:11" ht="15" customHeight="1">
      <c r="A248" s="7" t="s">
        <v>4043</v>
      </c>
      <c r="B248" s="7" t="s">
        <v>3197</v>
      </c>
      <c r="C248" s="7">
        <v>1</v>
      </c>
      <c r="D248" s="7" t="s">
        <v>1473</v>
      </c>
      <c r="E248" s="8">
        <f>중기사용료!G2844</f>
        <v>44709</v>
      </c>
      <c r="F248" s="8">
        <f>중기사용료!G2846</f>
        <v>25758</v>
      </c>
      <c r="G248" s="8">
        <f>중기사용료!G2841</f>
        <v>34305</v>
      </c>
      <c r="H248" s="8">
        <f t="shared" si="3"/>
        <v>104772</v>
      </c>
      <c r="I248" s="7" t="s">
        <v>5631</v>
      </c>
      <c r="J248" s="6" t="s">
        <v>5631</v>
      </c>
      <c r="K248" s="6" t="s">
        <v>987</v>
      </c>
    </row>
    <row r="249" spans="1:11" ht="15" customHeight="1">
      <c r="A249" s="7" t="s">
        <v>4425</v>
      </c>
      <c r="B249" s="7" t="s">
        <v>5514</v>
      </c>
      <c r="C249" s="7">
        <v>1</v>
      </c>
      <c r="D249" s="7" t="s">
        <v>1473</v>
      </c>
      <c r="E249" s="8">
        <f>중기사용료!G2855</f>
        <v>362476</v>
      </c>
      <c r="F249" s="8">
        <f>중기사용료!G2857</f>
        <v>51517</v>
      </c>
      <c r="G249" s="8">
        <f>중기사용료!G2853</f>
        <v>69600</v>
      </c>
      <c r="H249" s="8">
        <f t="shared" si="3"/>
        <v>483593</v>
      </c>
      <c r="I249" s="7" t="s">
        <v>5631</v>
      </c>
      <c r="J249" s="6" t="s">
        <v>5631</v>
      </c>
      <c r="K249" s="6" t="s">
        <v>3735</v>
      </c>
    </row>
    <row r="250" spans="1:11" ht="15" customHeight="1">
      <c r="A250" s="7" t="s">
        <v>4425</v>
      </c>
      <c r="B250" s="7" t="s">
        <v>5437</v>
      </c>
      <c r="C250" s="7">
        <v>1</v>
      </c>
      <c r="D250" s="7" t="s">
        <v>1473</v>
      </c>
      <c r="E250" s="8">
        <f>중기사용료!G2866</f>
        <v>457336</v>
      </c>
      <c r="F250" s="8">
        <f>중기사용료!G2868</f>
        <v>51517</v>
      </c>
      <c r="G250" s="8">
        <f>중기사용료!G2864</f>
        <v>78813</v>
      </c>
      <c r="H250" s="8">
        <f t="shared" si="3"/>
        <v>587666</v>
      </c>
      <c r="I250" s="7" t="s">
        <v>5631</v>
      </c>
      <c r="J250" s="6" t="s">
        <v>5631</v>
      </c>
      <c r="K250" s="6" t="s">
        <v>1040</v>
      </c>
    </row>
    <row r="251" spans="1:11" ht="15" customHeight="1">
      <c r="A251" s="7" t="s">
        <v>4425</v>
      </c>
      <c r="B251" s="7" t="s">
        <v>59</v>
      </c>
      <c r="C251" s="7">
        <v>1</v>
      </c>
      <c r="D251" s="7" t="s">
        <v>1473</v>
      </c>
      <c r="E251" s="8">
        <f>중기사용료!G2877</f>
        <v>504729</v>
      </c>
      <c r="F251" s="8">
        <f>중기사용료!G2879</f>
        <v>51517</v>
      </c>
      <c r="G251" s="8">
        <f>중기사용료!G2875</f>
        <v>101064</v>
      </c>
      <c r="H251" s="8">
        <f t="shared" si="3"/>
        <v>657310</v>
      </c>
      <c r="I251" s="7" t="s">
        <v>5631</v>
      </c>
      <c r="J251" s="6" t="s">
        <v>5631</v>
      </c>
      <c r="K251" s="6" t="s">
        <v>3450</v>
      </c>
    </row>
    <row r="252" spans="1:11" ht="15" customHeight="1">
      <c r="A252" s="7" t="s">
        <v>4425</v>
      </c>
      <c r="B252" s="7" t="s">
        <v>1553</v>
      </c>
      <c r="C252" s="7">
        <v>1</v>
      </c>
      <c r="D252" s="7" t="s">
        <v>1473</v>
      </c>
      <c r="E252" s="8">
        <f>중기사용료!G2888</f>
        <v>555544</v>
      </c>
      <c r="F252" s="8">
        <f>중기사용료!G2890</f>
        <v>51517</v>
      </c>
      <c r="G252" s="8">
        <f>중기사용료!G2886</f>
        <v>121278</v>
      </c>
      <c r="H252" s="8">
        <f t="shared" si="3"/>
        <v>728339</v>
      </c>
      <c r="I252" s="7" t="s">
        <v>5631</v>
      </c>
      <c r="J252" s="6" t="s">
        <v>5631</v>
      </c>
      <c r="K252" s="6" t="s">
        <v>3444</v>
      </c>
    </row>
    <row r="253" spans="1:11" ht="15" customHeight="1">
      <c r="A253" s="7" t="s">
        <v>4425</v>
      </c>
      <c r="B253" s="7" t="s">
        <v>219</v>
      </c>
      <c r="C253" s="7">
        <v>1</v>
      </c>
      <c r="D253" s="7" t="s">
        <v>1473</v>
      </c>
      <c r="E253" s="8">
        <f>중기사용료!G2899</f>
        <v>609782</v>
      </c>
      <c r="F253" s="8">
        <f>중기사용료!G2901</f>
        <v>51517</v>
      </c>
      <c r="G253" s="8">
        <f>중기사용료!G2897</f>
        <v>136844</v>
      </c>
      <c r="H253" s="8">
        <f t="shared" si="3"/>
        <v>798143</v>
      </c>
      <c r="I253" s="7" t="s">
        <v>5631</v>
      </c>
      <c r="J253" s="6" t="s">
        <v>5631</v>
      </c>
      <c r="K253" s="6" t="s">
        <v>689</v>
      </c>
    </row>
    <row r="254" spans="1:11" ht="15" customHeight="1">
      <c r="A254" s="7" t="s">
        <v>4231</v>
      </c>
      <c r="B254" s="7" t="s">
        <v>2127</v>
      </c>
      <c r="C254" s="7">
        <v>1</v>
      </c>
      <c r="D254" s="7" t="s">
        <v>1473</v>
      </c>
      <c r="E254" s="8">
        <f>중기사용료!G2911</f>
        <v>17011</v>
      </c>
      <c r="F254" s="8">
        <f>중기사용료!G2913</f>
        <v>25758</v>
      </c>
      <c r="G254" s="8">
        <f>중기사용료!G2908</f>
        <v>40728</v>
      </c>
      <c r="H254" s="8">
        <f t="shared" si="3"/>
        <v>83497</v>
      </c>
      <c r="I254" s="7" t="s">
        <v>5631</v>
      </c>
      <c r="J254" s="6" t="s">
        <v>5631</v>
      </c>
      <c r="K254" s="6" t="s">
        <v>5608</v>
      </c>
    </row>
    <row r="255" spans="1:11" ht="15" customHeight="1">
      <c r="A255" s="7" t="s">
        <v>852</v>
      </c>
      <c r="B255" s="7" t="s">
        <v>2843</v>
      </c>
      <c r="C255" s="7">
        <v>1</v>
      </c>
      <c r="D255" s="7" t="s">
        <v>1473</v>
      </c>
      <c r="E255" s="8">
        <f>중기사용료!G2923</f>
        <v>13605</v>
      </c>
      <c r="F255" s="8">
        <f>중기사용료!G2925</f>
        <v>25758</v>
      </c>
      <c r="G255" s="8">
        <f>중기사용료!G2920</f>
        <v>10828</v>
      </c>
      <c r="H255" s="8">
        <f t="shared" si="3"/>
        <v>50191</v>
      </c>
      <c r="I255" s="7" t="s">
        <v>5631</v>
      </c>
      <c r="J255" s="6" t="s">
        <v>5631</v>
      </c>
      <c r="K255" s="6" t="s">
        <v>5020</v>
      </c>
    </row>
    <row r="256" spans="1:11" ht="15" customHeight="1">
      <c r="A256" s="7" t="s">
        <v>852</v>
      </c>
      <c r="B256" s="7" t="s">
        <v>4427</v>
      </c>
      <c r="C256" s="7">
        <v>1</v>
      </c>
      <c r="D256" s="7" t="s">
        <v>1473</v>
      </c>
      <c r="E256" s="8">
        <f>중기사용료!G2935</f>
        <v>16663</v>
      </c>
      <c r="F256" s="8">
        <f>중기사용료!G2937</f>
        <v>25758</v>
      </c>
      <c r="G256" s="8">
        <f>중기사용료!G2932</f>
        <v>13085</v>
      </c>
      <c r="H256" s="8">
        <f t="shared" si="3"/>
        <v>55506</v>
      </c>
      <c r="I256" s="7" t="s">
        <v>5631</v>
      </c>
      <c r="J256" s="6" t="s">
        <v>5631</v>
      </c>
      <c r="K256" s="6" t="s">
        <v>4602</v>
      </c>
    </row>
    <row r="257" spans="1:11" ht="15" customHeight="1">
      <c r="A257" s="7" t="s">
        <v>852</v>
      </c>
      <c r="B257" s="7" t="s">
        <v>652</v>
      </c>
      <c r="C257" s="7">
        <v>1</v>
      </c>
      <c r="D257" s="7" t="s">
        <v>1473</v>
      </c>
      <c r="E257" s="8">
        <f>중기사용료!G2947</f>
        <v>17274</v>
      </c>
      <c r="F257" s="8">
        <f>중기사용료!G2949</f>
        <v>25758</v>
      </c>
      <c r="G257" s="8">
        <f>중기사용료!G2944</f>
        <v>16151</v>
      </c>
      <c r="H257" s="8">
        <f t="shared" si="3"/>
        <v>59183</v>
      </c>
      <c r="I257" s="7" t="s">
        <v>5631</v>
      </c>
      <c r="J257" s="6" t="s">
        <v>5631</v>
      </c>
      <c r="K257" s="6" t="s">
        <v>2977</v>
      </c>
    </row>
    <row r="258" spans="1:11" ht="15" customHeight="1">
      <c r="A258" s="7" t="s">
        <v>852</v>
      </c>
      <c r="B258" s="7" t="s">
        <v>216</v>
      </c>
      <c r="C258" s="7">
        <v>1</v>
      </c>
      <c r="D258" s="7" t="s">
        <v>1473</v>
      </c>
      <c r="E258" s="8">
        <f>중기사용료!G2959</f>
        <v>21861</v>
      </c>
      <c r="F258" s="8">
        <f>중기사용료!G2961</f>
        <v>25758</v>
      </c>
      <c r="G258" s="8">
        <f>중기사용료!G2956</f>
        <v>18830</v>
      </c>
      <c r="H258" s="8">
        <f t="shared" si="3"/>
        <v>66449</v>
      </c>
      <c r="I258" s="7" t="s">
        <v>5631</v>
      </c>
      <c r="J258" s="6" t="s">
        <v>5631</v>
      </c>
      <c r="K258" s="6" t="s">
        <v>4342</v>
      </c>
    </row>
    <row r="259" spans="1:11" ht="15" customHeight="1">
      <c r="A259" s="7" t="s">
        <v>2538</v>
      </c>
      <c r="B259" s="7" t="s">
        <v>1510</v>
      </c>
      <c r="C259" s="7">
        <v>1</v>
      </c>
      <c r="D259" s="7" t="s">
        <v>1473</v>
      </c>
      <c r="E259" s="8">
        <f>중기사용료!G2971</f>
        <v>1186</v>
      </c>
      <c r="F259" s="8">
        <f>중기사용료!G2973</f>
        <v>25758</v>
      </c>
      <c r="G259" s="8">
        <f>중기사용료!G2968</f>
        <v>480</v>
      </c>
      <c r="H259" s="8">
        <f t="shared" si="3"/>
        <v>27424</v>
      </c>
      <c r="I259" s="7" t="s">
        <v>5631</v>
      </c>
      <c r="J259" s="6" t="s">
        <v>5631</v>
      </c>
      <c r="K259" s="6" t="s">
        <v>1290</v>
      </c>
    </row>
    <row r="260" spans="1:11" ht="15" customHeight="1">
      <c r="A260" s="7" t="s">
        <v>2538</v>
      </c>
      <c r="B260" s="7" t="s">
        <v>1073</v>
      </c>
      <c r="C260" s="7">
        <v>1</v>
      </c>
      <c r="D260" s="7" t="s">
        <v>1473</v>
      </c>
      <c r="E260" s="8">
        <f>중기사용료!G2983</f>
        <v>1779</v>
      </c>
      <c r="F260" s="8">
        <f>중기사용료!G2985</f>
        <v>25758</v>
      </c>
      <c r="G260" s="8">
        <f>중기사용료!G2980</f>
        <v>654</v>
      </c>
      <c r="H260" s="8">
        <f t="shared" ref="H260:H323" si="4">E260+F260+G260</f>
        <v>28191</v>
      </c>
      <c r="I260" s="7" t="s">
        <v>5631</v>
      </c>
      <c r="J260" s="6" t="s">
        <v>5631</v>
      </c>
      <c r="K260" s="6" t="s">
        <v>4087</v>
      </c>
    </row>
    <row r="261" spans="1:11" ht="15" customHeight="1">
      <c r="A261" s="7" t="s">
        <v>4227</v>
      </c>
      <c r="B261" s="7" t="s">
        <v>5392</v>
      </c>
      <c r="C261" s="7">
        <v>1</v>
      </c>
      <c r="D261" s="7" t="s">
        <v>1473</v>
      </c>
      <c r="E261" s="8">
        <f>중기사용료!G2996</f>
        <v>199656</v>
      </c>
      <c r="F261" s="8">
        <f>중기사용료!G2998</f>
        <v>180310</v>
      </c>
      <c r="G261" s="8">
        <f>중기사용료!G2992</f>
        <v>1228718</v>
      </c>
      <c r="H261" s="8">
        <f t="shared" si="4"/>
        <v>1608684</v>
      </c>
      <c r="I261" s="7" t="s">
        <v>5631</v>
      </c>
      <c r="J261" s="6" t="s">
        <v>5631</v>
      </c>
      <c r="K261" s="6" t="s">
        <v>5104</v>
      </c>
    </row>
    <row r="262" spans="1:11" ht="15" customHeight="1">
      <c r="A262" s="7" t="s">
        <v>4059</v>
      </c>
      <c r="B262" s="7" t="s">
        <v>2256</v>
      </c>
      <c r="C262" s="7">
        <v>1</v>
      </c>
      <c r="D262" s="7" t="s">
        <v>1473</v>
      </c>
      <c r="E262" s="8">
        <f>중기사용료!G3008</f>
        <v>26404</v>
      </c>
      <c r="F262" s="8">
        <f>중기사용료!G3010</f>
        <v>25758</v>
      </c>
      <c r="G262" s="8">
        <f>중기사용료!G3005</f>
        <v>19081</v>
      </c>
      <c r="H262" s="8">
        <f t="shared" si="4"/>
        <v>71243</v>
      </c>
      <c r="I262" s="7" t="s">
        <v>5631</v>
      </c>
      <c r="J262" s="6" t="s">
        <v>5631</v>
      </c>
      <c r="K262" s="6" t="s">
        <v>615</v>
      </c>
    </row>
    <row r="263" spans="1:11" ht="15" customHeight="1">
      <c r="A263" s="7" t="s">
        <v>4059</v>
      </c>
      <c r="B263" s="7" t="s">
        <v>390</v>
      </c>
      <c r="C263" s="7">
        <v>1</v>
      </c>
      <c r="D263" s="7" t="s">
        <v>1473</v>
      </c>
      <c r="E263" s="8">
        <f>중기사용료!G3020</f>
        <v>54362</v>
      </c>
      <c r="F263" s="8">
        <f>중기사용료!G3022</f>
        <v>25758</v>
      </c>
      <c r="G263" s="8">
        <f>중기사용료!G3017</f>
        <v>24278</v>
      </c>
      <c r="H263" s="8">
        <f t="shared" si="4"/>
        <v>104398</v>
      </c>
      <c r="I263" s="7" t="s">
        <v>5631</v>
      </c>
      <c r="J263" s="6" t="s">
        <v>5631</v>
      </c>
      <c r="K263" s="6" t="s">
        <v>806</v>
      </c>
    </row>
    <row r="264" spans="1:11" ht="15" customHeight="1">
      <c r="A264" s="7" t="s">
        <v>4935</v>
      </c>
      <c r="B264" s="7" t="s">
        <v>3429</v>
      </c>
      <c r="C264" s="7">
        <v>1</v>
      </c>
      <c r="D264" s="7" t="s">
        <v>1473</v>
      </c>
      <c r="E264" s="8">
        <f>중기사용료!G3032</f>
        <v>13384</v>
      </c>
      <c r="F264" s="8">
        <f>중기사용료!G3034</f>
        <v>25758</v>
      </c>
      <c r="G264" s="8">
        <f>중기사용료!G3029</f>
        <v>30193</v>
      </c>
      <c r="H264" s="8">
        <f t="shared" si="4"/>
        <v>69335</v>
      </c>
      <c r="I264" s="7" t="s">
        <v>5631</v>
      </c>
      <c r="J264" s="6" t="s">
        <v>5631</v>
      </c>
      <c r="K264" s="6" t="s">
        <v>1703</v>
      </c>
    </row>
    <row r="265" spans="1:11" ht="15" customHeight="1">
      <c r="A265" s="7" t="s">
        <v>4935</v>
      </c>
      <c r="B265" s="7" t="s">
        <v>4954</v>
      </c>
      <c r="C265" s="7">
        <v>1</v>
      </c>
      <c r="D265" s="7" t="s">
        <v>1473</v>
      </c>
      <c r="E265" s="8">
        <f>중기사용료!G3044</f>
        <v>28720</v>
      </c>
      <c r="F265" s="8">
        <f>중기사용료!G3046</f>
        <v>25758</v>
      </c>
      <c r="G265" s="8">
        <f>중기사용료!G3041</f>
        <v>56361</v>
      </c>
      <c r="H265" s="8">
        <f t="shared" si="4"/>
        <v>110839</v>
      </c>
      <c r="I265" s="7" t="s">
        <v>5631</v>
      </c>
      <c r="J265" s="6" t="s">
        <v>5631</v>
      </c>
      <c r="K265" s="6" t="s">
        <v>490</v>
      </c>
    </row>
    <row r="266" spans="1:11" ht="15" customHeight="1">
      <c r="A266" s="7" t="s">
        <v>4935</v>
      </c>
      <c r="B266" s="7" t="s">
        <v>1048</v>
      </c>
      <c r="C266" s="7">
        <v>1</v>
      </c>
      <c r="D266" s="7" t="s">
        <v>1473</v>
      </c>
      <c r="E266" s="8">
        <f>중기사용료!G3056</f>
        <v>33461</v>
      </c>
      <c r="F266" s="8">
        <f>중기사용료!G3058</f>
        <v>25758</v>
      </c>
      <c r="G266" s="8">
        <f>중기사용료!G3053</f>
        <v>94606</v>
      </c>
      <c r="H266" s="8">
        <f t="shared" si="4"/>
        <v>153825</v>
      </c>
      <c r="I266" s="7" t="s">
        <v>5631</v>
      </c>
      <c r="J266" s="6" t="s">
        <v>5631</v>
      </c>
      <c r="K266" s="6" t="s">
        <v>773</v>
      </c>
    </row>
    <row r="267" spans="1:11" ht="15" customHeight="1">
      <c r="A267" s="7" t="s">
        <v>4935</v>
      </c>
      <c r="B267" s="7" t="s">
        <v>580</v>
      </c>
      <c r="C267" s="7">
        <v>1</v>
      </c>
      <c r="D267" s="7" t="s">
        <v>1473</v>
      </c>
      <c r="E267" s="8">
        <f>중기사용료!G3068</f>
        <v>53956</v>
      </c>
      <c r="F267" s="8">
        <f>중기사용료!G3070</f>
        <v>25758</v>
      </c>
      <c r="G267" s="8">
        <f>중기사용료!G3065</f>
        <v>144945</v>
      </c>
      <c r="H267" s="8">
        <f t="shared" si="4"/>
        <v>224659</v>
      </c>
      <c r="I267" s="7" t="s">
        <v>5631</v>
      </c>
      <c r="J267" s="6" t="s">
        <v>5631</v>
      </c>
      <c r="K267" s="6" t="s">
        <v>3596</v>
      </c>
    </row>
    <row r="268" spans="1:11" ht="15" customHeight="1">
      <c r="A268" s="7" t="s">
        <v>4444</v>
      </c>
      <c r="B268" s="7" t="s">
        <v>157</v>
      </c>
      <c r="C268" s="7">
        <v>1</v>
      </c>
      <c r="D268" s="7" t="s">
        <v>1473</v>
      </c>
      <c r="E268" s="8">
        <f>중기사용료!G3080</f>
        <v>15297</v>
      </c>
      <c r="F268" s="8">
        <f>중기사용료!G3082</f>
        <v>25758</v>
      </c>
      <c r="G268" s="8">
        <f>중기사용료!G3077</f>
        <v>50873</v>
      </c>
      <c r="H268" s="8">
        <f t="shared" si="4"/>
        <v>91928</v>
      </c>
      <c r="I268" s="7" t="s">
        <v>5631</v>
      </c>
      <c r="J268" s="6" t="s">
        <v>5631</v>
      </c>
      <c r="K268" s="6" t="s">
        <v>5248</v>
      </c>
    </row>
    <row r="269" spans="1:11" ht="15" customHeight="1">
      <c r="A269" s="7" t="s">
        <v>2824</v>
      </c>
      <c r="B269" s="7" t="s">
        <v>4440</v>
      </c>
      <c r="C269" s="7">
        <v>1</v>
      </c>
      <c r="D269" s="7" t="s">
        <v>1473</v>
      </c>
      <c r="E269" s="8">
        <f>중기사용료!G3092</f>
        <v>18327</v>
      </c>
      <c r="F269" s="8">
        <f>중기사용료!G3094</f>
        <v>25758</v>
      </c>
      <c r="G269" s="8">
        <f>중기사용료!G3089</f>
        <v>76752</v>
      </c>
      <c r="H269" s="8">
        <f t="shared" si="4"/>
        <v>120837</v>
      </c>
      <c r="I269" s="7" t="s">
        <v>5631</v>
      </c>
      <c r="J269" s="6" t="s">
        <v>5631</v>
      </c>
      <c r="K269" s="6" t="s">
        <v>3081</v>
      </c>
    </row>
    <row r="270" spans="1:11" ht="15" customHeight="1">
      <c r="A270" s="7" t="s">
        <v>4883</v>
      </c>
      <c r="B270" s="7" t="s">
        <v>4092</v>
      </c>
      <c r="C270" s="7">
        <v>1</v>
      </c>
      <c r="D270" s="7" t="s">
        <v>1473</v>
      </c>
      <c r="E270" s="8">
        <f>중기사용료!G3104</f>
        <v>7562</v>
      </c>
      <c r="F270" s="8">
        <f>중기사용료!G3106</f>
        <v>24115</v>
      </c>
      <c r="G270" s="8">
        <f>중기사용료!G3101</f>
        <v>16830</v>
      </c>
      <c r="H270" s="8">
        <f t="shared" si="4"/>
        <v>48507</v>
      </c>
      <c r="I270" s="7" t="s">
        <v>5631</v>
      </c>
      <c r="J270" s="6" t="s">
        <v>5631</v>
      </c>
      <c r="K270" s="6" t="s">
        <v>4171</v>
      </c>
    </row>
    <row r="271" spans="1:11" ht="15" customHeight="1">
      <c r="A271" s="7" t="s">
        <v>4883</v>
      </c>
      <c r="B271" s="7" t="s">
        <v>4440</v>
      </c>
      <c r="C271" s="7">
        <v>1</v>
      </c>
      <c r="D271" s="7" t="s">
        <v>1473</v>
      </c>
      <c r="E271" s="8">
        <f>중기사용료!G3116</f>
        <v>5628</v>
      </c>
      <c r="F271" s="8">
        <f>중기사용료!G3118</f>
        <v>24115</v>
      </c>
      <c r="G271" s="8">
        <f>중기사용료!G3113</f>
        <v>15535</v>
      </c>
      <c r="H271" s="8">
        <f t="shared" si="4"/>
        <v>45278</v>
      </c>
      <c r="I271" s="7" t="s">
        <v>5631</v>
      </c>
      <c r="J271" s="6" t="s">
        <v>5631</v>
      </c>
      <c r="K271" s="6" t="s">
        <v>1632</v>
      </c>
    </row>
    <row r="272" spans="1:11" ht="15" customHeight="1">
      <c r="A272" s="7" t="s">
        <v>1498</v>
      </c>
      <c r="B272" s="7" t="s">
        <v>4092</v>
      </c>
      <c r="C272" s="7">
        <v>1</v>
      </c>
      <c r="D272" s="7" t="s">
        <v>1473</v>
      </c>
      <c r="E272" s="8">
        <f>중기사용료!G3128</f>
        <v>6080</v>
      </c>
      <c r="F272" s="8">
        <f>중기사용료!G3130</f>
        <v>24115</v>
      </c>
      <c r="G272" s="8">
        <f>중기사용료!G3125</f>
        <v>16404</v>
      </c>
      <c r="H272" s="8">
        <f t="shared" si="4"/>
        <v>46599</v>
      </c>
      <c r="I272" s="7" t="s">
        <v>5631</v>
      </c>
      <c r="J272" s="6" t="s">
        <v>5631</v>
      </c>
      <c r="K272" s="6" t="s">
        <v>2789</v>
      </c>
    </row>
    <row r="273" spans="1:11" ht="15" customHeight="1">
      <c r="A273" s="7" t="s">
        <v>1571</v>
      </c>
      <c r="B273" s="7" t="s">
        <v>5283</v>
      </c>
      <c r="C273" s="7">
        <v>1</v>
      </c>
      <c r="D273" s="7" t="s">
        <v>1473</v>
      </c>
      <c r="E273" s="8">
        <f>중기사용료!G3140</f>
        <v>36917</v>
      </c>
      <c r="F273" s="8">
        <f>중기사용료!G3142</f>
        <v>25758</v>
      </c>
      <c r="G273" s="8">
        <f>중기사용료!G3137</f>
        <v>49086</v>
      </c>
      <c r="H273" s="8">
        <f t="shared" si="4"/>
        <v>111761</v>
      </c>
      <c r="I273" s="7" t="s">
        <v>5631</v>
      </c>
      <c r="J273" s="6" t="s">
        <v>5631</v>
      </c>
      <c r="K273" s="6" t="s">
        <v>1258</v>
      </c>
    </row>
    <row r="274" spans="1:11" ht="15" customHeight="1">
      <c r="A274" s="7" t="s">
        <v>2638</v>
      </c>
      <c r="B274" s="7" t="s">
        <v>3209</v>
      </c>
      <c r="C274" s="7">
        <v>1</v>
      </c>
      <c r="D274" s="7" t="s">
        <v>1473</v>
      </c>
      <c r="E274" s="8">
        <v>0</v>
      </c>
      <c r="F274" s="8">
        <f>중기사용료!G3153</f>
        <v>25758</v>
      </c>
      <c r="G274" s="8">
        <f>중기사용료!G3149</f>
        <v>33534</v>
      </c>
      <c r="H274" s="8">
        <f t="shared" si="4"/>
        <v>59292</v>
      </c>
      <c r="I274" s="7" t="s">
        <v>5631</v>
      </c>
      <c r="J274" s="6" t="s">
        <v>5631</v>
      </c>
      <c r="K274" s="6" t="s">
        <v>1254</v>
      </c>
    </row>
    <row r="275" spans="1:11" ht="15" customHeight="1">
      <c r="A275" s="7" t="s">
        <v>2638</v>
      </c>
      <c r="B275" s="7" t="s">
        <v>1186</v>
      </c>
      <c r="C275" s="7">
        <v>1</v>
      </c>
      <c r="D275" s="7" t="s">
        <v>1473</v>
      </c>
      <c r="E275" s="8">
        <v>0</v>
      </c>
      <c r="F275" s="8">
        <f>중기사용료!G3164</f>
        <v>25758</v>
      </c>
      <c r="G275" s="8">
        <f>중기사용료!G3160</f>
        <v>44991</v>
      </c>
      <c r="H275" s="8">
        <f t="shared" si="4"/>
        <v>70749</v>
      </c>
      <c r="I275" s="7" t="s">
        <v>5631</v>
      </c>
      <c r="J275" s="6" t="s">
        <v>5631</v>
      </c>
      <c r="K275" s="6" t="s">
        <v>5475</v>
      </c>
    </row>
    <row r="276" spans="1:11" ht="15" customHeight="1">
      <c r="A276" s="7" t="s">
        <v>2638</v>
      </c>
      <c r="B276" s="7" t="s">
        <v>804</v>
      </c>
      <c r="C276" s="7">
        <v>1</v>
      </c>
      <c r="D276" s="7" t="s">
        <v>1473</v>
      </c>
      <c r="E276" s="8">
        <v>0</v>
      </c>
      <c r="F276" s="8">
        <f>중기사용료!G3175</f>
        <v>25758</v>
      </c>
      <c r="G276" s="8">
        <f>중기사용료!G3171</f>
        <v>62225</v>
      </c>
      <c r="H276" s="8">
        <f t="shared" si="4"/>
        <v>87983</v>
      </c>
      <c r="I276" s="7" t="s">
        <v>5631</v>
      </c>
      <c r="J276" s="6" t="s">
        <v>5631</v>
      </c>
      <c r="K276" s="6" t="s">
        <v>108</v>
      </c>
    </row>
    <row r="277" spans="1:11" ht="15" customHeight="1">
      <c r="A277" s="7" t="s">
        <v>2638</v>
      </c>
      <c r="B277" s="7" t="s">
        <v>5560</v>
      </c>
      <c r="C277" s="7">
        <v>1</v>
      </c>
      <c r="D277" s="7" t="s">
        <v>1473</v>
      </c>
      <c r="E277" s="8">
        <v>0</v>
      </c>
      <c r="F277" s="8">
        <f>중기사용료!G3186</f>
        <v>25758</v>
      </c>
      <c r="G277" s="8">
        <f>중기사용료!G3182</f>
        <v>70754</v>
      </c>
      <c r="H277" s="8">
        <f t="shared" si="4"/>
        <v>96512</v>
      </c>
      <c r="I277" s="7" t="s">
        <v>5631</v>
      </c>
      <c r="J277" s="6" t="s">
        <v>5631</v>
      </c>
      <c r="K277" s="6" t="s">
        <v>4256</v>
      </c>
    </row>
    <row r="278" spans="1:11" ht="15" customHeight="1">
      <c r="A278" s="7" t="s">
        <v>2638</v>
      </c>
      <c r="B278" s="7" t="s">
        <v>195</v>
      </c>
      <c r="C278" s="7">
        <v>1</v>
      </c>
      <c r="D278" s="7" t="s">
        <v>1473</v>
      </c>
      <c r="E278" s="8">
        <v>0</v>
      </c>
      <c r="F278" s="8">
        <f>중기사용료!G3197</f>
        <v>25758</v>
      </c>
      <c r="G278" s="8">
        <f>중기사용료!G3193</f>
        <v>77071</v>
      </c>
      <c r="H278" s="8">
        <f t="shared" si="4"/>
        <v>102829</v>
      </c>
      <c r="I278" s="7" t="s">
        <v>5631</v>
      </c>
      <c r="J278" s="6" t="s">
        <v>5631</v>
      </c>
      <c r="K278" s="6" t="s">
        <v>3102</v>
      </c>
    </row>
    <row r="279" spans="1:11" ht="15" customHeight="1">
      <c r="A279" s="7" t="s">
        <v>2638</v>
      </c>
      <c r="B279" s="7" t="s">
        <v>2310</v>
      </c>
      <c r="C279" s="7">
        <v>1</v>
      </c>
      <c r="D279" s="7" t="s">
        <v>1473</v>
      </c>
      <c r="E279" s="8">
        <v>0</v>
      </c>
      <c r="F279" s="8">
        <f>중기사용료!G3208</f>
        <v>25758</v>
      </c>
      <c r="G279" s="8">
        <f>중기사용료!G3204</f>
        <v>90400</v>
      </c>
      <c r="H279" s="8">
        <f t="shared" si="4"/>
        <v>116158</v>
      </c>
      <c r="I279" s="7" t="s">
        <v>5631</v>
      </c>
      <c r="J279" s="6" t="s">
        <v>5631</v>
      </c>
      <c r="K279" s="6" t="s">
        <v>3413</v>
      </c>
    </row>
    <row r="280" spans="1:11" ht="15" customHeight="1">
      <c r="A280" s="7" t="s">
        <v>3009</v>
      </c>
      <c r="B280" s="7" t="s">
        <v>411</v>
      </c>
      <c r="C280" s="7">
        <v>1</v>
      </c>
      <c r="D280" s="7" t="s">
        <v>1473</v>
      </c>
      <c r="E280" s="8">
        <v>0</v>
      </c>
      <c r="F280" s="8">
        <v>0</v>
      </c>
      <c r="G280" s="8">
        <f>중기사용료!G3215</f>
        <v>4046</v>
      </c>
      <c r="H280" s="8">
        <f t="shared" si="4"/>
        <v>4046</v>
      </c>
      <c r="I280" s="7" t="s">
        <v>5631</v>
      </c>
      <c r="J280" s="6" t="s">
        <v>5631</v>
      </c>
      <c r="K280" s="6" t="s">
        <v>3198</v>
      </c>
    </row>
    <row r="281" spans="1:11" ht="15" customHeight="1">
      <c r="A281" s="7" t="s">
        <v>3009</v>
      </c>
      <c r="B281" s="7" t="s">
        <v>1538</v>
      </c>
      <c r="C281" s="7">
        <v>1</v>
      </c>
      <c r="D281" s="7" t="s">
        <v>1473</v>
      </c>
      <c r="E281" s="8">
        <v>0</v>
      </c>
      <c r="F281" s="8">
        <v>0</v>
      </c>
      <c r="G281" s="8">
        <f>중기사용료!G3226</f>
        <v>5012</v>
      </c>
      <c r="H281" s="8">
        <f t="shared" si="4"/>
        <v>5012</v>
      </c>
      <c r="I281" s="7" t="s">
        <v>5631</v>
      </c>
      <c r="J281" s="6" t="s">
        <v>5631</v>
      </c>
      <c r="K281" s="6" t="s">
        <v>4739</v>
      </c>
    </row>
    <row r="282" spans="1:11" ht="15" customHeight="1">
      <c r="A282" s="7" t="s">
        <v>3009</v>
      </c>
      <c r="B282" s="7" t="s">
        <v>4363</v>
      </c>
      <c r="C282" s="7">
        <v>1</v>
      </c>
      <c r="D282" s="7" t="s">
        <v>1473</v>
      </c>
      <c r="E282" s="8">
        <v>0</v>
      </c>
      <c r="F282" s="8">
        <v>0</v>
      </c>
      <c r="G282" s="8">
        <f>중기사용료!G3237</f>
        <v>5979</v>
      </c>
      <c r="H282" s="8">
        <f t="shared" si="4"/>
        <v>5979</v>
      </c>
      <c r="I282" s="7" t="s">
        <v>5631</v>
      </c>
      <c r="J282" s="6" t="s">
        <v>5631</v>
      </c>
      <c r="K282" s="6" t="s">
        <v>4452</v>
      </c>
    </row>
    <row r="283" spans="1:11" ht="15" customHeight="1">
      <c r="A283" s="7" t="s">
        <v>3009</v>
      </c>
      <c r="B283" s="7" t="s">
        <v>4627</v>
      </c>
      <c r="C283" s="7">
        <v>1</v>
      </c>
      <c r="D283" s="7" t="s">
        <v>1473</v>
      </c>
      <c r="E283" s="8">
        <v>0</v>
      </c>
      <c r="F283" s="8">
        <v>0</v>
      </c>
      <c r="G283" s="8">
        <f>중기사용료!G3248</f>
        <v>6945</v>
      </c>
      <c r="H283" s="8">
        <f t="shared" si="4"/>
        <v>6945</v>
      </c>
      <c r="I283" s="7" t="s">
        <v>5631</v>
      </c>
      <c r="J283" s="6" t="s">
        <v>5631</v>
      </c>
      <c r="K283" s="6" t="s">
        <v>5555</v>
      </c>
    </row>
    <row r="284" spans="1:11" ht="15" customHeight="1">
      <c r="A284" s="7" t="s">
        <v>3254</v>
      </c>
      <c r="B284" s="7" t="s">
        <v>2301</v>
      </c>
      <c r="C284" s="7">
        <v>1</v>
      </c>
      <c r="D284" s="7" t="s">
        <v>1473</v>
      </c>
      <c r="E284" s="8">
        <f>중기사용료!G3262</f>
        <v>1855</v>
      </c>
      <c r="F284" s="8">
        <f>중기사용료!G3264</f>
        <v>18412</v>
      </c>
      <c r="G284" s="8">
        <f>중기사용료!G3259</f>
        <v>1472</v>
      </c>
      <c r="H284" s="8">
        <f t="shared" si="4"/>
        <v>21739</v>
      </c>
      <c r="I284" s="7" t="s">
        <v>5631</v>
      </c>
      <c r="J284" s="6" t="s">
        <v>5631</v>
      </c>
      <c r="K284" s="6" t="s">
        <v>4848</v>
      </c>
    </row>
    <row r="285" spans="1:11" ht="15" customHeight="1">
      <c r="A285" s="7" t="s">
        <v>3254</v>
      </c>
      <c r="B285" s="7" t="s">
        <v>5233</v>
      </c>
      <c r="C285" s="7">
        <v>1</v>
      </c>
      <c r="D285" s="7" t="s">
        <v>1473</v>
      </c>
      <c r="E285" s="8">
        <f>중기사용료!G3274</f>
        <v>1855</v>
      </c>
      <c r="F285" s="8">
        <f>중기사용료!G3276</f>
        <v>18412</v>
      </c>
      <c r="G285" s="8">
        <f>중기사용료!G3271</f>
        <v>2507</v>
      </c>
      <c r="H285" s="8">
        <f t="shared" si="4"/>
        <v>22774</v>
      </c>
      <c r="I285" s="7" t="s">
        <v>5631</v>
      </c>
      <c r="J285" s="6" t="s">
        <v>5631</v>
      </c>
      <c r="K285" s="6" t="s">
        <v>2807</v>
      </c>
    </row>
    <row r="286" spans="1:11" ht="15" customHeight="1">
      <c r="A286" s="7" t="s">
        <v>3254</v>
      </c>
      <c r="B286" s="7" t="s">
        <v>1546</v>
      </c>
      <c r="C286" s="7">
        <v>1</v>
      </c>
      <c r="D286" s="7" t="s">
        <v>1473</v>
      </c>
      <c r="E286" s="8">
        <f>중기사용료!G3286</f>
        <v>1855</v>
      </c>
      <c r="F286" s="8">
        <f>중기사용료!G3288</f>
        <v>18412</v>
      </c>
      <c r="G286" s="8">
        <f>중기사용료!G3283</f>
        <v>2949</v>
      </c>
      <c r="H286" s="8">
        <f t="shared" si="4"/>
        <v>23216</v>
      </c>
      <c r="I286" s="7" t="s">
        <v>5631</v>
      </c>
      <c r="J286" s="6" t="s">
        <v>5631</v>
      </c>
      <c r="K286" s="6" t="s">
        <v>733</v>
      </c>
    </row>
    <row r="287" spans="1:11" ht="15" customHeight="1">
      <c r="A287" s="7" t="s">
        <v>3254</v>
      </c>
      <c r="B287" s="7" t="s">
        <v>2183</v>
      </c>
      <c r="C287" s="7">
        <v>1</v>
      </c>
      <c r="D287" s="7" t="s">
        <v>1473</v>
      </c>
      <c r="E287" s="8">
        <f>중기사용료!G3298</f>
        <v>2853</v>
      </c>
      <c r="F287" s="8">
        <f>중기사용료!G3300</f>
        <v>18412</v>
      </c>
      <c r="G287" s="8">
        <f>중기사용료!G3295</f>
        <v>3548</v>
      </c>
      <c r="H287" s="8">
        <f t="shared" si="4"/>
        <v>24813</v>
      </c>
      <c r="I287" s="7" t="s">
        <v>5631</v>
      </c>
      <c r="J287" s="6" t="s">
        <v>5631</v>
      </c>
      <c r="K287" s="6" t="s">
        <v>2079</v>
      </c>
    </row>
    <row r="288" spans="1:11" ht="15" customHeight="1">
      <c r="A288" s="7" t="s">
        <v>3254</v>
      </c>
      <c r="B288" s="7" t="s">
        <v>2018</v>
      </c>
      <c r="C288" s="7">
        <v>1</v>
      </c>
      <c r="D288" s="7" t="s">
        <v>1473</v>
      </c>
      <c r="E288" s="8">
        <f>중기사용료!G3310</f>
        <v>5565</v>
      </c>
      <c r="F288" s="8">
        <f>중기사용료!G3312</f>
        <v>18412</v>
      </c>
      <c r="G288" s="8">
        <f>중기사용료!G3307</f>
        <v>4058</v>
      </c>
      <c r="H288" s="8">
        <f t="shared" si="4"/>
        <v>28035</v>
      </c>
      <c r="I288" s="7" t="s">
        <v>5631</v>
      </c>
      <c r="J288" s="6" t="s">
        <v>5631</v>
      </c>
      <c r="K288" s="6" t="s">
        <v>3334</v>
      </c>
    </row>
    <row r="289" spans="1:11" ht="15" customHeight="1">
      <c r="A289" s="7" t="s">
        <v>3254</v>
      </c>
      <c r="B289" s="7" t="s">
        <v>3700</v>
      </c>
      <c r="C289" s="7">
        <v>1</v>
      </c>
      <c r="D289" s="7" t="s">
        <v>1473</v>
      </c>
      <c r="E289" s="8">
        <f>중기사용료!G3322</f>
        <v>5565</v>
      </c>
      <c r="F289" s="8">
        <f>중기사용료!G3324</f>
        <v>18412</v>
      </c>
      <c r="G289" s="8">
        <f>중기사용료!G3319</f>
        <v>4567</v>
      </c>
      <c r="H289" s="8">
        <f t="shared" si="4"/>
        <v>28544</v>
      </c>
      <c r="I289" s="7" t="s">
        <v>5631</v>
      </c>
      <c r="J289" s="6" t="s">
        <v>5631</v>
      </c>
      <c r="K289" s="6" t="s">
        <v>513</v>
      </c>
    </row>
    <row r="290" spans="1:11" ht="15" customHeight="1">
      <c r="A290" s="7" t="s">
        <v>2147</v>
      </c>
      <c r="B290" s="7" t="s">
        <v>2415</v>
      </c>
      <c r="C290" s="7">
        <v>1</v>
      </c>
      <c r="D290" s="7" t="s">
        <v>1473</v>
      </c>
      <c r="E290" s="8">
        <f>중기사용료!G3334</f>
        <v>22894</v>
      </c>
      <c r="F290" s="8">
        <f>중기사용료!G3336</f>
        <v>25758</v>
      </c>
      <c r="G290" s="8">
        <f>중기사용료!G3331</f>
        <v>20560</v>
      </c>
      <c r="H290" s="8">
        <f t="shared" si="4"/>
        <v>69212</v>
      </c>
      <c r="I290" s="7" t="s">
        <v>5631</v>
      </c>
      <c r="J290" s="6" t="s">
        <v>5631</v>
      </c>
      <c r="K290" s="6" t="s">
        <v>756</v>
      </c>
    </row>
    <row r="291" spans="1:11" ht="15" customHeight="1">
      <c r="A291" s="7" t="s">
        <v>2147</v>
      </c>
      <c r="B291" s="7" t="s">
        <v>1326</v>
      </c>
      <c r="C291" s="7">
        <v>1</v>
      </c>
      <c r="D291" s="7" t="s">
        <v>1473</v>
      </c>
      <c r="E291" s="8">
        <f>중기사용료!G3346</f>
        <v>22894</v>
      </c>
      <c r="F291" s="8">
        <f>중기사용료!G3348</f>
        <v>25758</v>
      </c>
      <c r="G291" s="8">
        <f>중기사용료!G3343</f>
        <v>19175</v>
      </c>
      <c r="H291" s="8">
        <f t="shared" si="4"/>
        <v>67827</v>
      </c>
      <c r="I291" s="7" t="s">
        <v>5631</v>
      </c>
      <c r="J291" s="6" t="s">
        <v>5631</v>
      </c>
      <c r="K291" s="6" t="s">
        <v>3025</v>
      </c>
    </row>
    <row r="292" spans="1:11" ht="15" customHeight="1">
      <c r="A292" s="7" t="s">
        <v>225</v>
      </c>
      <c r="B292" s="7" t="s">
        <v>818</v>
      </c>
      <c r="C292" s="7">
        <v>1</v>
      </c>
      <c r="D292" s="7" t="s">
        <v>1473</v>
      </c>
      <c r="E292" s="8">
        <f>중기사용료!G3358</f>
        <v>9401</v>
      </c>
      <c r="F292" s="8">
        <f>중기사용료!G3360</f>
        <v>18412</v>
      </c>
      <c r="G292" s="8">
        <f>중기사용료!G3355</f>
        <v>1460</v>
      </c>
      <c r="H292" s="8">
        <f t="shared" si="4"/>
        <v>29273</v>
      </c>
      <c r="I292" s="7" t="s">
        <v>5631</v>
      </c>
      <c r="J292" s="6" t="s">
        <v>5631</v>
      </c>
      <c r="K292" s="6" t="s">
        <v>3541</v>
      </c>
    </row>
    <row r="293" spans="1:11" ht="15" customHeight="1">
      <c r="A293" s="7" t="s">
        <v>4543</v>
      </c>
      <c r="B293" s="7" t="s">
        <v>2148</v>
      </c>
      <c r="C293" s="7">
        <v>1</v>
      </c>
      <c r="D293" s="7" t="s">
        <v>1473</v>
      </c>
      <c r="E293" s="8">
        <f>중기사용료!G3370</f>
        <v>24270</v>
      </c>
      <c r="F293" s="8">
        <f>중기사용료!G3372</f>
        <v>25758</v>
      </c>
      <c r="G293" s="8">
        <f>중기사용료!G3367</f>
        <v>36434</v>
      </c>
      <c r="H293" s="8">
        <f t="shared" si="4"/>
        <v>86462</v>
      </c>
      <c r="I293" s="7" t="s">
        <v>5631</v>
      </c>
      <c r="J293" s="6" t="s">
        <v>5631</v>
      </c>
      <c r="K293" s="6" t="s">
        <v>3974</v>
      </c>
    </row>
    <row r="294" spans="1:11" ht="15" customHeight="1">
      <c r="A294" s="7" t="s">
        <v>4543</v>
      </c>
      <c r="B294" s="7" t="s">
        <v>2719</v>
      </c>
      <c r="C294" s="7">
        <v>1</v>
      </c>
      <c r="D294" s="7" t="s">
        <v>1473</v>
      </c>
      <c r="E294" s="8">
        <f>중기사용료!G3382</f>
        <v>25261</v>
      </c>
      <c r="F294" s="8">
        <f>중기사용료!G3384</f>
        <v>25758</v>
      </c>
      <c r="G294" s="8">
        <f>중기사용료!G3379</f>
        <v>50428</v>
      </c>
      <c r="H294" s="8">
        <f t="shared" si="4"/>
        <v>101447</v>
      </c>
      <c r="I294" s="7" t="s">
        <v>5631</v>
      </c>
      <c r="J294" s="6" t="s">
        <v>5631</v>
      </c>
      <c r="K294" s="6" t="s">
        <v>451</v>
      </c>
    </row>
    <row r="295" spans="1:11" ht="15" customHeight="1">
      <c r="A295" s="7" t="s">
        <v>4543</v>
      </c>
      <c r="B295" s="7" t="s">
        <v>4528</v>
      </c>
      <c r="C295" s="7">
        <v>1</v>
      </c>
      <c r="D295" s="7" t="s">
        <v>1473</v>
      </c>
      <c r="E295" s="8">
        <f>중기사용료!G3394</f>
        <v>28563</v>
      </c>
      <c r="F295" s="8">
        <f>중기사용료!G3396</f>
        <v>25758</v>
      </c>
      <c r="G295" s="8">
        <f>중기사용료!G3391</f>
        <v>55150</v>
      </c>
      <c r="H295" s="8">
        <f t="shared" si="4"/>
        <v>109471</v>
      </c>
      <c r="I295" s="7" t="s">
        <v>5631</v>
      </c>
      <c r="J295" s="6" t="s">
        <v>5631</v>
      </c>
      <c r="K295" s="6" t="s">
        <v>1692</v>
      </c>
    </row>
    <row r="296" spans="1:11" ht="15" customHeight="1">
      <c r="A296" s="7" t="s">
        <v>4543</v>
      </c>
      <c r="B296" s="7" t="s">
        <v>4450</v>
      </c>
      <c r="C296" s="7">
        <v>1</v>
      </c>
      <c r="D296" s="7" t="s">
        <v>1473</v>
      </c>
      <c r="E296" s="8">
        <f>중기사용료!G3406</f>
        <v>29223</v>
      </c>
      <c r="F296" s="8">
        <f>중기사용료!G3408</f>
        <v>25758</v>
      </c>
      <c r="G296" s="8">
        <f>중기사용료!G3403</f>
        <v>71597</v>
      </c>
      <c r="H296" s="8">
        <f t="shared" si="4"/>
        <v>126578</v>
      </c>
      <c r="I296" s="7" t="s">
        <v>5631</v>
      </c>
      <c r="J296" s="6" t="s">
        <v>5631</v>
      </c>
      <c r="K296" s="6" t="s">
        <v>1889</v>
      </c>
    </row>
    <row r="297" spans="1:11" ht="15" customHeight="1">
      <c r="A297" s="7" t="s">
        <v>4543</v>
      </c>
      <c r="B297" s="7" t="s">
        <v>1907</v>
      </c>
      <c r="C297" s="7">
        <v>1</v>
      </c>
      <c r="D297" s="7" t="s">
        <v>1473</v>
      </c>
      <c r="E297" s="8">
        <f>중기사용료!G3418</f>
        <v>38469</v>
      </c>
      <c r="F297" s="8">
        <f>중기사용료!G3420</f>
        <v>25758</v>
      </c>
      <c r="G297" s="8">
        <f>중기사용료!G3415</f>
        <v>71736</v>
      </c>
      <c r="H297" s="8">
        <f t="shared" si="4"/>
        <v>135963</v>
      </c>
      <c r="I297" s="7" t="s">
        <v>5631</v>
      </c>
      <c r="J297" s="6" t="s">
        <v>5631</v>
      </c>
      <c r="K297" s="6" t="s">
        <v>1128</v>
      </c>
    </row>
    <row r="298" spans="1:11" ht="15" customHeight="1">
      <c r="A298" s="7" t="s">
        <v>4543</v>
      </c>
      <c r="B298" s="7" t="s">
        <v>5394</v>
      </c>
      <c r="C298" s="7">
        <v>1</v>
      </c>
      <c r="D298" s="7" t="s">
        <v>1473</v>
      </c>
      <c r="E298" s="8">
        <f>중기사용료!G3430</f>
        <v>43422</v>
      </c>
      <c r="F298" s="8">
        <f>중기사용료!G3432</f>
        <v>25758</v>
      </c>
      <c r="G298" s="8">
        <f>중기사용료!G3427</f>
        <v>92814</v>
      </c>
      <c r="H298" s="8">
        <f t="shared" si="4"/>
        <v>161994</v>
      </c>
      <c r="I298" s="7" t="s">
        <v>5631</v>
      </c>
      <c r="J298" s="6" t="s">
        <v>5631</v>
      </c>
      <c r="K298" s="6" t="s">
        <v>696</v>
      </c>
    </row>
    <row r="299" spans="1:11" ht="15" customHeight="1">
      <c r="A299" s="7" t="s">
        <v>4543</v>
      </c>
      <c r="B299" s="7" t="s">
        <v>5348</v>
      </c>
      <c r="C299" s="7">
        <v>1</v>
      </c>
      <c r="D299" s="7" t="s">
        <v>1473</v>
      </c>
      <c r="E299" s="8">
        <f>중기사용료!G3442</f>
        <v>43422</v>
      </c>
      <c r="F299" s="8">
        <f>중기사용료!G3444</f>
        <v>25758</v>
      </c>
      <c r="G299" s="8">
        <f>중기사용료!G3439</f>
        <v>105042</v>
      </c>
      <c r="H299" s="8">
        <f t="shared" si="4"/>
        <v>174222</v>
      </c>
      <c r="I299" s="7" t="s">
        <v>5631</v>
      </c>
      <c r="J299" s="6" t="s">
        <v>5631</v>
      </c>
      <c r="K299" s="6" t="s">
        <v>99</v>
      </c>
    </row>
    <row r="300" spans="1:11" ht="15" customHeight="1">
      <c r="A300" s="7" t="s">
        <v>4543</v>
      </c>
      <c r="B300" s="7" t="s">
        <v>3831</v>
      </c>
      <c r="C300" s="7">
        <v>1</v>
      </c>
      <c r="D300" s="7" t="s">
        <v>1473</v>
      </c>
      <c r="E300" s="8">
        <f>중기사용료!G3454</f>
        <v>51182</v>
      </c>
      <c r="F300" s="8">
        <f>중기사용료!G3456</f>
        <v>25758</v>
      </c>
      <c r="G300" s="8">
        <f>중기사용료!G3451</f>
        <v>109525</v>
      </c>
      <c r="H300" s="8">
        <f t="shared" si="4"/>
        <v>186465</v>
      </c>
      <c r="I300" s="7" t="s">
        <v>5631</v>
      </c>
      <c r="J300" s="6" t="s">
        <v>5631</v>
      </c>
      <c r="K300" s="6" t="s">
        <v>4439</v>
      </c>
    </row>
    <row r="301" spans="1:11" ht="15" customHeight="1">
      <c r="A301" s="7" t="s">
        <v>4590</v>
      </c>
      <c r="B301" s="7" t="s">
        <v>3651</v>
      </c>
      <c r="C301" s="7">
        <v>1</v>
      </c>
      <c r="D301" s="7" t="s">
        <v>1473</v>
      </c>
      <c r="E301" s="8">
        <v>0</v>
      </c>
      <c r="F301" s="8">
        <v>0</v>
      </c>
      <c r="G301" s="8">
        <f>중기사용료!G3463</f>
        <v>14552</v>
      </c>
      <c r="H301" s="8">
        <f t="shared" si="4"/>
        <v>14552</v>
      </c>
      <c r="I301" s="7" t="s">
        <v>5631</v>
      </c>
      <c r="J301" s="6" t="s">
        <v>5631</v>
      </c>
      <c r="K301" s="6" t="s">
        <v>4873</v>
      </c>
    </row>
    <row r="302" spans="1:11" ht="15" customHeight="1">
      <c r="A302" s="7" t="s">
        <v>4590</v>
      </c>
      <c r="B302" s="7" t="s">
        <v>1393</v>
      </c>
      <c r="C302" s="7">
        <v>1</v>
      </c>
      <c r="D302" s="7" t="s">
        <v>1473</v>
      </c>
      <c r="E302" s="8">
        <v>0</v>
      </c>
      <c r="F302" s="8">
        <v>0</v>
      </c>
      <c r="G302" s="8">
        <f>중기사용료!G3474</f>
        <v>20721</v>
      </c>
      <c r="H302" s="8">
        <f t="shared" si="4"/>
        <v>20721</v>
      </c>
      <c r="I302" s="7" t="s">
        <v>5631</v>
      </c>
      <c r="J302" s="6" t="s">
        <v>5631</v>
      </c>
      <c r="K302" s="6" t="s">
        <v>3531</v>
      </c>
    </row>
    <row r="303" spans="1:11" ht="15" customHeight="1">
      <c r="A303" s="7" t="s">
        <v>2017</v>
      </c>
      <c r="B303" s="7" t="s">
        <v>234</v>
      </c>
      <c r="C303" s="7">
        <v>1</v>
      </c>
      <c r="D303" s="7" t="s">
        <v>1473</v>
      </c>
      <c r="E303" s="8">
        <f>중기사용료!G3488</f>
        <v>10781</v>
      </c>
      <c r="F303" s="8">
        <v>0</v>
      </c>
      <c r="G303" s="8">
        <f>중기사용료!G3485</f>
        <v>19059</v>
      </c>
      <c r="H303" s="8">
        <f t="shared" si="4"/>
        <v>29840</v>
      </c>
      <c r="I303" s="7" t="s">
        <v>5631</v>
      </c>
      <c r="J303" s="6" t="s">
        <v>5631</v>
      </c>
      <c r="K303" s="6" t="s">
        <v>3772</v>
      </c>
    </row>
    <row r="304" spans="1:11" ht="15" customHeight="1">
      <c r="A304" s="7" t="s">
        <v>2017</v>
      </c>
      <c r="B304" s="7" t="s">
        <v>2559</v>
      </c>
      <c r="C304" s="7">
        <v>1</v>
      </c>
      <c r="D304" s="7" t="s">
        <v>1473</v>
      </c>
      <c r="E304" s="8">
        <f>중기사용료!G3500</f>
        <v>30785</v>
      </c>
      <c r="F304" s="8">
        <v>0</v>
      </c>
      <c r="G304" s="8">
        <f>중기사용료!G3497</f>
        <v>80725</v>
      </c>
      <c r="H304" s="8">
        <f t="shared" si="4"/>
        <v>111510</v>
      </c>
      <c r="I304" s="7" t="s">
        <v>962</v>
      </c>
      <c r="J304" s="6" t="s">
        <v>5631</v>
      </c>
      <c r="K304" s="6" t="s">
        <v>745</v>
      </c>
    </row>
    <row r="305" spans="1:11" ht="15" customHeight="1">
      <c r="A305" s="7" t="s">
        <v>3302</v>
      </c>
      <c r="B305" s="7" t="s">
        <v>3778</v>
      </c>
      <c r="C305" s="7">
        <v>1</v>
      </c>
      <c r="D305" s="7" t="s">
        <v>1473</v>
      </c>
      <c r="E305" s="8">
        <v>0</v>
      </c>
      <c r="F305" s="8">
        <v>0</v>
      </c>
      <c r="G305" s="8">
        <f>중기사용료!G3509</f>
        <v>79</v>
      </c>
      <c r="H305" s="8">
        <f t="shared" si="4"/>
        <v>79</v>
      </c>
      <c r="I305" s="7" t="s">
        <v>5631</v>
      </c>
      <c r="J305" s="6" t="s">
        <v>5631</v>
      </c>
      <c r="K305" s="6" t="s">
        <v>3513</v>
      </c>
    </row>
    <row r="306" spans="1:11" ht="15" customHeight="1">
      <c r="A306" s="7" t="s">
        <v>3302</v>
      </c>
      <c r="B306" s="7" t="s">
        <v>3379</v>
      </c>
      <c r="C306" s="7">
        <v>1</v>
      </c>
      <c r="D306" s="7" t="s">
        <v>1473</v>
      </c>
      <c r="E306" s="8">
        <f>중기사용료!G3523</f>
        <v>1538</v>
      </c>
      <c r="F306" s="8">
        <v>0</v>
      </c>
      <c r="G306" s="8">
        <f>중기사용료!G3520</f>
        <v>158</v>
      </c>
      <c r="H306" s="8">
        <f t="shared" si="4"/>
        <v>1696</v>
      </c>
      <c r="I306" s="7" t="s">
        <v>5631</v>
      </c>
      <c r="J306" s="6" t="s">
        <v>5631</v>
      </c>
      <c r="K306" s="6" t="s">
        <v>5450</v>
      </c>
    </row>
    <row r="307" spans="1:11" ht="15" customHeight="1">
      <c r="A307" s="7" t="s">
        <v>1671</v>
      </c>
      <c r="B307" s="7" t="s">
        <v>3192</v>
      </c>
      <c r="C307" s="7">
        <v>1</v>
      </c>
      <c r="D307" s="7" t="s">
        <v>1473</v>
      </c>
      <c r="E307" s="8">
        <v>0</v>
      </c>
      <c r="F307" s="8">
        <f>중기사용료!G3536</f>
        <v>18412</v>
      </c>
      <c r="G307" s="8">
        <f>중기사용료!G3532</f>
        <v>2953</v>
      </c>
      <c r="H307" s="8">
        <f t="shared" si="4"/>
        <v>21365</v>
      </c>
      <c r="I307" s="7" t="s">
        <v>5631</v>
      </c>
      <c r="J307" s="6" t="s">
        <v>5631</v>
      </c>
      <c r="K307" s="6" t="s">
        <v>4867</v>
      </c>
    </row>
    <row r="308" spans="1:11" ht="15" customHeight="1">
      <c r="A308" s="7" t="s">
        <v>2946</v>
      </c>
      <c r="B308" s="7" t="s">
        <v>1662</v>
      </c>
      <c r="C308" s="7">
        <v>1</v>
      </c>
      <c r="D308" s="7" t="s">
        <v>1473</v>
      </c>
      <c r="E308" s="8">
        <v>0</v>
      </c>
      <c r="F308" s="8">
        <f>중기사용료!G3547</f>
        <v>25758</v>
      </c>
      <c r="G308" s="8">
        <f>중기사용료!G3543</f>
        <v>52067</v>
      </c>
      <c r="H308" s="8">
        <f t="shared" si="4"/>
        <v>77825</v>
      </c>
      <c r="I308" s="7" t="s">
        <v>5631</v>
      </c>
      <c r="J308" s="6" t="s">
        <v>5631</v>
      </c>
      <c r="K308" s="6" t="s">
        <v>4833</v>
      </c>
    </row>
    <row r="309" spans="1:11" ht="15" customHeight="1">
      <c r="A309" s="7" t="s">
        <v>2946</v>
      </c>
      <c r="B309" s="7" t="s">
        <v>3942</v>
      </c>
      <c r="C309" s="7">
        <v>1</v>
      </c>
      <c r="D309" s="7" t="s">
        <v>1473</v>
      </c>
      <c r="E309" s="8">
        <v>0</v>
      </c>
      <c r="F309" s="8">
        <f>중기사용료!G3558</f>
        <v>25758</v>
      </c>
      <c r="G309" s="8">
        <f>중기사용료!G3554</f>
        <v>72283</v>
      </c>
      <c r="H309" s="8">
        <f t="shared" si="4"/>
        <v>98041</v>
      </c>
      <c r="I309" s="7" t="s">
        <v>5631</v>
      </c>
      <c r="J309" s="6" t="s">
        <v>5631</v>
      </c>
      <c r="K309" s="6" t="s">
        <v>3648</v>
      </c>
    </row>
    <row r="310" spans="1:11" ht="15" customHeight="1">
      <c r="A310" s="7" t="s">
        <v>2946</v>
      </c>
      <c r="B310" s="7" t="s">
        <v>3855</v>
      </c>
      <c r="C310" s="7">
        <v>1</v>
      </c>
      <c r="D310" s="7" t="s">
        <v>1473</v>
      </c>
      <c r="E310" s="8">
        <v>0</v>
      </c>
      <c r="F310" s="8">
        <f>중기사용료!G3569</f>
        <v>25758</v>
      </c>
      <c r="G310" s="8">
        <f>중기사용료!G3565</f>
        <v>81319</v>
      </c>
      <c r="H310" s="8">
        <f t="shared" si="4"/>
        <v>107077</v>
      </c>
      <c r="I310" s="7" t="s">
        <v>5631</v>
      </c>
      <c r="J310" s="6" t="s">
        <v>5631</v>
      </c>
      <c r="K310" s="6" t="s">
        <v>5228</v>
      </c>
    </row>
    <row r="311" spans="1:11" ht="15" customHeight="1">
      <c r="A311" s="7" t="s">
        <v>2946</v>
      </c>
      <c r="B311" s="7" t="s">
        <v>271</v>
      </c>
      <c r="C311" s="7">
        <v>1</v>
      </c>
      <c r="D311" s="7" t="s">
        <v>1473</v>
      </c>
      <c r="E311" s="8">
        <v>0</v>
      </c>
      <c r="F311" s="8">
        <f>중기사용료!G3580</f>
        <v>25758</v>
      </c>
      <c r="G311" s="8">
        <f>중기사용료!G3576</f>
        <v>88549</v>
      </c>
      <c r="H311" s="8">
        <f t="shared" si="4"/>
        <v>114307</v>
      </c>
      <c r="I311" s="7" t="s">
        <v>5631</v>
      </c>
      <c r="J311" s="6" t="s">
        <v>5631</v>
      </c>
      <c r="K311" s="6" t="s">
        <v>5311</v>
      </c>
    </row>
    <row r="312" spans="1:11" ht="15" customHeight="1">
      <c r="A312" s="7" t="s">
        <v>1651</v>
      </c>
      <c r="B312" s="7" t="s">
        <v>1629</v>
      </c>
      <c r="C312" s="7">
        <v>1</v>
      </c>
      <c r="D312" s="7" t="s">
        <v>1473</v>
      </c>
      <c r="E312" s="8">
        <v>0</v>
      </c>
      <c r="F312" s="8">
        <v>0</v>
      </c>
      <c r="G312" s="8">
        <f>중기사용료!G3587</f>
        <v>1211</v>
      </c>
      <c r="H312" s="8">
        <f t="shared" si="4"/>
        <v>1211</v>
      </c>
      <c r="I312" s="7" t="s">
        <v>5631</v>
      </c>
      <c r="J312" s="6" t="s">
        <v>5631</v>
      </c>
      <c r="K312" s="6" t="s">
        <v>5625</v>
      </c>
    </row>
    <row r="313" spans="1:11" ht="15" customHeight="1">
      <c r="A313" s="7" t="s">
        <v>1651</v>
      </c>
      <c r="B313" s="7" t="s">
        <v>4234</v>
      </c>
      <c r="C313" s="7">
        <v>1</v>
      </c>
      <c r="D313" s="7" t="s">
        <v>1473</v>
      </c>
      <c r="E313" s="8">
        <v>0</v>
      </c>
      <c r="F313" s="8">
        <v>0</v>
      </c>
      <c r="G313" s="8">
        <f>중기사용료!G3598</f>
        <v>1270</v>
      </c>
      <c r="H313" s="8">
        <f t="shared" si="4"/>
        <v>1270</v>
      </c>
      <c r="I313" s="7" t="s">
        <v>5631</v>
      </c>
      <c r="J313" s="6" t="s">
        <v>5631</v>
      </c>
      <c r="K313" s="6" t="s">
        <v>4149</v>
      </c>
    </row>
    <row r="314" spans="1:11" ht="15" customHeight="1">
      <c r="A314" s="7" t="s">
        <v>1651</v>
      </c>
      <c r="B314" s="7" t="s">
        <v>2780</v>
      </c>
      <c r="C314" s="7">
        <v>1</v>
      </c>
      <c r="D314" s="7" t="s">
        <v>1473</v>
      </c>
      <c r="E314" s="8">
        <v>0</v>
      </c>
      <c r="F314" s="8">
        <v>0</v>
      </c>
      <c r="G314" s="8">
        <f>중기사용료!G3609</f>
        <v>1504</v>
      </c>
      <c r="H314" s="8">
        <f t="shared" si="4"/>
        <v>1504</v>
      </c>
      <c r="I314" s="7" t="s">
        <v>5631</v>
      </c>
      <c r="J314" s="6" t="s">
        <v>5631</v>
      </c>
      <c r="K314" s="6" t="s">
        <v>2763</v>
      </c>
    </row>
    <row r="315" spans="1:11" ht="15" customHeight="1">
      <c r="A315" s="7" t="s">
        <v>1651</v>
      </c>
      <c r="B315" s="7" t="s">
        <v>2338</v>
      </c>
      <c r="C315" s="7">
        <v>1</v>
      </c>
      <c r="D315" s="7" t="s">
        <v>1473</v>
      </c>
      <c r="E315" s="8">
        <v>0</v>
      </c>
      <c r="F315" s="8">
        <v>0</v>
      </c>
      <c r="G315" s="8">
        <f>중기사용료!G3620</f>
        <v>1722</v>
      </c>
      <c r="H315" s="8">
        <f t="shared" si="4"/>
        <v>1722</v>
      </c>
      <c r="I315" s="7" t="s">
        <v>5631</v>
      </c>
      <c r="J315" s="6" t="s">
        <v>5631</v>
      </c>
      <c r="K315" s="6" t="s">
        <v>217</v>
      </c>
    </row>
    <row r="316" spans="1:11" ht="15" customHeight="1">
      <c r="A316" s="7" t="s">
        <v>1651</v>
      </c>
      <c r="B316" s="7" t="s">
        <v>203</v>
      </c>
      <c r="C316" s="7">
        <v>1</v>
      </c>
      <c r="D316" s="7" t="s">
        <v>1473</v>
      </c>
      <c r="E316" s="8">
        <v>0</v>
      </c>
      <c r="F316" s="8">
        <v>0</v>
      </c>
      <c r="G316" s="8">
        <f>중기사용료!G3631</f>
        <v>2034</v>
      </c>
      <c r="H316" s="8">
        <f t="shared" si="4"/>
        <v>2034</v>
      </c>
      <c r="I316" s="7" t="s">
        <v>5631</v>
      </c>
      <c r="J316" s="6" t="s">
        <v>5631</v>
      </c>
      <c r="K316" s="6" t="s">
        <v>857</v>
      </c>
    </row>
    <row r="317" spans="1:11" ht="15" customHeight="1">
      <c r="A317" s="7" t="s">
        <v>1401</v>
      </c>
      <c r="B317" s="7" t="s">
        <v>4408</v>
      </c>
      <c r="C317" s="7">
        <v>1</v>
      </c>
      <c r="D317" s="7" t="s">
        <v>1473</v>
      </c>
      <c r="E317" s="8">
        <v>0</v>
      </c>
      <c r="F317" s="8">
        <v>0</v>
      </c>
      <c r="G317" s="8">
        <f>중기사용료!G3642</f>
        <v>4495</v>
      </c>
      <c r="H317" s="8">
        <f t="shared" si="4"/>
        <v>4495</v>
      </c>
      <c r="I317" s="7" t="s">
        <v>5631</v>
      </c>
      <c r="J317" s="6" t="s">
        <v>5631</v>
      </c>
      <c r="K317" s="6" t="s">
        <v>4114</v>
      </c>
    </row>
    <row r="318" spans="1:11" ht="15" customHeight="1">
      <c r="A318" s="7" t="s">
        <v>1401</v>
      </c>
      <c r="B318" s="7" t="s">
        <v>2400</v>
      </c>
      <c r="C318" s="7">
        <v>1</v>
      </c>
      <c r="D318" s="7" t="s">
        <v>1473</v>
      </c>
      <c r="E318" s="8">
        <v>0</v>
      </c>
      <c r="F318" s="8">
        <v>0</v>
      </c>
      <c r="G318" s="8">
        <f>중기사용료!G3653</f>
        <v>4893</v>
      </c>
      <c r="H318" s="8">
        <f t="shared" si="4"/>
        <v>4893</v>
      </c>
      <c r="I318" s="7" t="s">
        <v>5631</v>
      </c>
      <c r="J318" s="6" t="s">
        <v>5631</v>
      </c>
      <c r="K318" s="6" t="s">
        <v>165</v>
      </c>
    </row>
    <row r="319" spans="1:11" ht="15" customHeight="1">
      <c r="A319" s="7" t="s">
        <v>1401</v>
      </c>
      <c r="B319" s="7" t="s">
        <v>5171</v>
      </c>
      <c r="C319" s="7">
        <v>1</v>
      </c>
      <c r="D319" s="7" t="s">
        <v>1473</v>
      </c>
      <c r="E319" s="8">
        <v>0</v>
      </c>
      <c r="F319" s="8">
        <v>0</v>
      </c>
      <c r="G319" s="8">
        <f>중기사용료!G3664</f>
        <v>6335</v>
      </c>
      <c r="H319" s="8">
        <f t="shared" si="4"/>
        <v>6335</v>
      </c>
      <c r="I319" s="7" t="s">
        <v>5631</v>
      </c>
      <c r="J319" s="6" t="s">
        <v>5631</v>
      </c>
      <c r="K319" s="6" t="s">
        <v>3158</v>
      </c>
    </row>
    <row r="320" spans="1:11" ht="15" customHeight="1">
      <c r="A320" s="7" t="s">
        <v>1401</v>
      </c>
      <c r="B320" s="7" t="s">
        <v>4308</v>
      </c>
      <c r="C320" s="7">
        <v>1</v>
      </c>
      <c r="D320" s="7" t="s">
        <v>1473</v>
      </c>
      <c r="E320" s="8">
        <v>0</v>
      </c>
      <c r="F320" s="8">
        <v>0</v>
      </c>
      <c r="G320" s="8">
        <f>중기사용료!G3675</f>
        <v>6572</v>
      </c>
      <c r="H320" s="8">
        <f t="shared" si="4"/>
        <v>6572</v>
      </c>
      <c r="I320" s="7" t="s">
        <v>5631</v>
      </c>
      <c r="J320" s="6" t="s">
        <v>5631</v>
      </c>
      <c r="K320" s="6" t="s">
        <v>1147</v>
      </c>
    </row>
    <row r="321" spans="1:11" ht="15" customHeight="1">
      <c r="A321" s="7" t="s">
        <v>1401</v>
      </c>
      <c r="B321" s="7" t="s">
        <v>4637</v>
      </c>
      <c r="C321" s="7">
        <v>1</v>
      </c>
      <c r="D321" s="7" t="s">
        <v>1473</v>
      </c>
      <c r="E321" s="8">
        <v>0</v>
      </c>
      <c r="F321" s="8">
        <v>0</v>
      </c>
      <c r="G321" s="8">
        <f>중기사용료!G3686</f>
        <v>8817</v>
      </c>
      <c r="H321" s="8">
        <f t="shared" si="4"/>
        <v>8817</v>
      </c>
      <c r="I321" s="7" t="s">
        <v>5631</v>
      </c>
      <c r="J321" s="6" t="s">
        <v>5631</v>
      </c>
      <c r="K321" s="6" t="s">
        <v>3534</v>
      </c>
    </row>
    <row r="322" spans="1:11" ht="15" customHeight="1">
      <c r="A322" s="7" t="s">
        <v>3183</v>
      </c>
      <c r="B322" s="7" t="s">
        <v>942</v>
      </c>
      <c r="C322" s="7">
        <v>1</v>
      </c>
      <c r="D322" s="7" t="s">
        <v>1473</v>
      </c>
      <c r="E322" s="8">
        <v>0</v>
      </c>
      <c r="F322" s="8">
        <v>0</v>
      </c>
      <c r="G322" s="8">
        <f>중기사용료!G3697</f>
        <v>5063</v>
      </c>
      <c r="H322" s="8">
        <f t="shared" si="4"/>
        <v>5063</v>
      </c>
      <c r="I322" s="7" t="s">
        <v>5631</v>
      </c>
      <c r="J322" s="6" t="s">
        <v>5631</v>
      </c>
      <c r="K322" s="6" t="s">
        <v>324</v>
      </c>
    </row>
    <row r="323" spans="1:11" ht="15" customHeight="1">
      <c r="A323" s="7" t="s">
        <v>3183</v>
      </c>
      <c r="B323" s="7" t="s">
        <v>4160</v>
      </c>
      <c r="C323" s="7">
        <v>1</v>
      </c>
      <c r="D323" s="7" t="s">
        <v>1473</v>
      </c>
      <c r="E323" s="8">
        <v>0</v>
      </c>
      <c r="F323" s="8">
        <v>0</v>
      </c>
      <c r="G323" s="8">
        <f>중기사용료!G3708</f>
        <v>5433</v>
      </c>
      <c r="H323" s="8">
        <f t="shared" si="4"/>
        <v>5433</v>
      </c>
      <c r="I323" s="7" t="s">
        <v>5631</v>
      </c>
      <c r="J323" s="6" t="s">
        <v>5631</v>
      </c>
      <c r="K323" s="6" t="s">
        <v>3971</v>
      </c>
    </row>
    <row r="324" spans="1:11" ht="15" customHeight="1">
      <c r="A324" s="7" t="s">
        <v>3183</v>
      </c>
      <c r="B324" s="7" t="s">
        <v>3389</v>
      </c>
      <c r="C324" s="7">
        <v>1</v>
      </c>
      <c r="D324" s="7" t="s">
        <v>1473</v>
      </c>
      <c r="E324" s="8">
        <v>0</v>
      </c>
      <c r="F324" s="8">
        <v>0</v>
      </c>
      <c r="G324" s="8">
        <f>중기사용료!G3719</f>
        <v>6381</v>
      </c>
      <c r="H324" s="8">
        <f t="shared" ref="H324:H387" si="5">E324+F324+G324</f>
        <v>6381</v>
      </c>
      <c r="I324" s="7" t="s">
        <v>5631</v>
      </c>
      <c r="J324" s="6" t="s">
        <v>5631</v>
      </c>
      <c r="K324" s="6" t="s">
        <v>776</v>
      </c>
    </row>
    <row r="325" spans="1:11" ht="15" customHeight="1">
      <c r="A325" s="7" t="s">
        <v>3183</v>
      </c>
      <c r="B325" s="7" t="s">
        <v>1698</v>
      </c>
      <c r="C325" s="7">
        <v>1</v>
      </c>
      <c r="D325" s="7" t="s">
        <v>1473</v>
      </c>
      <c r="E325" s="8">
        <v>0</v>
      </c>
      <c r="F325" s="8">
        <v>0</v>
      </c>
      <c r="G325" s="8">
        <f>중기사용료!G3730</f>
        <v>6840</v>
      </c>
      <c r="H325" s="8">
        <f t="shared" si="5"/>
        <v>6840</v>
      </c>
      <c r="I325" s="7" t="s">
        <v>5631</v>
      </c>
      <c r="J325" s="6" t="s">
        <v>5631</v>
      </c>
      <c r="K325" s="6" t="s">
        <v>2868</v>
      </c>
    </row>
    <row r="326" spans="1:11" ht="15" customHeight="1">
      <c r="A326" s="7" t="s">
        <v>3183</v>
      </c>
      <c r="B326" s="7" t="s">
        <v>3268</v>
      </c>
      <c r="C326" s="7">
        <v>1</v>
      </c>
      <c r="D326" s="7" t="s">
        <v>1473</v>
      </c>
      <c r="E326" s="8">
        <v>0</v>
      </c>
      <c r="F326" s="8">
        <v>0</v>
      </c>
      <c r="G326" s="8">
        <f>중기사용료!G3741</f>
        <v>9180</v>
      </c>
      <c r="H326" s="8">
        <f t="shared" si="5"/>
        <v>9180</v>
      </c>
      <c r="I326" s="7" t="s">
        <v>5631</v>
      </c>
      <c r="J326" s="6" t="s">
        <v>5631</v>
      </c>
      <c r="K326" s="6" t="s">
        <v>478</v>
      </c>
    </row>
    <row r="327" spans="1:11" ht="15" customHeight="1">
      <c r="A327" s="7" t="s">
        <v>3183</v>
      </c>
      <c r="B327" s="7" t="s">
        <v>1841</v>
      </c>
      <c r="C327" s="7">
        <v>1</v>
      </c>
      <c r="D327" s="7" t="s">
        <v>1473</v>
      </c>
      <c r="E327" s="8">
        <v>0</v>
      </c>
      <c r="F327" s="8">
        <v>0</v>
      </c>
      <c r="G327" s="8">
        <f>중기사용료!G3752</f>
        <v>13882</v>
      </c>
      <c r="H327" s="8">
        <f t="shared" si="5"/>
        <v>13882</v>
      </c>
      <c r="I327" s="7" t="s">
        <v>5631</v>
      </c>
      <c r="J327" s="6" t="s">
        <v>5631</v>
      </c>
      <c r="K327" s="6" t="s">
        <v>3792</v>
      </c>
    </row>
    <row r="328" spans="1:11" ht="15" customHeight="1">
      <c r="A328" s="7" t="s">
        <v>3183</v>
      </c>
      <c r="B328" s="7" t="s">
        <v>3383</v>
      </c>
      <c r="C328" s="7">
        <v>1</v>
      </c>
      <c r="D328" s="7" t="s">
        <v>1473</v>
      </c>
      <c r="E328" s="8">
        <v>0</v>
      </c>
      <c r="F328" s="8">
        <v>0</v>
      </c>
      <c r="G328" s="8">
        <f>중기사용료!G3763</f>
        <v>14379</v>
      </c>
      <c r="H328" s="8">
        <f t="shared" si="5"/>
        <v>14379</v>
      </c>
      <c r="I328" s="7" t="s">
        <v>5631</v>
      </c>
      <c r="J328" s="6" t="s">
        <v>5631</v>
      </c>
      <c r="K328" s="6" t="s">
        <v>1286</v>
      </c>
    </row>
    <row r="329" spans="1:11" ht="15" customHeight="1">
      <c r="A329" s="7" t="s">
        <v>3183</v>
      </c>
      <c r="B329" s="7" t="s">
        <v>4109</v>
      </c>
      <c r="C329" s="7">
        <v>1</v>
      </c>
      <c r="D329" s="7" t="s">
        <v>1473</v>
      </c>
      <c r="E329" s="8">
        <v>0</v>
      </c>
      <c r="F329" s="8">
        <v>0</v>
      </c>
      <c r="G329" s="8">
        <f>중기사용료!G3774</f>
        <v>22296</v>
      </c>
      <c r="H329" s="8">
        <f t="shared" si="5"/>
        <v>22296</v>
      </c>
      <c r="I329" s="7" t="s">
        <v>5631</v>
      </c>
      <c r="J329" s="6" t="s">
        <v>5631</v>
      </c>
      <c r="K329" s="6" t="s">
        <v>3668</v>
      </c>
    </row>
    <row r="330" spans="1:11" ht="15" customHeight="1">
      <c r="A330" s="7" t="s">
        <v>3183</v>
      </c>
      <c r="B330" s="7" t="s">
        <v>2377</v>
      </c>
      <c r="C330" s="7">
        <v>1</v>
      </c>
      <c r="D330" s="7" t="s">
        <v>1473</v>
      </c>
      <c r="E330" s="8">
        <v>0</v>
      </c>
      <c r="F330" s="8">
        <v>0</v>
      </c>
      <c r="G330" s="8">
        <f>중기사용료!G3785</f>
        <v>26960</v>
      </c>
      <c r="H330" s="8">
        <f t="shared" si="5"/>
        <v>26960</v>
      </c>
      <c r="I330" s="7" t="s">
        <v>5631</v>
      </c>
      <c r="J330" s="6" t="s">
        <v>5631</v>
      </c>
      <c r="K330" s="6" t="s">
        <v>1420</v>
      </c>
    </row>
    <row r="331" spans="1:11" ht="15" customHeight="1">
      <c r="A331" s="7" t="s">
        <v>3183</v>
      </c>
      <c r="B331" s="7" t="s">
        <v>4107</v>
      </c>
      <c r="C331" s="7">
        <v>1</v>
      </c>
      <c r="D331" s="7" t="s">
        <v>1473</v>
      </c>
      <c r="E331" s="8">
        <v>0</v>
      </c>
      <c r="F331" s="8">
        <v>0</v>
      </c>
      <c r="G331" s="8">
        <f>중기사용료!G3796</f>
        <v>27722</v>
      </c>
      <c r="H331" s="8">
        <f t="shared" si="5"/>
        <v>27722</v>
      </c>
      <c r="I331" s="7" t="s">
        <v>5631</v>
      </c>
      <c r="J331" s="6" t="s">
        <v>5631</v>
      </c>
      <c r="K331" s="6" t="s">
        <v>4805</v>
      </c>
    </row>
    <row r="332" spans="1:11" ht="15" customHeight="1">
      <c r="A332" s="7" t="s">
        <v>3183</v>
      </c>
      <c r="B332" s="7" t="s">
        <v>3022</v>
      </c>
      <c r="C332" s="7">
        <v>1</v>
      </c>
      <c r="D332" s="7" t="s">
        <v>1473</v>
      </c>
      <c r="E332" s="8">
        <v>0</v>
      </c>
      <c r="F332" s="8">
        <v>0</v>
      </c>
      <c r="G332" s="8">
        <f>중기사용료!G3807</f>
        <v>64157</v>
      </c>
      <c r="H332" s="8">
        <f t="shared" si="5"/>
        <v>64157</v>
      </c>
      <c r="I332" s="7" t="s">
        <v>5631</v>
      </c>
      <c r="J332" s="6" t="s">
        <v>5631</v>
      </c>
      <c r="K332" s="6" t="s">
        <v>1689</v>
      </c>
    </row>
    <row r="333" spans="1:11" ht="15" customHeight="1">
      <c r="A333" s="7" t="s">
        <v>5303</v>
      </c>
      <c r="B333" s="7" t="s">
        <v>1029</v>
      </c>
      <c r="C333" s="7">
        <v>1</v>
      </c>
      <c r="D333" s="7" t="s">
        <v>1473</v>
      </c>
      <c r="E333" s="8">
        <v>0</v>
      </c>
      <c r="F333" s="8">
        <v>0</v>
      </c>
      <c r="G333" s="8">
        <f>중기사용료!G3818</f>
        <v>3946</v>
      </c>
      <c r="H333" s="8">
        <f t="shared" si="5"/>
        <v>3946</v>
      </c>
      <c r="I333" s="7" t="s">
        <v>5631</v>
      </c>
      <c r="J333" s="6" t="s">
        <v>5631</v>
      </c>
      <c r="K333" s="6" t="s">
        <v>690</v>
      </c>
    </row>
    <row r="334" spans="1:11" ht="15" customHeight="1">
      <c r="A334" s="7" t="s">
        <v>5303</v>
      </c>
      <c r="B334" s="7" t="s">
        <v>5573</v>
      </c>
      <c r="C334" s="7">
        <v>1</v>
      </c>
      <c r="D334" s="7" t="s">
        <v>1473</v>
      </c>
      <c r="E334" s="8">
        <v>0</v>
      </c>
      <c r="F334" s="8">
        <v>0</v>
      </c>
      <c r="G334" s="8">
        <f>중기사용료!G3829</f>
        <v>5541</v>
      </c>
      <c r="H334" s="8">
        <f t="shared" si="5"/>
        <v>5541</v>
      </c>
      <c r="I334" s="7" t="s">
        <v>5631</v>
      </c>
      <c r="J334" s="6" t="s">
        <v>5631</v>
      </c>
      <c r="K334" s="6" t="s">
        <v>3616</v>
      </c>
    </row>
    <row r="335" spans="1:11" ht="15" customHeight="1">
      <c r="A335" s="7" t="s">
        <v>5303</v>
      </c>
      <c r="B335" s="7" t="s">
        <v>3829</v>
      </c>
      <c r="C335" s="7">
        <v>1</v>
      </c>
      <c r="D335" s="7" t="s">
        <v>1473</v>
      </c>
      <c r="E335" s="8">
        <v>0</v>
      </c>
      <c r="F335" s="8">
        <v>0</v>
      </c>
      <c r="G335" s="8">
        <f>중기사용료!G3840</f>
        <v>8749</v>
      </c>
      <c r="H335" s="8">
        <f t="shared" si="5"/>
        <v>8749</v>
      </c>
      <c r="I335" s="7" t="s">
        <v>5631</v>
      </c>
      <c r="J335" s="6" t="s">
        <v>5631</v>
      </c>
      <c r="K335" s="6" t="s">
        <v>1131</v>
      </c>
    </row>
    <row r="336" spans="1:11" ht="15" customHeight="1">
      <c r="A336" s="7" t="s">
        <v>5303</v>
      </c>
      <c r="B336" s="7" t="s">
        <v>1239</v>
      </c>
      <c r="C336" s="7">
        <v>1</v>
      </c>
      <c r="D336" s="7" t="s">
        <v>1473</v>
      </c>
      <c r="E336" s="8">
        <v>0</v>
      </c>
      <c r="F336" s="8">
        <v>0</v>
      </c>
      <c r="G336" s="8">
        <f>중기사용료!G3851</f>
        <v>11731</v>
      </c>
      <c r="H336" s="8">
        <f t="shared" si="5"/>
        <v>11731</v>
      </c>
      <c r="I336" s="7" t="s">
        <v>5631</v>
      </c>
      <c r="J336" s="6" t="s">
        <v>5631</v>
      </c>
      <c r="K336" s="6" t="s">
        <v>3185</v>
      </c>
    </row>
    <row r="337" spans="1:11" ht="15" customHeight="1">
      <c r="A337" s="7" t="s">
        <v>5303</v>
      </c>
      <c r="B337" s="7" t="s">
        <v>371</v>
      </c>
      <c r="C337" s="7">
        <v>1</v>
      </c>
      <c r="D337" s="7" t="s">
        <v>1473</v>
      </c>
      <c r="E337" s="8">
        <v>0</v>
      </c>
      <c r="F337" s="8">
        <v>0</v>
      </c>
      <c r="G337" s="8">
        <f>중기사용료!G3862</f>
        <v>12106</v>
      </c>
      <c r="H337" s="8">
        <f t="shared" si="5"/>
        <v>12106</v>
      </c>
      <c r="I337" s="7" t="s">
        <v>5631</v>
      </c>
      <c r="J337" s="6" t="s">
        <v>5631</v>
      </c>
      <c r="K337" s="6" t="s">
        <v>102</v>
      </c>
    </row>
    <row r="338" spans="1:11" ht="15" customHeight="1">
      <c r="A338" s="7" t="s">
        <v>5303</v>
      </c>
      <c r="B338" s="7" t="s">
        <v>5472</v>
      </c>
      <c r="C338" s="7">
        <v>1</v>
      </c>
      <c r="D338" s="7" t="s">
        <v>1473</v>
      </c>
      <c r="E338" s="8">
        <v>0</v>
      </c>
      <c r="F338" s="8">
        <v>0</v>
      </c>
      <c r="G338" s="8">
        <f>중기사용료!G3873</f>
        <v>16091</v>
      </c>
      <c r="H338" s="8">
        <f t="shared" si="5"/>
        <v>16091</v>
      </c>
      <c r="I338" s="7" t="s">
        <v>5631</v>
      </c>
      <c r="J338" s="6" t="s">
        <v>5631</v>
      </c>
      <c r="K338" s="6" t="s">
        <v>4129</v>
      </c>
    </row>
    <row r="339" spans="1:11" ht="15" customHeight="1">
      <c r="A339" s="7" t="s">
        <v>5303</v>
      </c>
      <c r="B339" s="7" t="s">
        <v>400</v>
      </c>
      <c r="C339" s="7">
        <v>1</v>
      </c>
      <c r="D339" s="7" t="s">
        <v>1473</v>
      </c>
      <c r="E339" s="8">
        <v>0</v>
      </c>
      <c r="F339" s="8">
        <v>0</v>
      </c>
      <c r="G339" s="8">
        <f>중기사용료!G3884</f>
        <v>22557</v>
      </c>
      <c r="H339" s="8">
        <f t="shared" si="5"/>
        <v>22557</v>
      </c>
      <c r="I339" s="7" t="s">
        <v>5631</v>
      </c>
      <c r="J339" s="6" t="s">
        <v>5631</v>
      </c>
      <c r="K339" s="6" t="s">
        <v>916</v>
      </c>
    </row>
    <row r="340" spans="1:11" ht="15" customHeight="1">
      <c r="A340" s="7" t="s">
        <v>5303</v>
      </c>
      <c r="B340" s="7" t="s">
        <v>3037</v>
      </c>
      <c r="C340" s="7">
        <v>1</v>
      </c>
      <c r="D340" s="7" t="s">
        <v>1473</v>
      </c>
      <c r="E340" s="8">
        <v>0</v>
      </c>
      <c r="F340" s="8">
        <v>0</v>
      </c>
      <c r="G340" s="8">
        <f>중기사용료!G3895</f>
        <v>27875</v>
      </c>
      <c r="H340" s="8">
        <f t="shared" si="5"/>
        <v>27875</v>
      </c>
      <c r="I340" s="7" t="s">
        <v>5631</v>
      </c>
      <c r="J340" s="6" t="s">
        <v>5631</v>
      </c>
      <c r="K340" s="6" t="s">
        <v>4022</v>
      </c>
    </row>
    <row r="341" spans="1:11" ht="15" customHeight="1">
      <c r="A341" s="7" t="s">
        <v>2487</v>
      </c>
      <c r="B341" s="7" t="s">
        <v>4053</v>
      </c>
      <c r="C341" s="7">
        <v>1</v>
      </c>
      <c r="D341" s="7" t="s">
        <v>1473</v>
      </c>
      <c r="E341" s="8">
        <v>0</v>
      </c>
      <c r="F341" s="8">
        <v>0</v>
      </c>
      <c r="G341" s="8">
        <f>중기사용료!G3906</f>
        <v>9725</v>
      </c>
      <c r="H341" s="8">
        <f t="shared" si="5"/>
        <v>9725</v>
      </c>
      <c r="I341" s="7" t="s">
        <v>5631</v>
      </c>
      <c r="J341" s="6" t="s">
        <v>5631</v>
      </c>
      <c r="K341" s="6" t="s">
        <v>5489</v>
      </c>
    </row>
    <row r="342" spans="1:11" ht="15" customHeight="1">
      <c r="A342" s="7" t="s">
        <v>2487</v>
      </c>
      <c r="B342" s="7" t="s">
        <v>629</v>
      </c>
      <c r="C342" s="7">
        <v>1</v>
      </c>
      <c r="D342" s="7" t="s">
        <v>1473</v>
      </c>
      <c r="E342" s="8">
        <v>0</v>
      </c>
      <c r="F342" s="8">
        <v>0</v>
      </c>
      <c r="G342" s="8">
        <f>중기사용료!G3917</f>
        <v>14918</v>
      </c>
      <c r="H342" s="8">
        <f t="shared" si="5"/>
        <v>14918</v>
      </c>
      <c r="I342" s="7" t="s">
        <v>5631</v>
      </c>
      <c r="J342" s="6" t="s">
        <v>5631</v>
      </c>
      <c r="K342" s="6" t="s">
        <v>5341</v>
      </c>
    </row>
    <row r="343" spans="1:11" ht="15" customHeight="1">
      <c r="A343" s="7" t="s">
        <v>2487</v>
      </c>
      <c r="B343" s="7" t="s">
        <v>4593</v>
      </c>
      <c r="C343" s="7">
        <v>1</v>
      </c>
      <c r="D343" s="7" t="s">
        <v>1473</v>
      </c>
      <c r="E343" s="8">
        <v>0</v>
      </c>
      <c r="F343" s="8">
        <v>0</v>
      </c>
      <c r="G343" s="8">
        <f>중기사용료!G3928</f>
        <v>22818</v>
      </c>
      <c r="H343" s="8">
        <f t="shared" si="5"/>
        <v>22818</v>
      </c>
      <c r="I343" s="7" t="s">
        <v>5631</v>
      </c>
      <c r="J343" s="6" t="s">
        <v>5631</v>
      </c>
      <c r="K343" s="6" t="s">
        <v>2542</v>
      </c>
    </row>
    <row r="344" spans="1:11" ht="15" customHeight="1">
      <c r="A344" s="7" t="s">
        <v>2487</v>
      </c>
      <c r="B344" s="7" t="s">
        <v>573</v>
      </c>
      <c r="C344" s="7">
        <v>1</v>
      </c>
      <c r="D344" s="7" t="s">
        <v>1473</v>
      </c>
      <c r="E344" s="8">
        <v>0</v>
      </c>
      <c r="F344" s="8">
        <v>0</v>
      </c>
      <c r="G344" s="8">
        <f>중기사용료!G3939</f>
        <v>25288</v>
      </c>
      <c r="H344" s="8">
        <f t="shared" si="5"/>
        <v>25288</v>
      </c>
      <c r="I344" s="7" t="s">
        <v>5631</v>
      </c>
      <c r="J344" s="6" t="s">
        <v>5631</v>
      </c>
      <c r="K344" s="6" t="s">
        <v>5595</v>
      </c>
    </row>
    <row r="345" spans="1:11" ht="15" customHeight="1">
      <c r="A345" s="7" t="s">
        <v>1403</v>
      </c>
      <c r="B345" s="7" t="s">
        <v>1485</v>
      </c>
      <c r="C345" s="7">
        <v>1</v>
      </c>
      <c r="D345" s="7" t="s">
        <v>1473</v>
      </c>
      <c r="E345" s="8">
        <v>0</v>
      </c>
      <c r="F345" s="8">
        <v>0</v>
      </c>
      <c r="G345" s="8">
        <f>중기사용료!G3950</f>
        <v>2731</v>
      </c>
      <c r="H345" s="8">
        <f t="shared" si="5"/>
        <v>2731</v>
      </c>
      <c r="I345" s="7" t="s">
        <v>5631</v>
      </c>
      <c r="J345" s="6" t="s">
        <v>5631</v>
      </c>
      <c r="K345" s="6" t="s">
        <v>2768</v>
      </c>
    </row>
    <row r="346" spans="1:11" ht="15" customHeight="1">
      <c r="A346" s="7" t="s">
        <v>1403</v>
      </c>
      <c r="B346" s="7" t="s">
        <v>5407</v>
      </c>
      <c r="C346" s="7">
        <v>1</v>
      </c>
      <c r="D346" s="7" t="s">
        <v>1473</v>
      </c>
      <c r="E346" s="8">
        <v>0</v>
      </c>
      <c r="F346" s="8">
        <v>0</v>
      </c>
      <c r="G346" s="8">
        <f>중기사용료!G3961</f>
        <v>2988</v>
      </c>
      <c r="H346" s="8">
        <f t="shared" si="5"/>
        <v>2988</v>
      </c>
      <c r="I346" s="7" t="s">
        <v>5631</v>
      </c>
      <c r="J346" s="6" t="s">
        <v>5631</v>
      </c>
      <c r="K346" s="6" t="s">
        <v>4359</v>
      </c>
    </row>
    <row r="347" spans="1:11" ht="15" customHeight="1">
      <c r="A347" s="7" t="s">
        <v>1403</v>
      </c>
      <c r="B347" s="7" t="s">
        <v>3807</v>
      </c>
      <c r="C347" s="7">
        <v>1</v>
      </c>
      <c r="D347" s="7" t="s">
        <v>1473</v>
      </c>
      <c r="E347" s="8">
        <v>0</v>
      </c>
      <c r="F347" s="8">
        <v>0</v>
      </c>
      <c r="G347" s="8">
        <f>중기사용료!G3972</f>
        <v>3170</v>
      </c>
      <c r="H347" s="8">
        <f t="shared" si="5"/>
        <v>3170</v>
      </c>
      <c r="I347" s="7" t="s">
        <v>5631</v>
      </c>
      <c r="J347" s="6" t="s">
        <v>5631</v>
      </c>
      <c r="K347" s="6" t="s">
        <v>1813</v>
      </c>
    </row>
    <row r="348" spans="1:11" ht="15" customHeight="1">
      <c r="A348" s="7" t="s">
        <v>1403</v>
      </c>
      <c r="B348" s="7" t="s">
        <v>1166</v>
      </c>
      <c r="C348" s="7">
        <v>1</v>
      </c>
      <c r="D348" s="7" t="s">
        <v>1473</v>
      </c>
      <c r="E348" s="8">
        <v>0</v>
      </c>
      <c r="F348" s="8">
        <v>0</v>
      </c>
      <c r="G348" s="8">
        <f>중기사용료!G3983</f>
        <v>3220</v>
      </c>
      <c r="H348" s="8">
        <f t="shared" si="5"/>
        <v>3220</v>
      </c>
      <c r="I348" s="7" t="s">
        <v>5631</v>
      </c>
      <c r="J348" s="6" t="s">
        <v>5631</v>
      </c>
      <c r="K348" s="6" t="s">
        <v>5352</v>
      </c>
    </row>
    <row r="349" spans="1:11" ht="15" customHeight="1">
      <c r="A349" s="7" t="s">
        <v>1403</v>
      </c>
      <c r="B349" s="7" t="s">
        <v>3774</v>
      </c>
      <c r="C349" s="7">
        <v>1</v>
      </c>
      <c r="D349" s="7" t="s">
        <v>1473</v>
      </c>
      <c r="E349" s="8">
        <v>0</v>
      </c>
      <c r="F349" s="8">
        <v>0</v>
      </c>
      <c r="G349" s="8">
        <f>중기사용료!G3994</f>
        <v>3286</v>
      </c>
      <c r="H349" s="8">
        <f t="shared" si="5"/>
        <v>3286</v>
      </c>
      <c r="I349" s="7" t="s">
        <v>5631</v>
      </c>
      <c r="J349" s="6" t="s">
        <v>5631</v>
      </c>
      <c r="K349" s="6" t="s">
        <v>2205</v>
      </c>
    </row>
    <row r="350" spans="1:11" ht="15" customHeight="1">
      <c r="A350" s="7" t="s">
        <v>1403</v>
      </c>
      <c r="B350" s="7" t="s">
        <v>5250</v>
      </c>
      <c r="C350" s="7">
        <v>1</v>
      </c>
      <c r="D350" s="7" t="s">
        <v>1473</v>
      </c>
      <c r="E350" s="8">
        <v>0</v>
      </c>
      <c r="F350" s="8">
        <v>0</v>
      </c>
      <c r="G350" s="8">
        <f>중기사용료!G4005</f>
        <v>3447</v>
      </c>
      <c r="H350" s="8">
        <f t="shared" si="5"/>
        <v>3447</v>
      </c>
      <c r="I350" s="7" t="s">
        <v>5631</v>
      </c>
      <c r="J350" s="6" t="s">
        <v>5631</v>
      </c>
      <c r="K350" s="6" t="s">
        <v>4889</v>
      </c>
    </row>
    <row r="351" spans="1:11" ht="15" customHeight="1">
      <c r="A351" s="7" t="s">
        <v>1403</v>
      </c>
      <c r="B351" s="7" t="s">
        <v>2440</v>
      </c>
      <c r="C351" s="7">
        <v>1</v>
      </c>
      <c r="D351" s="7" t="s">
        <v>1473</v>
      </c>
      <c r="E351" s="8">
        <v>0</v>
      </c>
      <c r="F351" s="8">
        <v>0</v>
      </c>
      <c r="G351" s="8">
        <f>중기사용료!G4016</f>
        <v>5678</v>
      </c>
      <c r="H351" s="8">
        <f t="shared" si="5"/>
        <v>5678</v>
      </c>
      <c r="I351" s="7" t="s">
        <v>5631</v>
      </c>
      <c r="J351" s="6" t="s">
        <v>5631</v>
      </c>
      <c r="K351" s="6" t="s">
        <v>1601</v>
      </c>
    </row>
    <row r="352" spans="1:11" ht="15" customHeight="1">
      <c r="A352" s="7" t="s">
        <v>1403</v>
      </c>
      <c r="B352" s="7" t="s">
        <v>2041</v>
      </c>
      <c r="C352" s="7">
        <v>1</v>
      </c>
      <c r="D352" s="7" t="s">
        <v>1473</v>
      </c>
      <c r="E352" s="8">
        <v>0</v>
      </c>
      <c r="F352" s="8">
        <v>0</v>
      </c>
      <c r="G352" s="8">
        <f>중기사용료!G4027</f>
        <v>5876</v>
      </c>
      <c r="H352" s="8">
        <f t="shared" si="5"/>
        <v>5876</v>
      </c>
      <c r="I352" s="7" t="s">
        <v>5631</v>
      </c>
      <c r="J352" s="6" t="s">
        <v>5631</v>
      </c>
      <c r="K352" s="6" t="s">
        <v>4775</v>
      </c>
    </row>
    <row r="353" spans="1:11" ht="15" customHeight="1">
      <c r="A353" s="7" t="s">
        <v>3637</v>
      </c>
      <c r="B353" s="7" t="s">
        <v>4254</v>
      </c>
      <c r="C353" s="7">
        <v>1</v>
      </c>
      <c r="D353" s="7" t="s">
        <v>1473</v>
      </c>
      <c r="E353" s="8">
        <v>0</v>
      </c>
      <c r="F353" s="8">
        <v>0</v>
      </c>
      <c r="G353" s="8">
        <f>중기사용료!G4038</f>
        <v>3366</v>
      </c>
      <c r="H353" s="8">
        <f t="shared" si="5"/>
        <v>3366</v>
      </c>
      <c r="I353" s="7" t="s">
        <v>5631</v>
      </c>
      <c r="J353" s="6" t="s">
        <v>5631</v>
      </c>
      <c r="K353" s="6" t="s">
        <v>4510</v>
      </c>
    </row>
    <row r="354" spans="1:11" ht="15" customHeight="1">
      <c r="A354" s="7" t="s">
        <v>3637</v>
      </c>
      <c r="B354" s="7" t="s">
        <v>3458</v>
      </c>
      <c r="C354" s="7">
        <v>1</v>
      </c>
      <c r="D354" s="7" t="s">
        <v>1473</v>
      </c>
      <c r="E354" s="8">
        <v>0</v>
      </c>
      <c r="F354" s="8">
        <v>0</v>
      </c>
      <c r="G354" s="8">
        <f>중기사용료!G4049</f>
        <v>3423</v>
      </c>
      <c r="H354" s="8">
        <f t="shared" si="5"/>
        <v>3423</v>
      </c>
      <c r="I354" s="7" t="s">
        <v>5631</v>
      </c>
      <c r="J354" s="6" t="s">
        <v>5631</v>
      </c>
      <c r="K354" s="6" t="s">
        <v>2628</v>
      </c>
    </row>
    <row r="355" spans="1:11" ht="15" customHeight="1">
      <c r="A355" s="7" t="s">
        <v>3637</v>
      </c>
      <c r="B355" s="7" t="s">
        <v>3623</v>
      </c>
      <c r="C355" s="7">
        <v>1</v>
      </c>
      <c r="D355" s="7" t="s">
        <v>1473</v>
      </c>
      <c r="E355" s="8">
        <v>0</v>
      </c>
      <c r="F355" s="8">
        <v>0</v>
      </c>
      <c r="G355" s="8">
        <f>중기사용료!G4060</f>
        <v>3734</v>
      </c>
      <c r="H355" s="8">
        <f t="shared" si="5"/>
        <v>3734</v>
      </c>
      <c r="I355" s="7" t="s">
        <v>5631</v>
      </c>
      <c r="J355" s="6" t="s">
        <v>5631</v>
      </c>
      <c r="K355" s="6" t="s">
        <v>4960</v>
      </c>
    </row>
    <row r="356" spans="1:11" ht="15" customHeight="1">
      <c r="A356" s="7" t="s">
        <v>3637</v>
      </c>
      <c r="B356" s="7" t="s">
        <v>1554</v>
      </c>
      <c r="C356" s="7">
        <v>1</v>
      </c>
      <c r="D356" s="7" t="s">
        <v>1473</v>
      </c>
      <c r="E356" s="8">
        <v>0</v>
      </c>
      <c r="F356" s="8">
        <v>0</v>
      </c>
      <c r="G356" s="8">
        <f>중기사용료!G4071</f>
        <v>3921</v>
      </c>
      <c r="H356" s="8">
        <f t="shared" si="5"/>
        <v>3921</v>
      </c>
      <c r="I356" s="7" t="s">
        <v>5631</v>
      </c>
      <c r="J356" s="6" t="s">
        <v>5631</v>
      </c>
      <c r="K356" s="6" t="s">
        <v>1460</v>
      </c>
    </row>
    <row r="357" spans="1:11" ht="15" customHeight="1">
      <c r="A357" s="7" t="s">
        <v>3637</v>
      </c>
      <c r="B357" s="7" t="s">
        <v>4401</v>
      </c>
      <c r="C357" s="7">
        <v>1</v>
      </c>
      <c r="D357" s="7" t="s">
        <v>1473</v>
      </c>
      <c r="E357" s="8">
        <v>0</v>
      </c>
      <c r="F357" s="8">
        <v>0</v>
      </c>
      <c r="G357" s="8">
        <f>중기사용료!G4082</f>
        <v>4150</v>
      </c>
      <c r="H357" s="8">
        <f t="shared" si="5"/>
        <v>4150</v>
      </c>
      <c r="I357" s="7" t="s">
        <v>5631</v>
      </c>
      <c r="J357" s="6" t="s">
        <v>5631</v>
      </c>
      <c r="K357" s="6" t="s">
        <v>4659</v>
      </c>
    </row>
    <row r="358" spans="1:11" ht="15" customHeight="1">
      <c r="A358" s="7" t="s">
        <v>3637</v>
      </c>
      <c r="B358" s="7" t="s">
        <v>2398</v>
      </c>
      <c r="C358" s="7">
        <v>1</v>
      </c>
      <c r="D358" s="7" t="s">
        <v>1473</v>
      </c>
      <c r="E358" s="8">
        <v>0</v>
      </c>
      <c r="F358" s="8">
        <v>0</v>
      </c>
      <c r="G358" s="8">
        <f>중기사용료!G4093</f>
        <v>6283</v>
      </c>
      <c r="H358" s="8">
        <f t="shared" si="5"/>
        <v>6283</v>
      </c>
      <c r="I358" s="7" t="s">
        <v>5631</v>
      </c>
      <c r="J358" s="6" t="s">
        <v>5631</v>
      </c>
      <c r="K358" s="6" t="s">
        <v>2421</v>
      </c>
    </row>
    <row r="359" spans="1:11" ht="15" customHeight="1">
      <c r="A359" s="7" t="s">
        <v>3637</v>
      </c>
      <c r="B359" s="7" t="s">
        <v>2502</v>
      </c>
      <c r="C359" s="7">
        <v>1</v>
      </c>
      <c r="D359" s="7" t="s">
        <v>1473</v>
      </c>
      <c r="E359" s="8">
        <v>0</v>
      </c>
      <c r="F359" s="8">
        <v>0</v>
      </c>
      <c r="G359" s="8">
        <f>중기사용료!G4104</f>
        <v>6536</v>
      </c>
      <c r="H359" s="8">
        <f t="shared" si="5"/>
        <v>6536</v>
      </c>
      <c r="I359" s="7" t="s">
        <v>5631</v>
      </c>
      <c r="J359" s="6" t="s">
        <v>5631</v>
      </c>
      <c r="K359" s="6" t="s">
        <v>5482</v>
      </c>
    </row>
    <row r="360" spans="1:11" ht="15" customHeight="1">
      <c r="A360" s="7" t="s">
        <v>3637</v>
      </c>
      <c r="B360" s="7" t="s">
        <v>4819</v>
      </c>
      <c r="C360" s="7">
        <v>1</v>
      </c>
      <c r="D360" s="7" t="s">
        <v>1473</v>
      </c>
      <c r="E360" s="8">
        <v>0</v>
      </c>
      <c r="F360" s="8">
        <v>0</v>
      </c>
      <c r="G360" s="8">
        <f>중기사용료!G4115</f>
        <v>7437</v>
      </c>
      <c r="H360" s="8">
        <f t="shared" si="5"/>
        <v>7437</v>
      </c>
      <c r="I360" s="7" t="s">
        <v>5631</v>
      </c>
      <c r="J360" s="6" t="s">
        <v>5631</v>
      </c>
      <c r="K360" s="6" t="s">
        <v>2314</v>
      </c>
    </row>
    <row r="361" spans="1:11" ht="15" customHeight="1">
      <c r="A361" s="7" t="s">
        <v>2485</v>
      </c>
      <c r="B361" s="7" t="s">
        <v>3443</v>
      </c>
      <c r="C361" s="7">
        <v>1</v>
      </c>
      <c r="D361" s="7" t="s">
        <v>1473</v>
      </c>
      <c r="E361" s="8">
        <v>0</v>
      </c>
      <c r="F361" s="8">
        <v>0</v>
      </c>
      <c r="G361" s="8">
        <f>중기사용료!G4126</f>
        <v>741</v>
      </c>
      <c r="H361" s="8">
        <f t="shared" si="5"/>
        <v>741</v>
      </c>
      <c r="I361" s="7" t="s">
        <v>5631</v>
      </c>
      <c r="J361" s="6" t="s">
        <v>5631</v>
      </c>
      <c r="K361" s="6" t="s">
        <v>657</v>
      </c>
    </row>
    <row r="362" spans="1:11" ht="15" customHeight="1">
      <c r="A362" s="7" t="s">
        <v>2485</v>
      </c>
      <c r="B362" s="7" t="s">
        <v>798</v>
      </c>
      <c r="C362" s="7">
        <v>1</v>
      </c>
      <c r="D362" s="7" t="s">
        <v>1473</v>
      </c>
      <c r="E362" s="8">
        <v>0</v>
      </c>
      <c r="F362" s="8">
        <v>0</v>
      </c>
      <c r="G362" s="8">
        <f>중기사용료!G4137</f>
        <v>856</v>
      </c>
      <c r="H362" s="8">
        <f t="shared" si="5"/>
        <v>856</v>
      </c>
      <c r="I362" s="7" t="s">
        <v>5631</v>
      </c>
      <c r="J362" s="6" t="s">
        <v>5631</v>
      </c>
      <c r="K362" s="6" t="s">
        <v>3567</v>
      </c>
    </row>
    <row r="363" spans="1:11" ht="15" customHeight="1">
      <c r="A363" s="7" t="s">
        <v>2485</v>
      </c>
      <c r="B363" s="7" t="s">
        <v>867</v>
      </c>
      <c r="C363" s="7">
        <v>1</v>
      </c>
      <c r="D363" s="7" t="s">
        <v>1473</v>
      </c>
      <c r="E363" s="8">
        <v>0</v>
      </c>
      <c r="F363" s="8">
        <v>0</v>
      </c>
      <c r="G363" s="8">
        <f>중기사용료!G4148</f>
        <v>1269</v>
      </c>
      <c r="H363" s="8">
        <f t="shared" si="5"/>
        <v>1269</v>
      </c>
      <c r="I363" s="7" t="s">
        <v>5631</v>
      </c>
      <c r="J363" s="6" t="s">
        <v>5631</v>
      </c>
      <c r="K363" s="6" t="s">
        <v>1092</v>
      </c>
    </row>
    <row r="364" spans="1:11" ht="15" customHeight="1">
      <c r="A364" s="7" t="s">
        <v>2485</v>
      </c>
      <c r="B364" s="7" t="s">
        <v>1142</v>
      </c>
      <c r="C364" s="7">
        <v>1</v>
      </c>
      <c r="D364" s="7" t="s">
        <v>1473</v>
      </c>
      <c r="E364" s="8">
        <v>0</v>
      </c>
      <c r="F364" s="8">
        <v>0</v>
      </c>
      <c r="G364" s="8">
        <f>중기사용료!G4159</f>
        <v>1686</v>
      </c>
      <c r="H364" s="8">
        <f t="shared" si="5"/>
        <v>1686</v>
      </c>
      <c r="I364" s="7" t="s">
        <v>5631</v>
      </c>
      <c r="J364" s="6" t="s">
        <v>5631</v>
      </c>
      <c r="K364" s="6" t="s">
        <v>3221</v>
      </c>
    </row>
    <row r="365" spans="1:11" ht="15" customHeight="1">
      <c r="A365" s="7" t="s">
        <v>2485</v>
      </c>
      <c r="B365" s="7" t="s">
        <v>3336</v>
      </c>
      <c r="C365" s="7">
        <v>1</v>
      </c>
      <c r="D365" s="7" t="s">
        <v>1473</v>
      </c>
      <c r="E365" s="8">
        <v>0</v>
      </c>
      <c r="F365" s="8">
        <v>0</v>
      </c>
      <c r="G365" s="8">
        <f>중기사용료!G4170</f>
        <v>2601</v>
      </c>
      <c r="H365" s="8">
        <f t="shared" si="5"/>
        <v>2601</v>
      </c>
      <c r="I365" s="7" t="s">
        <v>5631</v>
      </c>
      <c r="J365" s="6" t="s">
        <v>5631</v>
      </c>
      <c r="K365" s="6" t="s">
        <v>127</v>
      </c>
    </row>
    <row r="366" spans="1:11" ht="15" customHeight="1">
      <c r="A366" s="7" t="s">
        <v>2485</v>
      </c>
      <c r="B366" s="7" t="s">
        <v>2216</v>
      </c>
      <c r="C366" s="7">
        <v>1</v>
      </c>
      <c r="D366" s="7" t="s">
        <v>1473</v>
      </c>
      <c r="E366" s="8">
        <v>0</v>
      </c>
      <c r="F366" s="8">
        <v>0</v>
      </c>
      <c r="G366" s="8">
        <f>중기사용료!G4181</f>
        <v>3455</v>
      </c>
      <c r="H366" s="8">
        <f t="shared" si="5"/>
        <v>3455</v>
      </c>
      <c r="I366" s="7" t="s">
        <v>5631</v>
      </c>
      <c r="J366" s="6" t="s">
        <v>5631</v>
      </c>
      <c r="K366" s="6" t="s">
        <v>4177</v>
      </c>
    </row>
    <row r="367" spans="1:11" ht="15" customHeight="1">
      <c r="A367" s="7" t="s">
        <v>2485</v>
      </c>
      <c r="B367" s="7" t="s">
        <v>3865</v>
      </c>
      <c r="C367" s="7">
        <v>1</v>
      </c>
      <c r="D367" s="7" t="s">
        <v>1473</v>
      </c>
      <c r="E367" s="8">
        <v>0</v>
      </c>
      <c r="F367" s="8">
        <v>0</v>
      </c>
      <c r="G367" s="8">
        <f>중기사용료!G4192</f>
        <v>3669</v>
      </c>
      <c r="H367" s="8">
        <f t="shared" si="5"/>
        <v>3669</v>
      </c>
      <c r="I367" s="7" t="s">
        <v>5631</v>
      </c>
      <c r="J367" s="6" t="s">
        <v>5631</v>
      </c>
      <c r="K367" s="6" t="s">
        <v>954</v>
      </c>
    </row>
    <row r="368" spans="1:11" ht="15" customHeight="1">
      <c r="A368" s="7" t="s">
        <v>1185</v>
      </c>
      <c r="B368" s="7" t="s">
        <v>1910</v>
      </c>
      <c r="C368" s="7">
        <v>1</v>
      </c>
      <c r="D368" s="7" t="s">
        <v>1473</v>
      </c>
      <c r="E368" s="8">
        <v>0</v>
      </c>
      <c r="F368" s="8">
        <f>중기사용료!G4207</f>
        <v>25758</v>
      </c>
      <c r="G368" s="8">
        <f>중기사용료!G4203</f>
        <v>16681</v>
      </c>
      <c r="H368" s="8">
        <f t="shared" si="5"/>
        <v>42439</v>
      </c>
      <c r="I368" s="7" t="s">
        <v>5631</v>
      </c>
      <c r="J368" s="6" t="s">
        <v>5631</v>
      </c>
      <c r="K368" s="6" t="s">
        <v>2929</v>
      </c>
    </row>
    <row r="369" spans="1:11" ht="15" customHeight="1">
      <c r="A369" s="7" t="s">
        <v>3000</v>
      </c>
      <c r="B369" s="7" t="s">
        <v>4113</v>
      </c>
      <c r="C369" s="7">
        <v>1</v>
      </c>
      <c r="D369" s="7" t="s">
        <v>1473</v>
      </c>
      <c r="E369" s="8">
        <v>0</v>
      </c>
      <c r="F369" s="8">
        <v>0</v>
      </c>
      <c r="G369" s="8">
        <f>중기사용료!G4214</f>
        <v>53899</v>
      </c>
      <c r="H369" s="8">
        <f t="shared" si="5"/>
        <v>53899</v>
      </c>
      <c r="I369" s="7" t="s">
        <v>5631</v>
      </c>
      <c r="J369" s="6" t="s">
        <v>5631</v>
      </c>
      <c r="K369" s="6" t="s">
        <v>118</v>
      </c>
    </row>
    <row r="370" spans="1:11" ht="15" customHeight="1">
      <c r="A370" s="7" t="s">
        <v>3000</v>
      </c>
      <c r="B370" s="7" t="s">
        <v>5484</v>
      </c>
      <c r="C370" s="7">
        <v>1</v>
      </c>
      <c r="D370" s="7" t="s">
        <v>1473</v>
      </c>
      <c r="E370" s="8">
        <v>0</v>
      </c>
      <c r="F370" s="8">
        <v>0</v>
      </c>
      <c r="G370" s="8">
        <f>중기사용료!G4225</f>
        <v>120721</v>
      </c>
      <c r="H370" s="8">
        <f t="shared" si="5"/>
        <v>120721</v>
      </c>
      <c r="I370" s="7" t="s">
        <v>5631</v>
      </c>
      <c r="J370" s="6" t="s">
        <v>5631</v>
      </c>
      <c r="K370" s="6" t="s">
        <v>2672</v>
      </c>
    </row>
    <row r="371" spans="1:11" ht="15" customHeight="1">
      <c r="A371" s="7" t="s">
        <v>3000</v>
      </c>
      <c r="B371" s="7" t="s">
        <v>4766</v>
      </c>
      <c r="C371" s="7">
        <v>1</v>
      </c>
      <c r="D371" s="7" t="s">
        <v>1473</v>
      </c>
      <c r="E371" s="8">
        <v>0</v>
      </c>
      <c r="F371" s="8">
        <v>0</v>
      </c>
      <c r="G371" s="8">
        <f>중기사용료!G4236</f>
        <v>192623</v>
      </c>
      <c r="H371" s="8">
        <f t="shared" si="5"/>
        <v>192623</v>
      </c>
      <c r="I371" s="7" t="s">
        <v>5631</v>
      </c>
      <c r="J371" s="6" t="s">
        <v>5631</v>
      </c>
      <c r="K371" s="6" t="s">
        <v>1638</v>
      </c>
    </row>
    <row r="372" spans="1:11" ht="15" customHeight="1">
      <c r="A372" s="7" t="s">
        <v>450</v>
      </c>
      <c r="B372" s="7" t="s">
        <v>3833</v>
      </c>
      <c r="C372" s="7">
        <v>1</v>
      </c>
      <c r="D372" s="7" t="s">
        <v>1473</v>
      </c>
      <c r="E372" s="8">
        <v>0</v>
      </c>
      <c r="F372" s="8">
        <v>0</v>
      </c>
      <c r="G372" s="8">
        <f>중기사용료!G4247</f>
        <v>14789</v>
      </c>
      <c r="H372" s="8">
        <f t="shared" si="5"/>
        <v>14789</v>
      </c>
      <c r="I372" s="7" t="s">
        <v>5631</v>
      </c>
      <c r="J372" s="6" t="s">
        <v>5631</v>
      </c>
      <c r="K372" s="6" t="s">
        <v>2782</v>
      </c>
    </row>
    <row r="373" spans="1:11" ht="15" customHeight="1">
      <c r="A373" s="7" t="s">
        <v>450</v>
      </c>
      <c r="B373" s="7" t="s">
        <v>3630</v>
      </c>
      <c r="C373" s="7">
        <v>1</v>
      </c>
      <c r="D373" s="7" t="s">
        <v>1473</v>
      </c>
      <c r="E373" s="8">
        <v>0</v>
      </c>
      <c r="F373" s="8">
        <v>0</v>
      </c>
      <c r="G373" s="8">
        <f>중기사용료!G4258</f>
        <v>17840</v>
      </c>
      <c r="H373" s="8">
        <f t="shared" si="5"/>
        <v>17840</v>
      </c>
      <c r="I373" s="7" t="s">
        <v>5631</v>
      </c>
      <c r="J373" s="6" t="s">
        <v>5631</v>
      </c>
      <c r="K373" s="6" t="s">
        <v>1563</v>
      </c>
    </row>
    <row r="374" spans="1:11" ht="15" customHeight="1">
      <c r="A374" s="7" t="s">
        <v>450</v>
      </c>
      <c r="B374" s="7" t="s">
        <v>5615</v>
      </c>
      <c r="C374" s="7">
        <v>1</v>
      </c>
      <c r="D374" s="7" t="s">
        <v>1473</v>
      </c>
      <c r="E374" s="8">
        <v>0</v>
      </c>
      <c r="F374" s="8">
        <v>0</v>
      </c>
      <c r="G374" s="8">
        <f>중기사용료!G4269</f>
        <v>26189</v>
      </c>
      <c r="H374" s="8">
        <f t="shared" si="5"/>
        <v>26189</v>
      </c>
      <c r="I374" s="7" t="s">
        <v>5631</v>
      </c>
      <c r="J374" s="6" t="s">
        <v>5631</v>
      </c>
      <c r="K374" s="6" t="s">
        <v>3755</v>
      </c>
    </row>
    <row r="375" spans="1:11" ht="15" customHeight="1">
      <c r="A375" s="7" t="s">
        <v>450</v>
      </c>
      <c r="B375" s="7" t="s">
        <v>2090</v>
      </c>
      <c r="C375" s="7">
        <v>1</v>
      </c>
      <c r="D375" s="7" t="s">
        <v>1473</v>
      </c>
      <c r="E375" s="8">
        <v>0</v>
      </c>
      <c r="F375" s="8">
        <v>0</v>
      </c>
      <c r="G375" s="8">
        <f>중기사용료!G4280</f>
        <v>37542</v>
      </c>
      <c r="H375" s="8">
        <f t="shared" si="5"/>
        <v>37542</v>
      </c>
      <c r="I375" s="7" t="s">
        <v>5631</v>
      </c>
      <c r="J375" s="6" t="s">
        <v>5631</v>
      </c>
      <c r="K375" s="6" t="s">
        <v>3591</v>
      </c>
    </row>
    <row r="376" spans="1:11" ht="15" customHeight="1">
      <c r="A376" s="7" t="s">
        <v>450</v>
      </c>
      <c r="B376" s="7" t="s">
        <v>1760</v>
      </c>
      <c r="C376" s="7">
        <v>1</v>
      </c>
      <c r="D376" s="7" t="s">
        <v>1473</v>
      </c>
      <c r="E376" s="8">
        <v>0</v>
      </c>
      <c r="F376" s="8">
        <v>0</v>
      </c>
      <c r="G376" s="8">
        <f>중기사용료!G4291</f>
        <v>61114</v>
      </c>
      <c r="H376" s="8">
        <f t="shared" si="5"/>
        <v>61114</v>
      </c>
      <c r="I376" s="7" t="s">
        <v>5631</v>
      </c>
      <c r="J376" s="6" t="s">
        <v>5631</v>
      </c>
      <c r="K376" s="6" t="s">
        <v>753</v>
      </c>
    </row>
    <row r="377" spans="1:11" ht="15" customHeight="1">
      <c r="A377" s="7" t="s">
        <v>1412</v>
      </c>
      <c r="B377" s="7" t="s">
        <v>1195</v>
      </c>
      <c r="C377" s="7">
        <v>1</v>
      </c>
      <c r="D377" s="7" t="s">
        <v>1473</v>
      </c>
      <c r="E377" s="8">
        <v>0</v>
      </c>
      <c r="F377" s="8">
        <v>0</v>
      </c>
      <c r="G377" s="8">
        <f>중기사용료!G4302</f>
        <v>18399</v>
      </c>
      <c r="H377" s="8">
        <f t="shared" si="5"/>
        <v>18399</v>
      </c>
      <c r="I377" s="7" t="s">
        <v>5631</v>
      </c>
      <c r="J377" s="6" t="s">
        <v>5631</v>
      </c>
      <c r="K377" s="6" t="s">
        <v>4874</v>
      </c>
    </row>
    <row r="378" spans="1:11" ht="15" customHeight="1">
      <c r="A378" s="7" t="s">
        <v>1412</v>
      </c>
      <c r="B378" s="7" t="s">
        <v>783</v>
      </c>
      <c r="C378" s="7">
        <v>1</v>
      </c>
      <c r="D378" s="7" t="s">
        <v>1473</v>
      </c>
      <c r="E378" s="8">
        <v>0</v>
      </c>
      <c r="F378" s="8">
        <v>0</v>
      </c>
      <c r="G378" s="8">
        <f>중기사용료!G4313</f>
        <v>20284</v>
      </c>
      <c r="H378" s="8">
        <f t="shared" si="5"/>
        <v>20284</v>
      </c>
      <c r="I378" s="7" t="s">
        <v>5631</v>
      </c>
      <c r="J378" s="6" t="s">
        <v>5631</v>
      </c>
      <c r="K378" s="6" t="s">
        <v>5177</v>
      </c>
    </row>
    <row r="379" spans="1:11" ht="15" customHeight="1">
      <c r="A379" s="7" t="s">
        <v>1412</v>
      </c>
      <c r="B379" s="7" t="s">
        <v>1645</v>
      </c>
      <c r="C379" s="7">
        <v>1</v>
      </c>
      <c r="D379" s="7" t="s">
        <v>1473</v>
      </c>
      <c r="E379" s="8">
        <v>0</v>
      </c>
      <c r="F379" s="8">
        <v>0</v>
      </c>
      <c r="G379" s="8">
        <f>중기사용료!G4324</f>
        <v>21384</v>
      </c>
      <c r="H379" s="8">
        <f t="shared" si="5"/>
        <v>21384</v>
      </c>
      <c r="I379" s="7" t="s">
        <v>5631</v>
      </c>
      <c r="J379" s="6" t="s">
        <v>5631</v>
      </c>
      <c r="K379" s="6" t="s">
        <v>2460</v>
      </c>
    </row>
    <row r="380" spans="1:11" ht="15" customHeight="1">
      <c r="A380" s="7" t="s">
        <v>1412</v>
      </c>
      <c r="B380" s="7" t="s">
        <v>2100</v>
      </c>
      <c r="C380" s="7">
        <v>1</v>
      </c>
      <c r="D380" s="7" t="s">
        <v>1473</v>
      </c>
      <c r="E380" s="8">
        <v>0</v>
      </c>
      <c r="F380" s="8">
        <v>0</v>
      </c>
      <c r="G380" s="8">
        <f>중기사용료!G4335</f>
        <v>24061</v>
      </c>
      <c r="H380" s="8">
        <f t="shared" si="5"/>
        <v>24061</v>
      </c>
      <c r="I380" s="7" t="s">
        <v>5631</v>
      </c>
      <c r="J380" s="6" t="s">
        <v>5631</v>
      </c>
      <c r="K380" s="6" t="s">
        <v>1948</v>
      </c>
    </row>
    <row r="381" spans="1:11" ht="15" customHeight="1">
      <c r="A381" s="7" t="s">
        <v>1412</v>
      </c>
      <c r="B381" s="7" t="s">
        <v>2138</v>
      </c>
      <c r="C381" s="7">
        <v>1</v>
      </c>
      <c r="D381" s="7" t="s">
        <v>1473</v>
      </c>
      <c r="E381" s="8">
        <v>0</v>
      </c>
      <c r="F381" s="8">
        <v>0</v>
      </c>
      <c r="G381" s="8">
        <f>중기사용료!G4346</f>
        <v>27685</v>
      </c>
      <c r="H381" s="8">
        <f t="shared" si="5"/>
        <v>27685</v>
      </c>
      <c r="I381" s="7" t="s">
        <v>5631</v>
      </c>
      <c r="J381" s="6" t="s">
        <v>5631</v>
      </c>
      <c r="K381" s="6" t="s">
        <v>26</v>
      </c>
    </row>
    <row r="382" spans="1:11" ht="15" customHeight="1">
      <c r="A382" s="7" t="s">
        <v>5067</v>
      </c>
      <c r="B382" s="7" t="s">
        <v>5298</v>
      </c>
      <c r="C382" s="7">
        <v>1</v>
      </c>
      <c r="D382" s="7" t="s">
        <v>1473</v>
      </c>
      <c r="E382" s="8">
        <f>중기사용료!G4360</f>
        <v>8795</v>
      </c>
      <c r="F382" s="8">
        <f>중기사용료!G4362</f>
        <v>25758</v>
      </c>
      <c r="G382" s="8">
        <f>중기사용료!G4357</f>
        <v>2066</v>
      </c>
      <c r="H382" s="8">
        <f t="shared" si="5"/>
        <v>36619</v>
      </c>
      <c r="I382" s="7" t="s">
        <v>5631</v>
      </c>
      <c r="J382" s="6" t="s">
        <v>5631</v>
      </c>
      <c r="K382" s="6" t="s">
        <v>1764</v>
      </c>
    </row>
    <row r="383" spans="1:11" ht="15" customHeight="1">
      <c r="A383" s="7" t="s">
        <v>5067</v>
      </c>
      <c r="B383" s="7" t="s">
        <v>3859</v>
      </c>
      <c r="C383" s="7">
        <v>1</v>
      </c>
      <c r="D383" s="7" t="s">
        <v>1473</v>
      </c>
      <c r="E383" s="8">
        <f>중기사용료!G4372</f>
        <v>14186</v>
      </c>
      <c r="F383" s="8">
        <f>중기사용료!G4374</f>
        <v>25758</v>
      </c>
      <c r="G383" s="8">
        <f>중기사용료!G4369</f>
        <v>2922</v>
      </c>
      <c r="H383" s="8">
        <f t="shared" si="5"/>
        <v>42866</v>
      </c>
      <c r="I383" s="7" t="s">
        <v>5631</v>
      </c>
      <c r="J383" s="6" t="s">
        <v>5631</v>
      </c>
      <c r="K383" s="6" t="s">
        <v>1836</v>
      </c>
    </row>
    <row r="384" spans="1:11" ht="15" customHeight="1">
      <c r="A384" s="7" t="s">
        <v>5067</v>
      </c>
      <c r="B384" s="7" t="s">
        <v>177</v>
      </c>
      <c r="C384" s="7">
        <v>1</v>
      </c>
      <c r="D384" s="7" t="s">
        <v>1473</v>
      </c>
      <c r="E384" s="8">
        <f>중기사용료!G4384</f>
        <v>20145</v>
      </c>
      <c r="F384" s="8">
        <f>중기사용료!G4386</f>
        <v>25758</v>
      </c>
      <c r="G384" s="8">
        <f>중기사용료!G4381</f>
        <v>4611</v>
      </c>
      <c r="H384" s="8">
        <f t="shared" si="5"/>
        <v>50514</v>
      </c>
      <c r="I384" s="7" t="s">
        <v>5631</v>
      </c>
      <c r="J384" s="6" t="s">
        <v>5631</v>
      </c>
      <c r="K384" s="6" t="s">
        <v>3101</v>
      </c>
    </row>
    <row r="385" spans="1:11" ht="15" customHeight="1">
      <c r="A385" s="7" t="s">
        <v>5067</v>
      </c>
      <c r="B385" s="7" t="s">
        <v>3410</v>
      </c>
      <c r="C385" s="7">
        <v>1</v>
      </c>
      <c r="D385" s="7" t="s">
        <v>1473</v>
      </c>
      <c r="E385" s="8">
        <f>중기사용료!G4396</f>
        <v>33338</v>
      </c>
      <c r="F385" s="8">
        <f>중기사용료!G4398</f>
        <v>25758</v>
      </c>
      <c r="G385" s="8">
        <f>중기사용료!G4393</f>
        <v>4918</v>
      </c>
      <c r="H385" s="8">
        <f t="shared" si="5"/>
        <v>64014</v>
      </c>
      <c r="I385" s="7" t="s">
        <v>5631</v>
      </c>
      <c r="J385" s="6" t="s">
        <v>5631</v>
      </c>
      <c r="K385" s="6" t="s">
        <v>5378</v>
      </c>
    </row>
    <row r="386" spans="1:11" ht="15" customHeight="1">
      <c r="A386" s="7" t="s">
        <v>5067</v>
      </c>
      <c r="B386" s="7" t="s">
        <v>1241</v>
      </c>
      <c r="C386" s="7">
        <v>1</v>
      </c>
      <c r="D386" s="7" t="s">
        <v>1473</v>
      </c>
      <c r="E386" s="8">
        <f>중기사용료!G4408</f>
        <v>39155</v>
      </c>
      <c r="F386" s="8">
        <f>중기사용료!G4410</f>
        <v>25758</v>
      </c>
      <c r="G386" s="8">
        <f>중기사용료!G4405</f>
        <v>6699</v>
      </c>
      <c r="H386" s="8">
        <f t="shared" si="5"/>
        <v>71612</v>
      </c>
      <c r="I386" s="7" t="s">
        <v>5631</v>
      </c>
      <c r="J386" s="6" t="s">
        <v>5631</v>
      </c>
      <c r="K386" s="6" t="s">
        <v>1014</v>
      </c>
    </row>
    <row r="387" spans="1:11" ht="15" customHeight="1">
      <c r="A387" s="7" t="s">
        <v>5067</v>
      </c>
      <c r="B387" s="7" t="s">
        <v>5379</v>
      </c>
      <c r="C387" s="7">
        <v>1</v>
      </c>
      <c r="D387" s="7" t="s">
        <v>1473</v>
      </c>
      <c r="E387" s="8">
        <f>중기사용료!G4420</f>
        <v>45823</v>
      </c>
      <c r="F387" s="8">
        <f>중기사용료!G4422</f>
        <v>25758</v>
      </c>
      <c r="G387" s="8">
        <f>중기사용료!G4417</f>
        <v>9775</v>
      </c>
      <c r="H387" s="8">
        <f t="shared" si="5"/>
        <v>81356</v>
      </c>
      <c r="I387" s="7" t="s">
        <v>5631</v>
      </c>
      <c r="J387" s="6" t="s">
        <v>5631</v>
      </c>
      <c r="K387" s="6" t="s">
        <v>3607</v>
      </c>
    </row>
    <row r="388" spans="1:11" ht="15" customHeight="1">
      <c r="A388" s="7" t="s">
        <v>167</v>
      </c>
      <c r="B388" s="7" t="s">
        <v>3629</v>
      </c>
      <c r="C388" s="7">
        <v>1</v>
      </c>
      <c r="D388" s="7" t="s">
        <v>1473</v>
      </c>
      <c r="E388" s="8">
        <v>0</v>
      </c>
      <c r="F388" s="8">
        <v>0</v>
      </c>
      <c r="G388" s="8">
        <f>중기사용료!G4429</f>
        <v>396</v>
      </c>
      <c r="H388" s="8">
        <f t="shared" ref="H388:H451" si="6">E388+F388+G388</f>
        <v>396</v>
      </c>
      <c r="I388" s="7" t="s">
        <v>5631</v>
      </c>
      <c r="J388" s="6" t="s">
        <v>5631</v>
      </c>
      <c r="K388" s="6" t="s">
        <v>3501</v>
      </c>
    </row>
    <row r="389" spans="1:11" ht="15" customHeight="1">
      <c r="A389" s="7" t="s">
        <v>167</v>
      </c>
      <c r="B389" s="7" t="s">
        <v>4978</v>
      </c>
      <c r="C389" s="7">
        <v>1</v>
      </c>
      <c r="D389" s="7" t="s">
        <v>1473</v>
      </c>
      <c r="E389" s="8">
        <v>0</v>
      </c>
      <c r="F389" s="8">
        <v>0</v>
      </c>
      <c r="G389" s="8">
        <f>중기사용료!G4440</f>
        <v>391</v>
      </c>
      <c r="H389" s="8">
        <f t="shared" si="6"/>
        <v>391</v>
      </c>
      <c r="I389" s="7" t="s">
        <v>5631</v>
      </c>
      <c r="J389" s="6" t="s">
        <v>5631</v>
      </c>
      <c r="K389" s="6" t="s">
        <v>4836</v>
      </c>
    </row>
    <row r="390" spans="1:11" ht="15" customHeight="1">
      <c r="A390" s="7" t="s">
        <v>167</v>
      </c>
      <c r="B390" s="7" t="s">
        <v>3781</v>
      </c>
      <c r="C390" s="7">
        <v>1</v>
      </c>
      <c r="D390" s="7" t="s">
        <v>1473</v>
      </c>
      <c r="E390" s="8">
        <v>0</v>
      </c>
      <c r="F390" s="8">
        <v>0</v>
      </c>
      <c r="G390" s="8">
        <f>중기사용료!G4451</f>
        <v>553</v>
      </c>
      <c r="H390" s="8">
        <f t="shared" si="6"/>
        <v>553</v>
      </c>
      <c r="I390" s="7" t="s">
        <v>5631</v>
      </c>
      <c r="J390" s="6" t="s">
        <v>5631</v>
      </c>
      <c r="K390" s="6" t="s">
        <v>771</v>
      </c>
    </row>
    <row r="391" spans="1:11" ht="15" customHeight="1">
      <c r="A391" s="7" t="s">
        <v>3264</v>
      </c>
      <c r="B391" s="7" t="s">
        <v>5613</v>
      </c>
      <c r="C391" s="7">
        <v>1</v>
      </c>
      <c r="D391" s="7" t="s">
        <v>1473</v>
      </c>
      <c r="E391" s="8">
        <v>0</v>
      </c>
      <c r="F391" s="8">
        <v>0</v>
      </c>
      <c r="G391" s="8">
        <f>중기사용료!G4462</f>
        <v>3684</v>
      </c>
      <c r="H391" s="8">
        <f t="shared" si="6"/>
        <v>3684</v>
      </c>
      <c r="I391" s="7" t="s">
        <v>5631</v>
      </c>
      <c r="J391" s="6" t="s">
        <v>5631</v>
      </c>
      <c r="K391" s="6" t="s">
        <v>3988</v>
      </c>
    </row>
    <row r="392" spans="1:11" ht="15" customHeight="1">
      <c r="A392" s="7" t="s">
        <v>3720</v>
      </c>
      <c r="B392" s="7" t="s">
        <v>1346</v>
      </c>
      <c r="C392" s="7">
        <v>1</v>
      </c>
      <c r="D392" s="7" t="s">
        <v>1473</v>
      </c>
      <c r="E392" s="8">
        <v>0</v>
      </c>
      <c r="F392" s="8">
        <f>중기사용료!G4477</f>
        <v>25758</v>
      </c>
      <c r="G392" s="8">
        <f>중기사용료!G4473</f>
        <v>13068</v>
      </c>
      <c r="H392" s="8">
        <f t="shared" si="6"/>
        <v>38826</v>
      </c>
      <c r="I392" s="7" t="s">
        <v>5631</v>
      </c>
      <c r="J392" s="6" t="s">
        <v>5631</v>
      </c>
      <c r="K392" s="6" t="s">
        <v>1255</v>
      </c>
    </row>
    <row r="393" spans="1:11" ht="15" customHeight="1">
      <c r="A393" s="7" t="s">
        <v>3720</v>
      </c>
      <c r="B393" s="7" t="s">
        <v>3424</v>
      </c>
      <c r="C393" s="7">
        <v>1</v>
      </c>
      <c r="D393" s="7" t="s">
        <v>1473</v>
      </c>
      <c r="E393" s="8">
        <v>0</v>
      </c>
      <c r="F393" s="8">
        <f>중기사용료!G4488</f>
        <v>25758</v>
      </c>
      <c r="G393" s="8">
        <f>중기사용료!G4484</f>
        <v>10113</v>
      </c>
      <c r="H393" s="8">
        <f t="shared" si="6"/>
        <v>35871</v>
      </c>
      <c r="I393" s="7" t="s">
        <v>5631</v>
      </c>
      <c r="J393" s="6" t="s">
        <v>5631</v>
      </c>
      <c r="K393" s="6" t="s">
        <v>634</v>
      </c>
    </row>
    <row r="394" spans="1:11" ht="15" customHeight="1">
      <c r="A394" s="7" t="s">
        <v>4843</v>
      </c>
      <c r="B394" s="7" t="s">
        <v>635</v>
      </c>
      <c r="C394" s="7">
        <v>1</v>
      </c>
      <c r="D394" s="7" t="s">
        <v>1473</v>
      </c>
      <c r="E394" s="8">
        <f>중기사용료!G4498</f>
        <v>27979</v>
      </c>
      <c r="F394" s="8">
        <f>중기사용료!G4500</f>
        <v>25758</v>
      </c>
      <c r="G394" s="8">
        <f>중기사용료!G4495</f>
        <v>19565</v>
      </c>
      <c r="H394" s="8">
        <f t="shared" si="6"/>
        <v>73302</v>
      </c>
      <c r="I394" s="7" t="s">
        <v>5631</v>
      </c>
      <c r="J394" s="6" t="s">
        <v>5631</v>
      </c>
      <c r="K394" s="6" t="s">
        <v>1745</v>
      </c>
    </row>
    <row r="395" spans="1:11" ht="15" customHeight="1">
      <c r="A395" s="7" t="s">
        <v>4843</v>
      </c>
      <c r="B395" s="7" t="s">
        <v>715</v>
      </c>
      <c r="C395" s="7">
        <v>1</v>
      </c>
      <c r="D395" s="7" t="s">
        <v>1473</v>
      </c>
      <c r="E395" s="8">
        <f>중기사용료!G4510</f>
        <v>38660</v>
      </c>
      <c r="F395" s="8">
        <f>중기사용료!G4512</f>
        <v>25758</v>
      </c>
      <c r="G395" s="8">
        <f>중기사용료!G4507</f>
        <v>26337</v>
      </c>
      <c r="H395" s="8">
        <f t="shared" si="6"/>
        <v>90755</v>
      </c>
      <c r="I395" s="7" t="s">
        <v>5631</v>
      </c>
      <c r="J395" s="6" t="s">
        <v>5631</v>
      </c>
      <c r="K395" s="6" t="s">
        <v>1680</v>
      </c>
    </row>
    <row r="396" spans="1:11" ht="15" customHeight="1">
      <c r="A396" s="7" t="s">
        <v>4879</v>
      </c>
      <c r="B396" s="7" t="s">
        <v>3846</v>
      </c>
      <c r="C396" s="7">
        <v>1</v>
      </c>
      <c r="D396" s="7" t="s">
        <v>1473</v>
      </c>
      <c r="E396" s="8">
        <v>0</v>
      </c>
      <c r="F396" s="8">
        <v>0</v>
      </c>
      <c r="G396" s="8">
        <f>중기사용료!G4519</f>
        <v>667</v>
      </c>
      <c r="H396" s="8">
        <f t="shared" si="6"/>
        <v>667</v>
      </c>
      <c r="I396" s="7" t="s">
        <v>5631</v>
      </c>
      <c r="J396" s="6" t="s">
        <v>5631</v>
      </c>
      <c r="K396" s="6" t="s">
        <v>5282</v>
      </c>
    </row>
    <row r="397" spans="1:11" ht="15" customHeight="1">
      <c r="A397" s="7" t="s">
        <v>2035</v>
      </c>
      <c r="B397" s="7" t="s">
        <v>1652</v>
      </c>
      <c r="C397" s="7">
        <v>1</v>
      </c>
      <c r="D397" s="7" t="s">
        <v>1473</v>
      </c>
      <c r="E397" s="8">
        <f>중기사용료!G4533</f>
        <v>19719</v>
      </c>
      <c r="F397" s="8">
        <f>중기사용료!G4535</f>
        <v>25758</v>
      </c>
      <c r="G397" s="8">
        <f>중기사용료!G4530</f>
        <v>114564</v>
      </c>
      <c r="H397" s="8">
        <f t="shared" si="6"/>
        <v>160041</v>
      </c>
      <c r="I397" s="7" t="s">
        <v>5631</v>
      </c>
      <c r="J397" s="6" t="s">
        <v>5631</v>
      </c>
      <c r="K397" s="6" t="s">
        <v>878</v>
      </c>
    </row>
    <row r="398" spans="1:11" ht="15" customHeight="1">
      <c r="A398" s="7" t="s">
        <v>2035</v>
      </c>
      <c r="B398" s="7" t="s">
        <v>2580</v>
      </c>
      <c r="C398" s="7">
        <v>1</v>
      </c>
      <c r="D398" s="7" t="s">
        <v>1473</v>
      </c>
      <c r="E398" s="8">
        <f>중기사용료!G4545</f>
        <v>74764</v>
      </c>
      <c r="F398" s="8">
        <f>중기사용료!G4547</f>
        <v>25758</v>
      </c>
      <c r="G398" s="8">
        <f>중기사용료!G4542</f>
        <v>156040</v>
      </c>
      <c r="H398" s="8">
        <f t="shared" si="6"/>
        <v>256562</v>
      </c>
      <c r="I398" s="7" t="s">
        <v>5631</v>
      </c>
      <c r="J398" s="6" t="s">
        <v>5631</v>
      </c>
      <c r="K398" s="6" t="s">
        <v>5082</v>
      </c>
    </row>
    <row r="399" spans="1:11" ht="15" customHeight="1">
      <c r="A399" s="7" t="s">
        <v>274</v>
      </c>
      <c r="B399" s="7" t="s">
        <v>494</v>
      </c>
      <c r="C399" s="7">
        <v>1</v>
      </c>
      <c r="D399" s="7" t="s">
        <v>1473</v>
      </c>
      <c r="E399" s="8">
        <v>0</v>
      </c>
      <c r="F399" s="8">
        <v>0</v>
      </c>
      <c r="G399" s="8">
        <f>중기사용료!G4554</f>
        <v>0</v>
      </c>
      <c r="H399" s="8">
        <f t="shared" si="6"/>
        <v>0</v>
      </c>
      <c r="I399" s="7" t="s">
        <v>5631</v>
      </c>
      <c r="J399" s="6" t="s">
        <v>5631</v>
      </c>
      <c r="K399" s="6" t="s">
        <v>1739</v>
      </c>
    </row>
    <row r="400" spans="1:11" ht="15" customHeight="1">
      <c r="A400" s="7" t="s">
        <v>274</v>
      </c>
      <c r="B400" s="7" t="s">
        <v>886</v>
      </c>
      <c r="C400" s="7">
        <v>1</v>
      </c>
      <c r="D400" s="7" t="s">
        <v>1473</v>
      </c>
      <c r="E400" s="8">
        <v>0</v>
      </c>
      <c r="F400" s="8">
        <v>0</v>
      </c>
      <c r="G400" s="8">
        <f>중기사용료!G4565</f>
        <v>0</v>
      </c>
      <c r="H400" s="8">
        <f t="shared" si="6"/>
        <v>0</v>
      </c>
      <c r="I400" s="7" t="s">
        <v>5631</v>
      </c>
      <c r="J400" s="6" t="s">
        <v>5631</v>
      </c>
      <c r="K400" s="6" t="s">
        <v>4214</v>
      </c>
    </row>
    <row r="401" spans="1:11" ht="15" customHeight="1">
      <c r="A401" s="7" t="s">
        <v>274</v>
      </c>
      <c r="B401" s="7" t="s">
        <v>1720</v>
      </c>
      <c r="C401" s="7">
        <v>1</v>
      </c>
      <c r="D401" s="7" t="s">
        <v>1473</v>
      </c>
      <c r="E401" s="8">
        <f>중기사용료!G4578</f>
        <v>0</v>
      </c>
      <c r="F401" s="8">
        <v>0</v>
      </c>
      <c r="G401" s="8">
        <f>중기사용료!G4576</f>
        <v>0</v>
      </c>
      <c r="H401" s="8">
        <f t="shared" si="6"/>
        <v>0</v>
      </c>
      <c r="I401" s="7" t="s">
        <v>5631</v>
      </c>
      <c r="J401" s="6" t="s">
        <v>5631</v>
      </c>
      <c r="K401" s="6" t="s">
        <v>158</v>
      </c>
    </row>
    <row r="402" spans="1:11" ht="15" customHeight="1">
      <c r="A402" s="7" t="s">
        <v>274</v>
      </c>
      <c r="B402" s="7" t="s">
        <v>1438</v>
      </c>
      <c r="C402" s="7">
        <v>1</v>
      </c>
      <c r="D402" s="7" t="s">
        <v>1473</v>
      </c>
      <c r="E402" s="8">
        <v>0</v>
      </c>
      <c r="F402" s="8">
        <v>0</v>
      </c>
      <c r="G402" s="8">
        <f>중기사용료!G4587</f>
        <v>0</v>
      </c>
      <c r="H402" s="8">
        <f t="shared" si="6"/>
        <v>0</v>
      </c>
      <c r="I402" s="7" t="s">
        <v>5631</v>
      </c>
      <c r="J402" s="6" t="s">
        <v>5631</v>
      </c>
      <c r="K402" s="6" t="s">
        <v>1636</v>
      </c>
    </row>
    <row r="403" spans="1:11" ht="15" customHeight="1">
      <c r="A403" s="7" t="s">
        <v>2893</v>
      </c>
      <c r="B403" s="7" t="s">
        <v>3658</v>
      </c>
      <c r="C403" s="7">
        <v>1</v>
      </c>
      <c r="D403" s="7" t="s">
        <v>1473</v>
      </c>
      <c r="E403" s="8">
        <v>0</v>
      </c>
      <c r="F403" s="8">
        <f>중기사용료!G4602</f>
        <v>25758</v>
      </c>
      <c r="G403" s="8">
        <f>중기사용료!G4598</f>
        <v>108256</v>
      </c>
      <c r="H403" s="8">
        <f t="shared" si="6"/>
        <v>134014</v>
      </c>
      <c r="I403" s="7" t="s">
        <v>5631</v>
      </c>
      <c r="J403" s="6" t="s">
        <v>5631</v>
      </c>
      <c r="K403" s="6" t="s">
        <v>2149</v>
      </c>
    </row>
    <row r="404" spans="1:11" ht="15" customHeight="1">
      <c r="A404" s="7" t="s">
        <v>2893</v>
      </c>
      <c r="B404" s="7" t="s">
        <v>1456</v>
      </c>
      <c r="C404" s="7">
        <v>1</v>
      </c>
      <c r="D404" s="7" t="s">
        <v>1473</v>
      </c>
      <c r="E404" s="8">
        <v>0</v>
      </c>
      <c r="F404" s="8">
        <f>중기사용료!G4613</f>
        <v>25758</v>
      </c>
      <c r="G404" s="8">
        <f>중기사용료!G4609</f>
        <v>215510</v>
      </c>
      <c r="H404" s="8">
        <f t="shared" si="6"/>
        <v>241268</v>
      </c>
      <c r="I404" s="7" t="s">
        <v>5631</v>
      </c>
      <c r="J404" s="6" t="s">
        <v>5631</v>
      </c>
      <c r="K404" s="6" t="s">
        <v>5456</v>
      </c>
    </row>
    <row r="405" spans="1:11" ht="15" customHeight="1">
      <c r="A405" s="7" t="s">
        <v>5265</v>
      </c>
      <c r="B405" s="7" t="s">
        <v>5329</v>
      </c>
      <c r="C405" s="7">
        <v>1</v>
      </c>
      <c r="D405" s="7" t="s">
        <v>1473</v>
      </c>
      <c r="E405" s="8">
        <v>0</v>
      </c>
      <c r="F405" s="8">
        <v>0</v>
      </c>
      <c r="G405" s="8">
        <f>중기사용료!G4620</f>
        <v>370</v>
      </c>
      <c r="H405" s="8">
        <f t="shared" si="6"/>
        <v>370</v>
      </c>
      <c r="I405" s="7" t="s">
        <v>5631</v>
      </c>
      <c r="J405" s="6" t="s">
        <v>5631</v>
      </c>
      <c r="K405" s="6" t="s">
        <v>297</v>
      </c>
    </row>
    <row r="406" spans="1:11" ht="15" customHeight="1">
      <c r="A406" s="7" t="s">
        <v>5265</v>
      </c>
      <c r="B406" s="7" t="s">
        <v>2353</v>
      </c>
      <c r="C406" s="7">
        <v>1</v>
      </c>
      <c r="D406" s="7" t="s">
        <v>1473</v>
      </c>
      <c r="E406" s="8">
        <v>0</v>
      </c>
      <c r="F406" s="8">
        <v>0</v>
      </c>
      <c r="G406" s="8">
        <f>중기사용료!G4631</f>
        <v>523</v>
      </c>
      <c r="H406" s="8">
        <f t="shared" si="6"/>
        <v>523</v>
      </c>
      <c r="I406" s="7" t="s">
        <v>5631</v>
      </c>
      <c r="J406" s="6" t="s">
        <v>5631</v>
      </c>
      <c r="K406" s="6" t="s">
        <v>2655</v>
      </c>
    </row>
    <row r="407" spans="1:11" ht="15" customHeight="1">
      <c r="A407" s="7" t="s">
        <v>5265</v>
      </c>
      <c r="B407" s="7" t="s">
        <v>339</v>
      </c>
      <c r="C407" s="7">
        <v>1</v>
      </c>
      <c r="D407" s="7" t="s">
        <v>1473</v>
      </c>
      <c r="E407" s="8">
        <v>0</v>
      </c>
      <c r="F407" s="8">
        <v>0</v>
      </c>
      <c r="G407" s="8">
        <f>중기사용료!G4642</f>
        <v>936</v>
      </c>
      <c r="H407" s="8">
        <f t="shared" si="6"/>
        <v>936</v>
      </c>
      <c r="I407" s="7" t="s">
        <v>5631</v>
      </c>
      <c r="J407" s="6" t="s">
        <v>5631</v>
      </c>
      <c r="K407" s="6" t="s">
        <v>1706</v>
      </c>
    </row>
    <row r="408" spans="1:11" ht="15" customHeight="1">
      <c r="A408" s="7" t="s">
        <v>4938</v>
      </c>
      <c r="B408" s="7" t="s">
        <v>5461</v>
      </c>
      <c r="C408" s="7">
        <v>1</v>
      </c>
      <c r="D408" s="7" t="s">
        <v>1473</v>
      </c>
      <c r="E408" s="8">
        <v>0</v>
      </c>
      <c r="F408" s="8">
        <v>0</v>
      </c>
      <c r="G408" s="8">
        <f>중기사용료!G4653</f>
        <v>705</v>
      </c>
      <c r="H408" s="8">
        <f t="shared" si="6"/>
        <v>705</v>
      </c>
      <c r="I408" s="7" t="s">
        <v>5631</v>
      </c>
      <c r="J408" s="6" t="s">
        <v>5631</v>
      </c>
      <c r="K408" s="6" t="s">
        <v>89</v>
      </c>
    </row>
    <row r="409" spans="1:11" ht="15" customHeight="1">
      <c r="A409" s="7" t="s">
        <v>4938</v>
      </c>
      <c r="B409" s="7" t="s">
        <v>3077</v>
      </c>
      <c r="C409" s="7">
        <v>1</v>
      </c>
      <c r="D409" s="7" t="s">
        <v>1473</v>
      </c>
      <c r="E409" s="8">
        <v>0</v>
      </c>
      <c r="F409" s="8">
        <v>0</v>
      </c>
      <c r="G409" s="8">
        <f>중기사용료!G4664</f>
        <v>1468</v>
      </c>
      <c r="H409" s="8">
        <f t="shared" si="6"/>
        <v>1468</v>
      </c>
      <c r="I409" s="7" t="s">
        <v>5631</v>
      </c>
      <c r="J409" s="6" t="s">
        <v>5631</v>
      </c>
      <c r="K409" s="6" t="s">
        <v>2405</v>
      </c>
    </row>
    <row r="410" spans="1:11" ht="15" customHeight="1">
      <c r="A410" s="7" t="s">
        <v>3266</v>
      </c>
      <c r="B410" s="7" t="s">
        <v>1728</v>
      </c>
      <c r="C410" s="7">
        <v>1</v>
      </c>
      <c r="D410" s="7" t="s">
        <v>1473</v>
      </c>
      <c r="E410" s="8">
        <f>중기사용료!G4677</f>
        <v>0</v>
      </c>
      <c r="F410" s="8">
        <f>중기사용료!G4679</f>
        <v>0</v>
      </c>
      <c r="G410" s="8">
        <f>중기사용료!G4675</f>
        <v>0</v>
      </c>
      <c r="H410" s="8">
        <f t="shared" si="6"/>
        <v>0</v>
      </c>
      <c r="I410" s="7" t="s">
        <v>5545</v>
      </c>
      <c r="J410" s="6" t="s">
        <v>5631</v>
      </c>
      <c r="K410" s="6" t="s">
        <v>3346</v>
      </c>
    </row>
    <row r="411" spans="1:11" ht="15" customHeight="1">
      <c r="A411" s="7" t="s">
        <v>2312</v>
      </c>
      <c r="B411" s="7" t="s">
        <v>5583</v>
      </c>
      <c r="C411" s="7">
        <v>1</v>
      </c>
      <c r="D411" s="7" t="s">
        <v>1473</v>
      </c>
      <c r="E411" s="8">
        <v>0</v>
      </c>
      <c r="F411" s="8">
        <v>0</v>
      </c>
      <c r="G411" s="8">
        <f>중기사용료!G4686</f>
        <v>7705</v>
      </c>
      <c r="H411" s="8">
        <f t="shared" si="6"/>
        <v>7705</v>
      </c>
      <c r="I411" s="7" t="s">
        <v>5631</v>
      </c>
      <c r="J411" s="6" t="s">
        <v>5631</v>
      </c>
      <c r="K411" s="6" t="s">
        <v>4651</v>
      </c>
    </row>
    <row r="412" spans="1:11" ht="15" customHeight="1">
      <c r="A412" s="7" t="s">
        <v>1023</v>
      </c>
      <c r="B412" s="7" t="s">
        <v>1724</v>
      </c>
      <c r="C412" s="7">
        <v>1</v>
      </c>
      <c r="D412" s="7" t="s">
        <v>1473</v>
      </c>
      <c r="E412" s="8">
        <v>0</v>
      </c>
      <c r="F412" s="8">
        <v>0</v>
      </c>
      <c r="G412" s="8">
        <f>중기사용료!G4697</f>
        <v>1595</v>
      </c>
      <c r="H412" s="8">
        <f t="shared" si="6"/>
        <v>1595</v>
      </c>
      <c r="I412" s="7" t="s">
        <v>5631</v>
      </c>
      <c r="J412" s="6" t="s">
        <v>5631</v>
      </c>
      <c r="K412" s="6" t="s">
        <v>2595</v>
      </c>
    </row>
    <row r="413" spans="1:11" ht="15" customHeight="1">
      <c r="A413" s="7" t="s">
        <v>1023</v>
      </c>
      <c r="B413" s="7" t="s">
        <v>976</v>
      </c>
      <c r="C413" s="7">
        <v>1</v>
      </c>
      <c r="D413" s="7" t="s">
        <v>1473</v>
      </c>
      <c r="E413" s="8">
        <v>0</v>
      </c>
      <c r="F413" s="8">
        <v>0</v>
      </c>
      <c r="G413" s="8">
        <f>중기사용료!G4708</f>
        <v>2323</v>
      </c>
      <c r="H413" s="8">
        <f t="shared" si="6"/>
        <v>2323</v>
      </c>
      <c r="I413" s="7" t="s">
        <v>5631</v>
      </c>
      <c r="J413" s="6" t="s">
        <v>5631</v>
      </c>
      <c r="K413" s="6" t="s">
        <v>4419</v>
      </c>
    </row>
    <row r="414" spans="1:11" ht="15" customHeight="1">
      <c r="A414" s="7" t="s">
        <v>1023</v>
      </c>
      <c r="B414" s="7" t="s">
        <v>3427</v>
      </c>
      <c r="C414" s="7">
        <v>1</v>
      </c>
      <c r="D414" s="7" t="s">
        <v>1473</v>
      </c>
      <c r="E414" s="8">
        <v>0</v>
      </c>
      <c r="F414" s="8">
        <v>0</v>
      </c>
      <c r="G414" s="8">
        <f>중기사용료!G4719</f>
        <v>3354</v>
      </c>
      <c r="H414" s="8">
        <f t="shared" si="6"/>
        <v>3354</v>
      </c>
      <c r="I414" s="7" t="s">
        <v>5631</v>
      </c>
      <c r="J414" s="6" t="s">
        <v>5631</v>
      </c>
      <c r="K414" s="6" t="s">
        <v>3420</v>
      </c>
    </row>
    <row r="415" spans="1:11" ht="15" customHeight="1">
      <c r="A415" s="7" t="s">
        <v>684</v>
      </c>
      <c r="B415" s="7" t="s">
        <v>2802</v>
      </c>
      <c r="C415" s="7">
        <v>1</v>
      </c>
      <c r="D415" s="7" t="s">
        <v>1473</v>
      </c>
      <c r="E415" s="8">
        <f>중기사용료!G4733</f>
        <v>10823</v>
      </c>
      <c r="F415" s="8">
        <f>중기사용료!G4735</f>
        <v>25758</v>
      </c>
      <c r="G415" s="8">
        <f>중기사용료!G4730</f>
        <v>0</v>
      </c>
      <c r="H415" s="8">
        <f t="shared" si="6"/>
        <v>36581</v>
      </c>
      <c r="I415" s="7" t="s">
        <v>5631</v>
      </c>
      <c r="J415" s="6" t="s">
        <v>5631</v>
      </c>
      <c r="K415" s="6" t="s">
        <v>3879</v>
      </c>
    </row>
    <row r="416" spans="1:11" ht="15" customHeight="1">
      <c r="A416" s="7" t="s">
        <v>1800</v>
      </c>
      <c r="B416" s="7" t="s">
        <v>1466</v>
      </c>
      <c r="C416" s="7">
        <v>1</v>
      </c>
      <c r="D416" s="7" t="s">
        <v>1473</v>
      </c>
      <c r="E416" s="8">
        <f>중기사용료!G4745</f>
        <v>12141</v>
      </c>
      <c r="F416" s="8">
        <f>중기사용료!G4747</f>
        <v>25758</v>
      </c>
      <c r="G416" s="8">
        <f>중기사용료!G4742</f>
        <v>6620</v>
      </c>
      <c r="H416" s="8">
        <f t="shared" si="6"/>
        <v>44519</v>
      </c>
      <c r="I416" s="7" t="s">
        <v>5631</v>
      </c>
      <c r="J416" s="6" t="s">
        <v>5631</v>
      </c>
      <c r="K416" s="6" t="s">
        <v>1513</v>
      </c>
    </row>
    <row r="417" spans="1:11" ht="15" customHeight="1">
      <c r="A417" s="7" t="s">
        <v>1800</v>
      </c>
      <c r="B417" s="7" t="s">
        <v>1529</v>
      </c>
      <c r="C417" s="7">
        <v>1</v>
      </c>
      <c r="D417" s="7" t="s">
        <v>1473</v>
      </c>
      <c r="E417" s="8">
        <f>중기사용료!G4757</f>
        <v>19626</v>
      </c>
      <c r="F417" s="8">
        <f>중기사용료!G4759</f>
        <v>25758</v>
      </c>
      <c r="G417" s="8">
        <f>중기사용료!G4754</f>
        <v>9994</v>
      </c>
      <c r="H417" s="8">
        <f t="shared" si="6"/>
        <v>55378</v>
      </c>
      <c r="I417" s="7" t="s">
        <v>5631</v>
      </c>
      <c r="J417" s="6" t="s">
        <v>5631</v>
      </c>
      <c r="K417" s="6" t="s">
        <v>854</v>
      </c>
    </row>
    <row r="418" spans="1:11" ht="15" customHeight="1">
      <c r="A418" s="7" t="s">
        <v>1800</v>
      </c>
      <c r="B418" s="7" t="s">
        <v>1774</v>
      </c>
      <c r="C418" s="7">
        <v>1</v>
      </c>
      <c r="D418" s="7" t="s">
        <v>1473</v>
      </c>
      <c r="E418" s="8">
        <f>중기사용료!G4769</f>
        <v>25780</v>
      </c>
      <c r="F418" s="8">
        <f>중기사용료!G4771</f>
        <v>25758</v>
      </c>
      <c r="G418" s="8">
        <f>중기사용료!G4766</f>
        <v>14990</v>
      </c>
      <c r="H418" s="8">
        <f t="shared" si="6"/>
        <v>66528</v>
      </c>
      <c r="I418" s="7" t="s">
        <v>5631</v>
      </c>
      <c r="J418" s="6" t="s">
        <v>5631</v>
      </c>
      <c r="K418" s="6" t="s">
        <v>2238</v>
      </c>
    </row>
    <row r="419" spans="1:11" ht="15" customHeight="1">
      <c r="A419" s="7" t="s">
        <v>1800</v>
      </c>
      <c r="B419" s="7" t="s">
        <v>1098</v>
      </c>
      <c r="C419" s="7">
        <v>1</v>
      </c>
      <c r="D419" s="7" t="s">
        <v>1473</v>
      </c>
      <c r="E419" s="8">
        <f>중기사용료!G4781</f>
        <v>33265</v>
      </c>
      <c r="F419" s="8">
        <f>중기사용료!G4783</f>
        <v>25758</v>
      </c>
      <c r="G419" s="8">
        <f>중기사용료!G4778</f>
        <v>19291</v>
      </c>
      <c r="H419" s="8">
        <f t="shared" si="6"/>
        <v>78314</v>
      </c>
      <c r="I419" s="7" t="s">
        <v>5631</v>
      </c>
      <c r="J419" s="6" t="s">
        <v>5631</v>
      </c>
      <c r="K419" s="6" t="s">
        <v>3103</v>
      </c>
    </row>
    <row r="420" spans="1:11" ht="15" customHeight="1">
      <c r="A420" s="7" t="s">
        <v>562</v>
      </c>
      <c r="B420" s="7" t="s">
        <v>2746</v>
      </c>
      <c r="C420" s="7">
        <v>1</v>
      </c>
      <c r="D420" s="7" t="s">
        <v>1473</v>
      </c>
      <c r="E420" s="8">
        <v>0</v>
      </c>
      <c r="F420" s="8">
        <v>0</v>
      </c>
      <c r="G420" s="8">
        <f>중기사용료!G4790</f>
        <v>1793</v>
      </c>
      <c r="H420" s="8">
        <f t="shared" si="6"/>
        <v>1793</v>
      </c>
      <c r="I420" s="7" t="s">
        <v>5631</v>
      </c>
      <c r="J420" s="6" t="s">
        <v>5631</v>
      </c>
      <c r="K420" s="6" t="s">
        <v>3545</v>
      </c>
    </row>
    <row r="421" spans="1:11" ht="15" customHeight="1">
      <c r="A421" s="7" t="s">
        <v>562</v>
      </c>
      <c r="B421" s="7" t="s">
        <v>3462</v>
      </c>
      <c r="C421" s="7">
        <v>1</v>
      </c>
      <c r="D421" s="7" t="s">
        <v>1473</v>
      </c>
      <c r="E421" s="8">
        <v>0</v>
      </c>
      <c r="F421" s="8">
        <v>0</v>
      </c>
      <c r="G421" s="8">
        <f>중기사용료!G4801</f>
        <v>2015</v>
      </c>
      <c r="H421" s="8">
        <f t="shared" si="6"/>
        <v>2015</v>
      </c>
      <c r="I421" s="7" t="s">
        <v>5631</v>
      </c>
      <c r="J421" s="6" t="s">
        <v>5631</v>
      </c>
      <c r="K421" s="6" t="s">
        <v>5149</v>
      </c>
    </row>
    <row r="422" spans="1:11" ht="15" customHeight="1">
      <c r="A422" s="7" t="s">
        <v>562</v>
      </c>
      <c r="B422" s="7" t="s">
        <v>3787</v>
      </c>
      <c r="C422" s="7">
        <v>1</v>
      </c>
      <c r="D422" s="7" t="s">
        <v>1473</v>
      </c>
      <c r="E422" s="8">
        <v>0</v>
      </c>
      <c r="F422" s="8">
        <v>0</v>
      </c>
      <c r="G422" s="8">
        <f>중기사용료!G4812</f>
        <v>2147</v>
      </c>
      <c r="H422" s="8">
        <f t="shared" si="6"/>
        <v>2147</v>
      </c>
      <c r="I422" s="7" t="s">
        <v>5631</v>
      </c>
      <c r="J422" s="6" t="s">
        <v>5631</v>
      </c>
      <c r="K422" s="6" t="s">
        <v>3641</v>
      </c>
    </row>
    <row r="423" spans="1:11" ht="15" customHeight="1">
      <c r="A423" s="7" t="s">
        <v>562</v>
      </c>
      <c r="B423" s="7" t="s">
        <v>5301</v>
      </c>
      <c r="C423" s="7">
        <v>1</v>
      </c>
      <c r="D423" s="7" t="s">
        <v>1473</v>
      </c>
      <c r="E423" s="8">
        <v>0</v>
      </c>
      <c r="F423" s="8">
        <v>0</v>
      </c>
      <c r="G423" s="8">
        <f>중기사용료!G4823</f>
        <v>3572</v>
      </c>
      <c r="H423" s="8">
        <f t="shared" si="6"/>
        <v>3572</v>
      </c>
      <c r="I423" s="7" t="s">
        <v>5631</v>
      </c>
      <c r="J423" s="6" t="s">
        <v>5631</v>
      </c>
      <c r="K423" s="6" t="s">
        <v>2439</v>
      </c>
    </row>
    <row r="424" spans="1:11" ht="15" customHeight="1">
      <c r="A424" s="7" t="s">
        <v>562</v>
      </c>
      <c r="B424" s="7" t="s">
        <v>644</v>
      </c>
      <c r="C424" s="7">
        <v>1</v>
      </c>
      <c r="D424" s="7" t="s">
        <v>1473</v>
      </c>
      <c r="E424" s="8">
        <v>0</v>
      </c>
      <c r="F424" s="8">
        <v>0</v>
      </c>
      <c r="G424" s="8">
        <f>중기사용료!G4834</f>
        <v>4394</v>
      </c>
      <c r="H424" s="8">
        <f t="shared" si="6"/>
        <v>4394</v>
      </c>
      <c r="I424" s="7" t="s">
        <v>5631</v>
      </c>
      <c r="J424" s="6" t="s">
        <v>5631</v>
      </c>
      <c r="K424" s="6" t="s">
        <v>1053</v>
      </c>
    </row>
    <row r="425" spans="1:11" ht="15" customHeight="1">
      <c r="A425" s="7" t="s">
        <v>562</v>
      </c>
      <c r="B425" s="7" t="s">
        <v>3587</v>
      </c>
      <c r="C425" s="7">
        <v>1</v>
      </c>
      <c r="D425" s="7" t="s">
        <v>1473</v>
      </c>
      <c r="E425" s="8">
        <v>0</v>
      </c>
      <c r="F425" s="8">
        <v>0</v>
      </c>
      <c r="G425" s="8">
        <f>중기사용료!G4845</f>
        <v>5494</v>
      </c>
      <c r="H425" s="8">
        <f t="shared" si="6"/>
        <v>5494</v>
      </c>
      <c r="I425" s="7" t="s">
        <v>5631</v>
      </c>
      <c r="J425" s="6" t="s">
        <v>5631</v>
      </c>
      <c r="K425" s="6" t="s">
        <v>5226</v>
      </c>
    </row>
    <row r="426" spans="1:11" ht="15" customHeight="1">
      <c r="A426" s="7" t="s">
        <v>562</v>
      </c>
      <c r="B426" s="7" t="s">
        <v>338</v>
      </c>
      <c r="C426" s="7">
        <v>1</v>
      </c>
      <c r="D426" s="7" t="s">
        <v>1473</v>
      </c>
      <c r="E426" s="8">
        <v>0</v>
      </c>
      <c r="F426" s="8">
        <v>0</v>
      </c>
      <c r="G426" s="8">
        <f>중기사용료!G4856</f>
        <v>6181</v>
      </c>
      <c r="H426" s="8">
        <f t="shared" si="6"/>
        <v>6181</v>
      </c>
      <c r="I426" s="7" t="s">
        <v>5631</v>
      </c>
      <c r="J426" s="6" t="s">
        <v>5631</v>
      </c>
      <c r="K426" s="6" t="s">
        <v>2054</v>
      </c>
    </row>
    <row r="427" spans="1:11" ht="15" customHeight="1">
      <c r="A427" s="7" t="s">
        <v>5403</v>
      </c>
      <c r="B427" s="7" t="s">
        <v>3751</v>
      </c>
      <c r="C427" s="7">
        <v>1</v>
      </c>
      <c r="D427" s="7" t="s">
        <v>1473</v>
      </c>
      <c r="E427" s="8">
        <f>중기사용료!G4869</f>
        <v>0</v>
      </c>
      <c r="F427" s="8">
        <f>중기사용료!G4871</f>
        <v>0</v>
      </c>
      <c r="G427" s="8">
        <f>중기사용료!G4867</f>
        <v>0</v>
      </c>
      <c r="H427" s="8">
        <f t="shared" si="6"/>
        <v>0</v>
      </c>
      <c r="I427" s="7" t="s">
        <v>5545</v>
      </c>
      <c r="J427" s="6" t="s">
        <v>5631</v>
      </c>
      <c r="K427" s="6" t="s">
        <v>1717</v>
      </c>
    </row>
    <row r="428" spans="1:11" ht="15" customHeight="1">
      <c r="A428" s="7" t="s">
        <v>5403</v>
      </c>
      <c r="B428" s="7" t="s">
        <v>96</v>
      </c>
      <c r="C428" s="7">
        <v>1</v>
      </c>
      <c r="D428" s="7" t="s">
        <v>1473</v>
      </c>
      <c r="E428" s="8">
        <f>중기사용료!G4880</f>
        <v>0</v>
      </c>
      <c r="F428" s="8">
        <f>중기사용료!G4882</f>
        <v>0</v>
      </c>
      <c r="G428" s="8">
        <f>중기사용료!G4878</f>
        <v>0</v>
      </c>
      <c r="H428" s="8">
        <f t="shared" si="6"/>
        <v>0</v>
      </c>
      <c r="I428" s="7" t="s">
        <v>5545</v>
      </c>
      <c r="J428" s="6" t="s">
        <v>5631</v>
      </c>
      <c r="K428" s="6" t="s">
        <v>5467</v>
      </c>
    </row>
    <row r="429" spans="1:11" ht="15" customHeight="1">
      <c r="A429" s="7" t="s">
        <v>2396</v>
      </c>
      <c r="B429" s="7" t="s">
        <v>64</v>
      </c>
      <c r="C429" s="7">
        <v>1</v>
      </c>
      <c r="D429" s="7" t="s">
        <v>1473</v>
      </c>
      <c r="E429" s="8">
        <v>0</v>
      </c>
      <c r="F429" s="8">
        <v>0</v>
      </c>
      <c r="G429" s="8">
        <f>중기사용료!G4889</f>
        <v>14503</v>
      </c>
      <c r="H429" s="8">
        <f t="shared" si="6"/>
        <v>14503</v>
      </c>
      <c r="I429" s="7" t="s">
        <v>5631</v>
      </c>
      <c r="J429" s="6" t="s">
        <v>5631</v>
      </c>
      <c r="K429" s="6" t="s">
        <v>186</v>
      </c>
    </row>
    <row r="430" spans="1:11" ht="15" customHeight="1">
      <c r="A430" s="7" t="s">
        <v>2396</v>
      </c>
      <c r="B430" s="7" t="s">
        <v>1445</v>
      </c>
      <c r="C430" s="7">
        <v>1</v>
      </c>
      <c r="D430" s="7" t="s">
        <v>1473</v>
      </c>
      <c r="E430" s="8">
        <v>0</v>
      </c>
      <c r="F430" s="8">
        <v>0</v>
      </c>
      <c r="G430" s="8">
        <f>중기사용료!G4900</f>
        <v>18532</v>
      </c>
      <c r="H430" s="8">
        <f t="shared" si="6"/>
        <v>18532</v>
      </c>
      <c r="I430" s="7" t="s">
        <v>5631</v>
      </c>
      <c r="J430" s="6" t="s">
        <v>5631</v>
      </c>
      <c r="K430" s="6" t="s">
        <v>1277</v>
      </c>
    </row>
    <row r="431" spans="1:11" ht="15" customHeight="1">
      <c r="A431" s="7" t="s">
        <v>2396</v>
      </c>
      <c r="B431" s="7" t="s">
        <v>4563</v>
      </c>
      <c r="C431" s="7">
        <v>1</v>
      </c>
      <c r="D431" s="7" t="s">
        <v>1473</v>
      </c>
      <c r="E431" s="8">
        <v>0</v>
      </c>
      <c r="F431" s="8">
        <v>0</v>
      </c>
      <c r="G431" s="8">
        <f>중기사용료!G4911</f>
        <v>22561</v>
      </c>
      <c r="H431" s="8">
        <f t="shared" si="6"/>
        <v>22561</v>
      </c>
      <c r="I431" s="7" t="s">
        <v>5631</v>
      </c>
      <c r="J431" s="6" t="s">
        <v>5631</v>
      </c>
      <c r="K431" s="6" t="s">
        <v>4040</v>
      </c>
    </row>
    <row r="432" spans="1:11" ht="15" customHeight="1">
      <c r="A432" s="7" t="s">
        <v>2396</v>
      </c>
      <c r="B432" s="7" t="s">
        <v>5146</v>
      </c>
      <c r="C432" s="7">
        <v>1</v>
      </c>
      <c r="D432" s="7" t="s">
        <v>1473</v>
      </c>
      <c r="E432" s="8">
        <v>0</v>
      </c>
      <c r="F432" s="8">
        <v>0</v>
      </c>
      <c r="G432" s="8">
        <f>중기사용료!G4922</f>
        <v>45014</v>
      </c>
      <c r="H432" s="8">
        <f t="shared" si="6"/>
        <v>45014</v>
      </c>
      <c r="I432" s="7" t="s">
        <v>5631</v>
      </c>
      <c r="J432" s="6" t="s">
        <v>5631</v>
      </c>
      <c r="K432" s="6" t="s">
        <v>2760</v>
      </c>
    </row>
    <row r="433" spans="1:11" ht="15" customHeight="1">
      <c r="A433" s="7" t="s">
        <v>2396</v>
      </c>
      <c r="B433" s="7" t="s">
        <v>5035</v>
      </c>
      <c r="C433" s="7">
        <v>1</v>
      </c>
      <c r="D433" s="7" t="s">
        <v>1473</v>
      </c>
      <c r="E433" s="8">
        <v>0</v>
      </c>
      <c r="F433" s="8">
        <v>0</v>
      </c>
      <c r="G433" s="8">
        <f>중기사용료!G4933</f>
        <v>49956</v>
      </c>
      <c r="H433" s="8">
        <f t="shared" si="6"/>
        <v>49956</v>
      </c>
      <c r="I433" s="7" t="s">
        <v>5631</v>
      </c>
      <c r="J433" s="6" t="s">
        <v>5631</v>
      </c>
      <c r="K433" s="6" t="s">
        <v>2157</v>
      </c>
    </row>
    <row r="434" spans="1:11" ht="15" customHeight="1">
      <c r="A434" s="7" t="s">
        <v>4760</v>
      </c>
      <c r="B434" s="7" t="s">
        <v>2682</v>
      </c>
      <c r="C434" s="7">
        <v>1</v>
      </c>
      <c r="D434" s="7" t="s">
        <v>1473</v>
      </c>
      <c r="E434" s="8">
        <v>0</v>
      </c>
      <c r="F434" s="8">
        <v>0</v>
      </c>
      <c r="G434" s="8">
        <f>중기사용료!G4944</f>
        <v>56124</v>
      </c>
      <c r="H434" s="8">
        <f t="shared" si="6"/>
        <v>56124</v>
      </c>
      <c r="I434" s="7" t="s">
        <v>962</v>
      </c>
      <c r="J434" s="6" t="s">
        <v>5631</v>
      </c>
      <c r="K434" s="6" t="s">
        <v>3067</v>
      </c>
    </row>
    <row r="435" spans="1:11" ht="15" customHeight="1">
      <c r="A435" s="7" t="s">
        <v>4760</v>
      </c>
      <c r="B435" s="7" t="s">
        <v>1622</v>
      </c>
      <c r="C435" s="7">
        <v>1</v>
      </c>
      <c r="D435" s="7" t="s">
        <v>1473</v>
      </c>
      <c r="E435" s="8">
        <v>0</v>
      </c>
      <c r="F435" s="8">
        <v>0</v>
      </c>
      <c r="G435" s="8">
        <f>중기사용료!G4955</f>
        <v>65236</v>
      </c>
      <c r="H435" s="8">
        <f t="shared" si="6"/>
        <v>65236</v>
      </c>
      <c r="I435" s="7" t="s">
        <v>5631</v>
      </c>
      <c r="J435" s="6" t="s">
        <v>5631</v>
      </c>
      <c r="K435" s="6" t="s">
        <v>4404</v>
      </c>
    </row>
    <row r="436" spans="1:11" ht="15" customHeight="1">
      <c r="A436" s="7" t="s">
        <v>4760</v>
      </c>
      <c r="B436" s="7" t="s">
        <v>1531</v>
      </c>
      <c r="C436" s="7">
        <v>1</v>
      </c>
      <c r="D436" s="7" t="s">
        <v>1473</v>
      </c>
      <c r="E436" s="8">
        <v>0</v>
      </c>
      <c r="F436" s="8">
        <v>0</v>
      </c>
      <c r="G436" s="8">
        <f>중기사용료!G4966</f>
        <v>74556</v>
      </c>
      <c r="H436" s="8">
        <f t="shared" si="6"/>
        <v>74556</v>
      </c>
      <c r="I436" s="7" t="s">
        <v>962</v>
      </c>
      <c r="J436" s="6" t="s">
        <v>5631</v>
      </c>
      <c r="K436" s="6" t="s">
        <v>4706</v>
      </c>
    </row>
    <row r="437" spans="1:11" ht="15" customHeight="1">
      <c r="A437" s="7" t="s">
        <v>4760</v>
      </c>
      <c r="B437" s="7" t="s">
        <v>2603</v>
      </c>
      <c r="C437" s="7">
        <v>1</v>
      </c>
      <c r="D437" s="7" t="s">
        <v>1473</v>
      </c>
      <c r="E437" s="8">
        <v>0</v>
      </c>
      <c r="F437" s="8">
        <v>0</v>
      </c>
      <c r="G437" s="8">
        <f>중기사용료!G4977</f>
        <v>93195</v>
      </c>
      <c r="H437" s="8">
        <f t="shared" si="6"/>
        <v>93195</v>
      </c>
      <c r="I437" s="7" t="s">
        <v>962</v>
      </c>
      <c r="J437" s="6" t="s">
        <v>5631</v>
      </c>
      <c r="K437" s="6" t="s">
        <v>3140</v>
      </c>
    </row>
    <row r="438" spans="1:11" ht="15" customHeight="1">
      <c r="A438" s="7" t="s">
        <v>4760</v>
      </c>
      <c r="B438" s="7" t="s">
        <v>1790</v>
      </c>
      <c r="C438" s="7">
        <v>1</v>
      </c>
      <c r="D438" s="7" t="s">
        <v>1473</v>
      </c>
      <c r="E438" s="8">
        <v>0</v>
      </c>
      <c r="F438" s="8">
        <v>0</v>
      </c>
      <c r="G438" s="8">
        <f>중기사용료!G4988</f>
        <v>124881</v>
      </c>
      <c r="H438" s="8">
        <f t="shared" si="6"/>
        <v>124881</v>
      </c>
      <c r="I438" s="7" t="s">
        <v>962</v>
      </c>
      <c r="J438" s="6" t="s">
        <v>5631</v>
      </c>
      <c r="K438" s="6" t="s">
        <v>4993</v>
      </c>
    </row>
    <row r="439" spans="1:11" ht="15" customHeight="1">
      <c r="A439" s="7" t="s">
        <v>200</v>
      </c>
      <c r="B439" s="7" t="s">
        <v>583</v>
      </c>
      <c r="C439" s="7">
        <v>1</v>
      </c>
      <c r="D439" s="7" t="s">
        <v>1473</v>
      </c>
      <c r="E439" s="8">
        <v>0</v>
      </c>
      <c r="F439" s="8">
        <v>0</v>
      </c>
      <c r="G439" s="8">
        <f>중기사용료!G4999</f>
        <v>26731</v>
      </c>
      <c r="H439" s="8">
        <f t="shared" si="6"/>
        <v>26731</v>
      </c>
      <c r="I439" s="7" t="s">
        <v>5631</v>
      </c>
      <c r="J439" s="6" t="s">
        <v>5631</v>
      </c>
      <c r="K439" s="6" t="s">
        <v>2862</v>
      </c>
    </row>
    <row r="440" spans="1:11" ht="15" customHeight="1">
      <c r="A440" s="7" t="s">
        <v>1344</v>
      </c>
      <c r="B440" s="7" t="s">
        <v>3197</v>
      </c>
      <c r="C440" s="7">
        <v>1</v>
      </c>
      <c r="D440" s="7" t="s">
        <v>1473</v>
      </c>
      <c r="E440" s="8">
        <v>0</v>
      </c>
      <c r="F440" s="8">
        <v>0</v>
      </c>
      <c r="G440" s="8">
        <f>중기사용료!G5010</f>
        <v>2527</v>
      </c>
      <c r="H440" s="8">
        <f t="shared" si="6"/>
        <v>2527</v>
      </c>
      <c r="I440" s="7" t="s">
        <v>5631</v>
      </c>
      <c r="J440" s="6" t="s">
        <v>5631</v>
      </c>
      <c r="K440" s="6" t="s">
        <v>3396</v>
      </c>
    </row>
    <row r="441" spans="1:11" ht="15" customHeight="1">
      <c r="A441" s="7" t="s">
        <v>1344</v>
      </c>
      <c r="B441" s="7" t="s">
        <v>3662</v>
      </c>
      <c r="C441" s="7">
        <v>1</v>
      </c>
      <c r="D441" s="7" t="s">
        <v>1473</v>
      </c>
      <c r="E441" s="8">
        <v>0</v>
      </c>
      <c r="F441" s="8">
        <v>0</v>
      </c>
      <c r="G441" s="8">
        <f>중기사용료!G5021</f>
        <v>3065</v>
      </c>
      <c r="H441" s="8">
        <f t="shared" si="6"/>
        <v>3065</v>
      </c>
      <c r="I441" s="7" t="s">
        <v>5631</v>
      </c>
      <c r="J441" s="6" t="s">
        <v>5631</v>
      </c>
      <c r="K441" s="6" t="s">
        <v>3793</v>
      </c>
    </row>
    <row r="442" spans="1:11" ht="15" customHeight="1">
      <c r="A442" s="7" t="s">
        <v>4823</v>
      </c>
      <c r="B442" s="7" t="s">
        <v>2682</v>
      </c>
      <c r="C442" s="7">
        <v>1</v>
      </c>
      <c r="D442" s="7" t="s">
        <v>1473</v>
      </c>
      <c r="E442" s="8">
        <v>0</v>
      </c>
      <c r="F442" s="8">
        <v>0</v>
      </c>
      <c r="G442" s="8">
        <f>중기사용료!G5032</f>
        <v>86373</v>
      </c>
      <c r="H442" s="8">
        <f t="shared" si="6"/>
        <v>86373</v>
      </c>
      <c r="I442" s="7" t="s">
        <v>962</v>
      </c>
      <c r="J442" s="6" t="s">
        <v>5631</v>
      </c>
      <c r="K442" s="6" t="s">
        <v>3384</v>
      </c>
    </row>
    <row r="443" spans="1:11" ht="15" customHeight="1">
      <c r="A443" s="7" t="s">
        <v>4823</v>
      </c>
      <c r="B443" s="7" t="s">
        <v>1622</v>
      </c>
      <c r="C443" s="7">
        <v>1</v>
      </c>
      <c r="D443" s="7" t="s">
        <v>1473</v>
      </c>
      <c r="E443" s="8">
        <v>0</v>
      </c>
      <c r="F443" s="8">
        <v>0</v>
      </c>
      <c r="G443" s="8">
        <f>중기사용료!G5043</f>
        <v>92904</v>
      </c>
      <c r="H443" s="8">
        <f t="shared" si="6"/>
        <v>92904</v>
      </c>
      <c r="I443" s="7" t="s">
        <v>5631</v>
      </c>
      <c r="J443" s="6" t="s">
        <v>5631</v>
      </c>
      <c r="K443" s="6" t="s">
        <v>4779</v>
      </c>
    </row>
    <row r="444" spans="1:11" ht="15" customHeight="1">
      <c r="A444" s="7" t="s">
        <v>4823</v>
      </c>
      <c r="B444" s="7" t="s">
        <v>1531</v>
      </c>
      <c r="C444" s="7">
        <v>1</v>
      </c>
      <c r="D444" s="7" t="s">
        <v>1473</v>
      </c>
      <c r="E444" s="8">
        <v>0</v>
      </c>
      <c r="F444" s="8">
        <v>0</v>
      </c>
      <c r="G444" s="8">
        <f>중기사용료!G5054</f>
        <v>102312</v>
      </c>
      <c r="H444" s="8">
        <f t="shared" si="6"/>
        <v>102312</v>
      </c>
      <c r="I444" s="7" t="s">
        <v>962</v>
      </c>
      <c r="J444" s="6" t="s">
        <v>5631</v>
      </c>
      <c r="K444" s="6" t="s">
        <v>4299</v>
      </c>
    </row>
    <row r="445" spans="1:11" ht="15" customHeight="1">
      <c r="A445" s="7" t="s">
        <v>4823</v>
      </c>
      <c r="B445" s="7" t="s">
        <v>2603</v>
      </c>
      <c r="C445" s="7">
        <v>1</v>
      </c>
      <c r="D445" s="7" t="s">
        <v>1473</v>
      </c>
      <c r="E445" s="8">
        <v>0</v>
      </c>
      <c r="F445" s="8">
        <v>0</v>
      </c>
      <c r="G445" s="8">
        <f>중기사용료!G5065</f>
        <v>111563</v>
      </c>
      <c r="H445" s="8">
        <f t="shared" si="6"/>
        <v>111563</v>
      </c>
      <c r="I445" s="7" t="s">
        <v>962</v>
      </c>
      <c r="J445" s="6" t="s">
        <v>5631</v>
      </c>
      <c r="K445" s="6" t="s">
        <v>2836</v>
      </c>
    </row>
    <row r="446" spans="1:11" ht="15" customHeight="1">
      <c r="A446" s="7" t="s">
        <v>4823</v>
      </c>
      <c r="B446" s="7" t="s">
        <v>1790</v>
      </c>
      <c r="C446" s="7">
        <v>1</v>
      </c>
      <c r="D446" s="7" t="s">
        <v>1473</v>
      </c>
      <c r="E446" s="8">
        <v>0</v>
      </c>
      <c r="F446" s="8">
        <v>0</v>
      </c>
      <c r="G446" s="8">
        <f>중기사용료!G5076</f>
        <v>128853</v>
      </c>
      <c r="H446" s="8">
        <f t="shared" si="6"/>
        <v>128853</v>
      </c>
      <c r="I446" s="7" t="s">
        <v>962</v>
      </c>
      <c r="J446" s="6" t="s">
        <v>5631</v>
      </c>
      <c r="K446" s="6" t="s">
        <v>5355</v>
      </c>
    </row>
    <row r="447" spans="1:11" ht="15" customHeight="1">
      <c r="A447" s="7" t="s">
        <v>1181</v>
      </c>
      <c r="B447" s="7" t="s">
        <v>2682</v>
      </c>
      <c r="C447" s="7">
        <v>1</v>
      </c>
      <c r="D447" s="7" t="s">
        <v>1473</v>
      </c>
      <c r="E447" s="8">
        <v>0</v>
      </c>
      <c r="F447" s="8">
        <v>0</v>
      </c>
      <c r="G447" s="8">
        <f>중기사용료!G5087</f>
        <v>158911</v>
      </c>
      <c r="H447" s="8">
        <f t="shared" si="6"/>
        <v>158911</v>
      </c>
      <c r="I447" s="7" t="s">
        <v>962</v>
      </c>
      <c r="J447" s="6" t="s">
        <v>5631</v>
      </c>
      <c r="K447" s="6" t="s">
        <v>1711</v>
      </c>
    </row>
    <row r="448" spans="1:11" ht="15" customHeight="1">
      <c r="A448" s="7" t="s">
        <v>1181</v>
      </c>
      <c r="B448" s="7" t="s">
        <v>1622</v>
      </c>
      <c r="C448" s="7">
        <v>1</v>
      </c>
      <c r="D448" s="7" t="s">
        <v>1473</v>
      </c>
      <c r="E448" s="8">
        <v>0</v>
      </c>
      <c r="F448" s="8">
        <v>0</v>
      </c>
      <c r="G448" s="8">
        <f>중기사용료!G5098</f>
        <v>178694</v>
      </c>
      <c r="H448" s="8">
        <f t="shared" si="6"/>
        <v>178694</v>
      </c>
      <c r="I448" s="7" t="s">
        <v>962</v>
      </c>
      <c r="J448" s="6" t="s">
        <v>5631</v>
      </c>
      <c r="K448" s="6" t="s">
        <v>210</v>
      </c>
    </row>
    <row r="449" spans="1:11" ht="15" customHeight="1">
      <c r="A449" s="7" t="s">
        <v>1181</v>
      </c>
      <c r="B449" s="7" t="s">
        <v>1531</v>
      </c>
      <c r="C449" s="7">
        <v>1</v>
      </c>
      <c r="D449" s="7" t="s">
        <v>1473</v>
      </c>
      <c r="E449" s="8">
        <v>0</v>
      </c>
      <c r="F449" s="8">
        <v>0</v>
      </c>
      <c r="G449" s="8">
        <f>중기사용료!G5109</f>
        <v>242840</v>
      </c>
      <c r="H449" s="8">
        <f t="shared" si="6"/>
        <v>242840</v>
      </c>
      <c r="I449" s="7" t="s">
        <v>962</v>
      </c>
      <c r="J449" s="6" t="s">
        <v>5631</v>
      </c>
      <c r="K449" s="6" t="s">
        <v>474</v>
      </c>
    </row>
    <row r="450" spans="1:11" ht="15" customHeight="1">
      <c r="A450" s="7" t="s">
        <v>1181</v>
      </c>
      <c r="B450" s="7" t="s">
        <v>2603</v>
      </c>
      <c r="C450" s="7">
        <v>1</v>
      </c>
      <c r="D450" s="7" t="s">
        <v>1473</v>
      </c>
      <c r="E450" s="8">
        <v>0</v>
      </c>
      <c r="F450" s="8">
        <v>0</v>
      </c>
      <c r="G450" s="8">
        <f>중기사용료!G5120</f>
        <v>297823</v>
      </c>
      <c r="H450" s="8">
        <f t="shared" si="6"/>
        <v>297823</v>
      </c>
      <c r="I450" s="7" t="s">
        <v>962</v>
      </c>
      <c r="J450" s="6" t="s">
        <v>5631</v>
      </c>
      <c r="K450" s="6" t="s">
        <v>1807</v>
      </c>
    </row>
    <row r="451" spans="1:11" ht="15" customHeight="1">
      <c r="A451" s="7" t="s">
        <v>1181</v>
      </c>
      <c r="B451" s="7" t="s">
        <v>1790</v>
      </c>
      <c r="C451" s="7">
        <v>1</v>
      </c>
      <c r="D451" s="7" t="s">
        <v>1473</v>
      </c>
      <c r="E451" s="8">
        <v>0</v>
      </c>
      <c r="F451" s="8">
        <v>0</v>
      </c>
      <c r="G451" s="8">
        <f>중기사용료!G5131</f>
        <v>366551</v>
      </c>
      <c r="H451" s="8">
        <f t="shared" si="6"/>
        <v>366551</v>
      </c>
      <c r="I451" s="7" t="s">
        <v>962</v>
      </c>
      <c r="J451" s="6" t="s">
        <v>5631</v>
      </c>
      <c r="K451" s="6" t="s">
        <v>839</v>
      </c>
    </row>
    <row r="452" spans="1:11" ht="15" customHeight="1">
      <c r="A452" s="7" t="s">
        <v>264</v>
      </c>
      <c r="B452" s="7" t="s">
        <v>2078</v>
      </c>
      <c r="C452" s="7">
        <v>1</v>
      </c>
      <c r="D452" s="7" t="s">
        <v>1473</v>
      </c>
      <c r="E452" s="8">
        <f>중기사용료!G5144</f>
        <v>0</v>
      </c>
      <c r="F452" s="8">
        <f>중기사용료!G5146</f>
        <v>0</v>
      </c>
      <c r="G452" s="8">
        <f>중기사용료!G5142</f>
        <v>0</v>
      </c>
      <c r="H452" s="8">
        <f t="shared" ref="H452:H515" si="7">E452+F452+G452</f>
        <v>0</v>
      </c>
      <c r="I452" s="7" t="s">
        <v>5545</v>
      </c>
      <c r="J452" s="6" t="s">
        <v>5631</v>
      </c>
      <c r="K452" s="6" t="s">
        <v>4014</v>
      </c>
    </row>
    <row r="453" spans="1:11" ht="15" customHeight="1">
      <c r="A453" s="7" t="s">
        <v>542</v>
      </c>
      <c r="B453" s="7" t="s">
        <v>2961</v>
      </c>
      <c r="C453" s="7">
        <v>1</v>
      </c>
      <c r="D453" s="7" t="s">
        <v>1473</v>
      </c>
      <c r="E453" s="8">
        <v>0</v>
      </c>
      <c r="F453" s="8">
        <v>0</v>
      </c>
      <c r="G453" s="8">
        <f>중기사용료!G5153</f>
        <v>16650</v>
      </c>
      <c r="H453" s="8">
        <f t="shared" si="7"/>
        <v>16650</v>
      </c>
      <c r="I453" s="7" t="s">
        <v>5631</v>
      </c>
      <c r="J453" s="6" t="s">
        <v>5631</v>
      </c>
      <c r="K453" s="6" t="s">
        <v>2544</v>
      </c>
    </row>
    <row r="454" spans="1:11" ht="15" customHeight="1">
      <c r="A454" s="7" t="s">
        <v>542</v>
      </c>
      <c r="B454" s="7" t="s">
        <v>5224</v>
      </c>
      <c r="C454" s="7">
        <v>1</v>
      </c>
      <c r="D454" s="7" t="s">
        <v>1473</v>
      </c>
      <c r="E454" s="8">
        <v>0</v>
      </c>
      <c r="F454" s="8">
        <v>0</v>
      </c>
      <c r="G454" s="8">
        <f>중기사용료!G5164</f>
        <v>20777</v>
      </c>
      <c r="H454" s="8">
        <f t="shared" si="7"/>
        <v>20777</v>
      </c>
      <c r="I454" s="7" t="s">
        <v>5631</v>
      </c>
      <c r="J454" s="6" t="s">
        <v>5631</v>
      </c>
      <c r="K454" s="6" t="s">
        <v>3917</v>
      </c>
    </row>
    <row r="455" spans="1:11" ht="15" customHeight="1">
      <c r="A455" s="7" t="s">
        <v>542</v>
      </c>
      <c r="B455" s="7" t="s">
        <v>4003</v>
      </c>
      <c r="C455" s="7">
        <v>1</v>
      </c>
      <c r="D455" s="7" t="s">
        <v>1473</v>
      </c>
      <c r="E455" s="8">
        <v>0</v>
      </c>
      <c r="F455" s="8">
        <v>0</v>
      </c>
      <c r="G455" s="8">
        <f>중기사용료!G5175</f>
        <v>23158</v>
      </c>
      <c r="H455" s="8">
        <f t="shared" si="7"/>
        <v>23158</v>
      </c>
      <c r="I455" s="7" t="s">
        <v>5631</v>
      </c>
      <c r="J455" s="6" t="s">
        <v>5631</v>
      </c>
      <c r="K455" s="6" t="s">
        <v>1337</v>
      </c>
    </row>
    <row r="456" spans="1:11" ht="15" customHeight="1">
      <c r="A456" s="7" t="s">
        <v>542</v>
      </c>
      <c r="B456" s="7" t="s">
        <v>4345</v>
      </c>
      <c r="C456" s="7">
        <v>1</v>
      </c>
      <c r="D456" s="7" t="s">
        <v>1473</v>
      </c>
      <c r="E456" s="8">
        <v>0</v>
      </c>
      <c r="F456" s="8">
        <v>0</v>
      </c>
      <c r="G456" s="8">
        <f>중기사용료!G5186</f>
        <v>29735</v>
      </c>
      <c r="H456" s="8">
        <f t="shared" si="7"/>
        <v>29735</v>
      </c>
      <c r="I456" s="7" t="s">
        <v>5631</v>
      </c>
      <c r="J456" s="6" t="s">
        <v>5631</v>
      </c>
      <c r="K456" s="6" t="s">
        <v>1232</v>
      </c>
    </row>
    <row r="457" spans="1:11" ht="15" customHeight="1">
      <c r="A457" s="7" t="s">
        <v>542</v>
      </c>
      <c r="B457" s="7" t="s">
        <v>122</v>
      </c>
      <c r="C457" s="7">
        <v>1</v>
      </c>
      <c r="D457" s="7" t="s">
        <v>1473</v>
      </c>
      <c r="E457" s="8">
        <v>0</v>
      </c>
      <c r="F457" s="8">
        <v>0</v>
      </c>
      <c r="G457" s="8">
        <f>중기사용료!G5197</f>
        <v>47179</v>
      </c>
      <c r="H457" s="8">
        <f t="shared" si="7"/>
        <v>47179</v>
      </c>
      <c r="I457" s="7" t="s">
        <v>5631</v>
      </c>
      <c r="J457" s="6" t="s">
        <v>5631</v>
      </c>
      <c r="K457" s="6" t="s">
        <v>5491</v>
      </c>
    </row>
    <row r="458" spans="1:11" ht="15" customHeight="1">
      <c r="A458" s="7" t="s">
        <v>542</v>
      </c>
      <c r="B458" s="7" t="s">
        <v>5128</v>
      </c>
      <c r="C458" s="7">
        <v>1</v>
      </c>
      <c r="D458" s="7" t="s">
        <v>1473</v>
      </c>
      <c r="E458" s="8">
        <v>0</v>
      </c>
      <c r="F458" s="8">
        <v>0</v>
      </c>
      <c r="G458" s="8">
        <f>중기사용료!G5208</f>
        <v>61173</v>
      </c>
      <c r="H458" s="8">
        <f t="shared" si="7"/>
        <v>61173</v>
      </c>
      <c r="I458" s="7" t="s">
        <v>5631</v>
      </c>
      <c r="J458" s="6" t="s">
        <v>5631</v>
      </c>
      <c r="K458" s="6" t="s">
        <v>134</v>
      </c>
    </row>
    <row r="459" spans="1:11" ht="15" customHeight="1">
      <c r="A459" s="7" t="s">
        <v>5090</v>
      </c>
      <c r="B459" s="7" t="s">
        <v>5075</v>
      </c>
      <c r="C459" s="7">
        <v>1</v>
      </c>
      <c r="D459" s="7" t="s">
        <v>1473</v>
      </c>
      <c r="E459" s="8">
        <v>0</v>
      </c>
      <c r="F459" s="8">
        <v>0</v>
      </c>
      <c r="G459" s="8">
        <f>중기사용료!G5219</f>
        <v>91981</v>
      </c>
      <c r="H459" s="8">
        <f t="shared" si="7"/>
        <v>91981</v>
      </c>
      <c r="I459" s="7" t="s">
        <v>5631</v>
      </c>
      <c r="J459" s="6" t="s">
        <v>5631</v>
      </c>
      <c r="K459" s="6" t="s">
        <v>1353</v>
      </c>
    </row>
    <row r="460" spans="1:11" ht="15" customHeight="1">
      <c r="A460" s="7" t="s">
        <v>2654</v>
      </c>
      <c r="B460" s="7" t="s">
        <v>1215</v>
      </c>
      <c r="C460" s="7">
        <v>1</v>
      </c>
      <c r="D460" s="7" t="s">
        <v>1473</v>
      </c>
      <c r="E460" s="8">
        <f>중기사용료!G5233</f>
        <v>36078</v>
      </c>
      <c r="F460" s="8">
        <v>0</v>
      </c>
      <c r="G460" s="8">
        <f>중기사용료!G5230</f>
        <v>64240</v>
      </c>
      <c r="H460" s="8">
        <f t="shared" si="7"/>
        <v>100318</v>
      </c>
      <c r="I460" s="7" t="s">
        <v>5631</v>
      </c>
      <c r="J460" s="6" t="s">
        <v>5631</v>
      </c>
      <c r="K460" s="6" t="s">
        <v>2349</v>
      </c>
    </row>
    <row r="461" spans="1:11" ht="15" customHeight="1">
      <c r="A461" s="7" t="s">
        <v>5181</v>
      </c>
      <c r="B461" s="7" t="s">
        <v>5408</v>
      </c>
      <c r="C461" s="7">
        <v>1</v>
      </c>
      <c r="D461" s="7" t="s">
        <v>1473</v>
      </c>
      <c r="E461" s="8">
        <v>0</v>
      </c>
      <c r="F461" s="8">
        <v>0</v>
      </c>
      <c r="G461" s="8">
        <f>중기사용료!G5242</f>
        <v>198013</v>
      </c>
      <c r="H461" s="8">
        <f t="shared" si="7"/>
        <v>198013</v>
      </c>
      <c r="I461" s="7" t="s">
        <v>5631</v>
      </c>
      <c r="J461" s="6" t="s">
        <v>5631</v>
      </c>
      <c r="K461" s="6" t="s">
        <v>1969</v>
      </c>
    </row>
    <row r="462" spans="1:11" ht="15" customHeight="1">
      <c r="A462" s="7" t="s">
        <v>1883</v>
      </c>
      <c r="B462" s="7" t="s">
        <v>0</v>
      </c>
      <c r="C462" s="7">
        <v>1</v>
      </c>
      <c r="D462" s="7" t="s">
        <v>1473</v>
      </c>
      <c r="E462" s="8">
        <v>0</v>
      </c>
      <c r="F462" s="8">
        <v>0</v>
      </c>
      <c r="G462" s="8">
        <f>중기사용료!G5253</f>
        <v>669985</v>
      </c>
      <c r="H462" s="8">
        <f t="shared" si="7"/>
        <v>669985</v>
      </c>
      <c r="I462" s="7" t="s">
        <v>5631</v>
      </c>
      <c r="J462" s="6" t="s">
        <v>5631</v>
      </c>
      <c r="K462" s="6" t="s">
        <v>3056</v>
      </c>
    </row>
    <row r="463" spans="1:11" ht="15" customHeight="1">
      <c r="A463" s="7" t="s">
        <v>1038</v>
      </c>
      <c r="B463" s="7" t="s">
        <v>3662</v>
      </c>
      <c r="C463" s="7">
        <v>1</v>
      </c>
      <c r="D463" s="7" t="s">
        <v>1473</v>
      </c>
      <c r="E463" s="8">
        <f>중기사용료!G5267</f>
        <v>85433</v>
      </c>
      <c r="F463" s="8">
        <f>중기사용료!G5269</f>
        <v>25758</v>
      </c>
      <c r="G463" s="8">
        <f>중기사용료!G5264</f>
        <v>260931</v>
      </c>
      <c r="H463" s="8">
        <f t="shared" si="7"/>
        <v>372122</v>
      </c>
      <c r="I463" s="7" t="s">
        <v>5631</v>
      </c>
      <c r="J463" s="6" t="s">
        <v>5631</v>
      </c>
      <c r="K463" s="6" t="s">
        <v>1902</v>
      </c>
    </row>
    <row r="464" spans="1:11" ht="15" customHeight="1">
      <c r="A464" s="7" t="s">
        <v>4305</v>
      </c>
      <c r="B464" s="7" t="s">
        <v>2904</v>
      </c>
      <c r="C464" s="7">
        <v>1</v>
      </c>
      <c r="D464" s="7" t="s">
        <v>1473</v>
      </c>
      <c r="E464" s="8">
        <f>중기사용료!G5279</f>
        <v>22224</v>
      </c>
      <c r="F464" s="8">
        <v>0</v>
      </c>
      <c r="G464" s="8">
        <f>중기사용료!G5276</f>
        <v>24702</v>
      </c>
      <c r="H464" s="8">
        <f t="shared" si="7"/>
        <v>46926</v>
      </c>
      <c r="I464" s="7" t="s">
        <v>5631</v>
      </c>
      <c r="J464" s="6" t="s">
        <v>5631</v>
      </c>
      <c r="K464" s="6" t="s">
        <v>3300</v>
      </c>
    </row>
    <row r="465" spans="1:11" ht="15" customHeight="1">
      <c r="A465" s="7" t="s">
        <v>4305</v>
      </c>
      <c r="B465" s="7" t="s">
        <v>5521</v>
      </c>
      <c r="C465" s="7">
        <v>1</v>
      </c>
      <c r="D465" s="7" t="s">
        <v>1473</v>
      </c>
      <c r="E465" s="8">
        <f>중기사용료!G5291</f>
        <v>27852</v>
      </c>
      <c r="F465" s="8">
        <v>0</v>
      </c>
      <c r="G465" s="8">
        <f>중기사용료!G5288</f>
        <v>33792</v>
      </c>
      <c r="H465" s="8">
        <f t="shared" si="7"/>
        <v>61644</v>
      </c>
      <c r="I465" s="7" t="s">
        <v>5631</v>
      </c>
      <c r="J465" s="6" t="s">
        <v>5631</v>
      </c>
      <c r="K465" s="6" t="s">
        <v>3492</v>
      </c>
    </row>
    <row r="466" spans="1:11" ht="15" customHeight="1">
      <c r="A466" s="7" t="s">
        <v>4305</v>
      </c>
      <c r="B466" s="7" t="s">
        <v>4578</v>
      </c>
      <c r="C466" s="7">
        <v>1</v>
      </c>
      <c r="D466" s="7" t="s">
        <v>1473</v>
      </c>
      <c r="E466" s="8">
        <f>중기사용료!G5303</f>
        <v>34635</v>
      </c>
      <c r="F466" s="8">
        <v>0</v>
      </c>
      <c r="G466" s="8">
        <f>중기사용료!G5300</f>
        <v>37349</v>
      </c>
      <c r="H466" s="8">
        <f t="shared" si="7"/>
        <v>71984</v>
      </c>
      <c r="I466" s="7" t="s">
        <v>5631</v>
      </c>
      <c r="J466" s="6" t="s">
        <v>5631</v>
      </c>
      <c r="K466" s="6" t="s">
        <v>3099</v>
      </c>
    </row>
    <row r="467" spans="1:11" ht="15" customHeight="1">
      <c r="A467" s="7" t="s">
        <v>4305</v>
      </c>
      <c r="B467" s="7" t="s">
        <v>5495</v>
      </c>
      <c r="C467" s="7">
        <v>1</v>
      </c>
      <c r="D467" s="7" t="s">
        <v>1473</v>
      </c>
      <c r="E467" s="8">
        <f>중기사용료!G5315</f>
        <v>45891</v>
      </c>
      <c r="F467" s="8">
        <v>0</v>
      </c>
      <c r="G467" s="8">
        <f>중기사용료!G5312</f>
        <v>51578</v>
      </c>
      <c r="H467" s="8">
        <f t="shared" si="7"/>
        <v>97469</v>
      </c>
      <c r="I467" s="7" t="s">
        <v>5631</v>
      </c>
      <c r="J467" s="6" t="s">
        <v>5631</v>
      </c>
      <c r="K467" s="6" t="s">
        <v>2388</v>
      </c>
    </row>
    <row r="468" spans="1:11" ht="15" customHeight="1">
      <c r="A468" s="7" t="s">
        <v>4305</v>
      </c>
      <c r="B468" s="7" t="s">
        <v>245</v>
      </c>
      <c r="C468" s="7">
        <v>1</v>
      </c>
      <c r="D468" s="7" t="s">
        <v>1473</v>
      </c>
      <c r="E468" s="8">
        <f>중기사용료!G5327</f>
        <v>61044</v>
      </c>
      <c r="F468" s="8">
        <v>0</v>
      </c>
      <c r="G468" s="8">
        <f>중기사용료!G5324</f>
        <v>62249</v>
      </c>
      <c r="H468" s="8">
        <f t="shared" si="7"/>
        <v>123293</v>
      </c>
      <c r="I468" s="7" t="s">
        <v>5631</v>
      </c>
      <c r="J468" s="6" t="s">
        <v>5631</v>
      </c>
      <c r="K468" s="6" t="s">
        <v>4730</v>
      </c>
    </row>
    <row r="469" spans="1:11" ht="15" customHeight="1">
      <c r="A469" s="7" t="s">
        <v>3561</v>
      </c>
      <c r="B469" s="7" t="s">
        <v>4128</v>
      </c>
      <c r="C469" s="7">
        <v>1</v>
      </c>
      <c r="D469" s="7" t="s">
        <v>1473</v>
      </c>
      <c r="E469" s="8">
        <f>중기사용료!G5339</f>
        <v>41912</v>
      </c>
      <c r="F469" s="8">
        <f>중기사용료!G5341</f>
        <v>25758</v>
      </c>
      <c r="G469" s="8">
        <f>중기사용료!G5336</f>
        <v>81520</v>
      </c>
      <c r="H469" s="8">
        <f t="shared" si="7"/>
        <v>149190</v>
      </c>
      <c r="I469" s="7" t="s">
        <v>5631</v>
      </c>
      <c r="J469" s="6" t="s">
        <v>5631</v>
      </c>
      <c r="K469" s="6" t="s">
        <v>548</v>
      </c>
    </row>
    <row r="470" spans="1:11" ht="15" customHeight="1">
      <c r="A470" s="7" t="s">
        <v>3561</v>
      </c>
      <c r="B470" s="7" t="s">
        <v>3517</v>
      </c>
      <c r="C470" s="7">
        <v>1</v>
      </c>
      <c r="D470" s="7" t="s">
        <v>1473</v>
      </c>
      <c r="E470" s="8">
        <f>중기사용료!G5351</f>
        <v>52741</v>
      </c>
      <c r="F470" s="8">
        <f>중기사용료!G5353</f>
        <v>25758</v>
      </c>
      <c r="G470" s="8">
        <f>중기사용료!G5348</f>
        <v>97824</v>
      </c>
      <c r="H470" s="8">
        <f t="shared" si="7"/>
        <v>176323</v>
      </c>
      <c r="I470" s="7" t="s">
        <v>5631</v>
      </c>
      <c r="J470" s="6" t="s">
        <v>5631</v>
      </c>
      <c r="K470" s="6" t="s">
        <v>3484</v>
      </c>
    </row>
    <row r="471" spans="1:11" ht="15" customHeight="1">
      <c r="A471" s="7" t="s">
        <v>1653</v>
      </c>
      <c r="B471" s="7" t="s">
        <v>4338</v>
      </c>
      <c r="C471" s="7">
        <v>1</v>
      </c>
      <c r="D471" s="7" t="s">
        <v>1473</v>
      </c>
      <c r="E471" s="8">
        <f>중기사용료!G5363</f>
        <v>23124</v>
      </c>
      <c r="F471" s="8">
        <f>중기사용료!G5365</f>
        <v>25758</v>
      </c>
      <c r="G471" s="8">
        <f>중기사용료!G5360</f>
        <v>34496</v>
      </c>
      <c r="H471" s="8">
        <f t="shared" si="7"/>
        <v>83378</v>
      </c>
      <c r="I471" s="7" t="s">
        <v>962</v>
      </c>
      <c r="J471" s="6" t="s">
        <v>5631</v>
      </c>
      <c r="K471" s="6" t="s">
        <v>1081</v>
      </c>
    </row>
    <row r="472" spans="1:11" ht="15" customHeight="1">
      <c r="A472" s="7" t="s">
        <v>4187</v>
      </c>
      <c r="B472" s="7" t="s">
        <v>3998</v>
      </c>
      <c r="C472" s="7">
        <v>1</v>
      </c>
      <c r="D472" s="7" t="s">
        <v>1473</v>
      </c>
      <c r="E472" s="8">
        <f>중기사용료!G5375</f>
        <v>13237</v>
      </c>
      <c r="F472" s="8">
        <f>중기사용료!G5377</f>
        <v>25758</v>
      </c>
      <c r="G472" s="8">
        <f>중기사용료!G5372</f>
        <v>16862</v>
      </c>
      <c r="H472" s="8">
        <f t="shared" si="7"/>
        <v>55857</v>
      </c>
      <c r="I472" s="7" t="s">
        <v>962</v>
      </c>
      <c r="J472" s="6" t="s">
        <v>5631</v>
      </c>
      <c r="K472" s="6" t="s">
        <v>4042</v>
      </c>
    </row>
    <row r="473" spans="1:11" ht="15" customHeight="1">
      <c r="A473" s="7" t="s">
        <v>4187</v>
      </c>
      <c r="B473" s="7" t="s">
        <v>3197</v>
      </c>
      <c r="C473" s="7">
        <v>1</v>
      </c>
      <c r="D473" s="7" t="s">
        <v>1473</v>
      </c>
      <c r="E473" s="8">
        <f>중기사용료!G5387</f>
        <v>19519</v>
      </c>
      <c r="F473" s="8">
        <f>중기사용료!G5389</f>
        <v>25758</v>
      </c>
      <c r="G473" s="8">
        <f>중기사용료!G5384</f>
        <v>38558</v>
      </c>
      <c r="H473" s="8">
        <f t="shared" si="7"/>
        <v>83835</v>
      </c>
      <c r="I473" s="7" t="s">
        <v>962</v>
      </c>
      <c r="J473" s="6" t="s">
        <v>5631</v>
      </c>
      <c r="K473" s="6" t="s">
        <v>1272</v>
      </c>
    </row>
    <row r="474" spans="1:11" ht="15" customHeight="1">
      <c r="A474" s="7" t="s">
        <v>4187</v>
      </c>
      <c r="B474" s="7" t="s">
        <v>266</v>
      </c>
      <c r="C474" s="7">
        <v>1</v>
      </c>
      <c r="D474" s="7" t="s">
        <v>1473</v>
      </c>
      <c r="E474" s="8">
        <f>중기사용료!G5399</f>
        <v>27429</v>
      </c>
      <c r="F474" s="8">
        <f>중기사용료!G5401</f>
        <v>25758</v>
      </c>
      <c r="G474" s="8">
        <f>중기사용료!G5396</f>
        <v>46587</v>
      </c>
      <c r="H474" s="8">
        <f t="shared" si="7"/>
        <v>99774</v>
      </c>
      <c r="I474" s="7" t="s">
        <v>962</v>
      </c>
      <c r="J474" s="6" t="s">
        <v>5631</v>
      </c>
      <c r="K474" s="6" t="s">
        <v>3020</v>
      </c>
    </row>
    <row r="475" spans="1:11" ht="15" customHeight="1">
      <c r="A475" s="7" t="s">
        <v>4187</v>
      </c>
      <c r="B475" s="7" t="s">
        <v>3662</v>
      </c>
      <c r="C475" s="7">
        <v>1</v>
      </c>
      <c r="D475" s="7" t="s">
        <v>1473</v>
      </c>
      <c r="E475" s="8">
        <f>중기사용료!G5411</f>
        <v>30247</v>
      </c>
      <c r="F475" s="8">
        <f>중기사용료!G5413</f>
        <v>25758</v>
      </c>
      <c r="G475" s="8">
        <f>중기사용료!G5408</f>
        <v>68356</v>
      </c>
      <c r="H475" s="8">
        <f t="shared" si="7"/>
        <v>124361</v>
      </c>
      <c r="I475" s="7" t="s">
        <v>962</v>
      </c>
      <c r="J475" s="6" t="s">
        <v>5631</v>
      </c>
      <c r="K475" s="6" t="s">
        <v>291</v>
      </c>
    </row>
    <row r="476" spans="1:11" ht="15" customHeight="1">
      <c r="A476" s="7" t="s">
        <v>4187</v>
      </c>
      <c r="B476" s="7" t="s">
        <v>4443</v>
      </c>
      <c r="C476" s="7">
        <v>1</v>
      </c>
      <c r="D476" s="7" t="s">
        <v>1473</v>
      </c>
      <c r="E476" s="8">
        <f>중기사용료!G5423</f>
        <v>32067</v>
      </c>
      <c r="F476" s="8">
        <f>중기사용료!G5425</f>
        <v>25758</v>
      </c>
      <c r="G476" s="8">
        <f>중기사용료!G5420</f>
        <v>140489</v>
      </c>
      <c r="H476" s="8">
        <f t="shared" si="7"/>
        <v>198314</v>
      </c>
      <c r="I476" s="7" t="s">
        <v>962</v>
      </c>
      <c r="J476" s="6" t="s">
        <v>5631</v>
      </c>
      <c r="K476" s="6" t="s">
        <v>4304</v>
      </c>
    </row>
    <row r="477" spans="1:11" ht="15" customHeight="1">
      <c r="A477" s="7" t="s">
        <v>4187</v>
      </c>
      <c r="B477" s="7" t="s">
        <v>3729</v>
      </c>
      <c r="C477" s="7">
        <v>1</v>
      </c>
      <c r="D477" s="7" t="s">
        <v>1473</v>
      </c>
      <c r="E477" s="8">
        <f>중기사용료!G5435</f>
        <v>34708</v>
      </c>
      <c r="F477" s="8">
        <f>중기사용료!G5437</f>
        <v>25758</v>
      </c>
      <c r="G477" s="8">
        <f>중기사용료!G5432</f>
        <v>256958</v>
      </c>
      <c r="H477" s="8">
        <f t="shared" si="7"/>
        <v>317424</v>
      </c>
      <c r="I477" s="7" t="s">
        <v>962</v>
      </c>
      <c r="J477" s="6" t="s">
        <v>5631</v>
      </c>
      <c r="K477" s="6" t="s">
        <v>362</v>
      </c>
    </row>
    <row r="478" spans="1:11" ht="15" customHeight="1">
      <c r="A478" s="7" t="s">
        <v>5344</v>
      </c>
      <c r="B478" s="7" t="s">
        <v>3598</v>
      </c>
      <c r="C478" s="7">
        <v>1</v>
      </c>
      <c r="D478" s="7" t="s">
        <v>1473</v>
      </c>
      <c r="E478" s="8">
        <v>0</v>
      </c>
      <c r="F478" s="8">
        <v>0</v>
      </c>
      <c r="G478" s="8">
        <f>중기사용료!G5444</f>
        <v>11019</v>
      </c>
      <c r="H478" s="8">
        <f t="shared" si="7"/>
        <v>11019</v>
      </c>
      <c r="I478" s="7" t="s">
        <v>962</v>
      </c>
      <c r="J478" s="6" t="s">
        <v>5631</v>
      </c>
      <c r="K478" s="6" t="s">
        <v>3365</v>
      </c>
    </row>
    <row r="479" spans="1:11" ht="15" customHeight="1">
      <c r="A479" s="7" t="s">
        <v>4270</v>
      </c>
      <c r="B479" s="7" t="s">
        <v>3578</v>
      </c>
      <c r="C479" s="7">
        <v>1</v>
      </c>
      <c r="D479" s="7" t="s">
        <v>1473</v>
      </c>
      <c r="E479" s="8">
        <f>중기사용료!G5458</f>
        <v>72462</v>
      </c>
      <c r="F479" s="8">
        <f>중기사용료!G5460</f>
        <v>25758</v>
      </c>
      <c r="G479" s="8">
        <f>중기사용료!G5455</f>
        <v>126807</v>
      </c>
      <c r="H479" s="8">
        <f t="shared" si="7"/>
        <v>225027</v>
      </c>
      <c r="I479" s="7" t="s">
        <v>5631</v>
      </c>
      <c r="J479" s="6" t="s">
        <v>5631</v>
      </c>
      <c r="K479" s="6" t="s">
        <v>4050</v>
      </c>
    </row>
    <row r="480" spans="1:11" ht="15" customHeight="1">
      <c r="A480" s="7" t="s">
        <v>5366</v>
      </c>
      <c r="B480" s="7" t="s">
        <v>2486</v>
      </c>
      <c r="C480" s="7">
        <v>1</v>
      </c>
      <c r="D480" s="7" t="s">
        <v>1473</v>
      </c>
      <c r="E480" s="8">
        <v>0</v>
      </c>
      <c r="F480" s="8">
        <v>0</v>
      </c>
      <c r="G480" s="8">
        <f>중기사용료!G5467</f>
        <v>243</v>
      </c>
      <c r="H480" s="8">
        <f t="shared" si="7"/>
        <v>243</v>
      </c>
      <c r="I480" s="7" t="s">
        <v>5631</v>
      </c>
      <c r="J480" s="6" t="s">
        <v>5631</v>
      </c>
      <c r="K480" s="6" t="s">
        <v>68</v>
      </c>
    </row>
    <row r="481" spans="1:11" ht="15" customHeight="1">
      <c r="A481" s="7" t="s">
        <v>2336</v>
      </c>
      <c r="B481" s="7" t="s">
        <v>2486</v>
      </c>
      <c r="C481" s="7">
        <v>1</v>
      </c>
      <c r="D481" s="7" t="s">
        <v>1473</v>
      </c>
      <c r="E481" s="8">
        <v>0</v>
      </c>
      <c r="F481" s="8">
        <v>0</v>
      </c>
      <c r="G481" s="8">
        <f>중기사용료!G5478</f>
        <v>466</v>
      </c>
      <c r="H481" s="8">
        <f t="shared" si="7"/>
        <v>466</v>
      </c>
      <c r="I481" s="7" t="s">
        <v>5631</v>
      </c>
      <c r="J481" s="6" t="s">
        <v>5631</v>
      </c>
      <c r="K481" s="6" t="s">
        <v>427</v>
      </c>
    </row>
    <row r="482" spans="1:11" ht="15" customHeight="1">
      <c r="A482" s="7" t="s">
        <v>1714</v>
      </c>
      <c r="B482" s="7" t="s">
        <v>923</v>
      </c>
      <c r="C482" s="7">
        <v>1</v>
      </c>
      <c r="D482" s="7" t="s">
        <v>1473</v>
      </c>
      <c r="E482" s="8">
        <f>중기사용료!G5492</f>
        <v>4852</v>
      </c>
      <c r="F482" s="8">
        <f>중기사용료!G5494</f>
        <v>25758</v>
      </c>
      <c r="G482" s="8">
        <f>중기사용료!G5489</f>
        <v>12746</v>
      </c>
      <c r="H482" s="8">
        <f t="shared" si="7"/>
        <v>43356</v>
      </c>
      <c r="I482" s="7" t="s">
        <v>5631</v>
      </c>
      <c r="J482" s="6" t="s">
        <v>5631</v>
      </c>
      <c r="K482" s="6" t="s">
        <v>2803</v>
      </c>
    </row>
    <row r="483" spans="1:11" ht="15" customHeight="1">
      <c r="A483" s="7" t="s">
        <v>52</v>
      </c>
      <c r="B483" s="7" t="s">
        <v>4100</v>
      </c>
      <c r="C483" s="7">
        <v>1</v>
      </c>
      <c r="D483" s="7" t="s">
        <v>1473</v>
      </c>
      <c r="E483" s="8">
        <f>중기사용료!G5504</f>
        <v>26025</v>
      </c>
      <c r="F483" s="8">
        <f>중기사용료!G5506</f>
        <v>25758</v>
      </c>
      <c r="G483" s="8">
        <f>중기사용료!G5501</f>
        <v>37063</v>
      </c>
      <c r="H483" s="8">
        <f t="shared" si="7"/>
        <v>88846</v>
      </c>
      <c r="I483" s="7" t="s">
        <v>5631</v>
      </c>
      <c r="J483" s="6" t="s">
        <v>5631</v>
      </c>
      <c r="K483" s="6" t="s">
        <v>4499</v>
      </c>
    </row>
    <row r="484" spans="1:11" ht="15" customHeight="1">
      <c r="A484" s="7" t="s">
        <v>52</v>
      </c>
      <c r="B484" s="7" t="s">
        <v>1949</v>
      </c>
      <c r="C484" s="7">
        <v>1</v>
      </c>
      <c r="D484" s="7" t="s">
        <v>1473</v>
      </c>
      <c r="E484" s="8">
        <f>중기사용료!G5516</f>
        <v>47256</v>
      </c>
      <c r="F484" s="8">
        <f>중기사용료!G5518</f>
        <v>25758</v>
      </c>
      <c r="G484" s="8">
        <f>중기사용료!G5513</f>
        <v>57746</v>
      </c>
      <c r="H484" s="8">
        <f t="shared" si="7"/>
        <v>130760</v>
      </c>
      <c r="I484" s="7" t="s">
        <v>5631</v>
      </c>
      <c r="J484" s="6" t="s">
        <v>5631</v>
      </c>
      <c r="K484" s="6" t="s">
        <v>1338</v>
      </c>
    </row>
    <row r="485" spans="1:11" ht="15" customHeight="1">
      <c r="A485" s="7" t="s">
        <v>909</v>
      </c>
      <c r="B485" s="7" t="s">
        <v>1994</v>
      </c>
      <c r="C485" s="7">
        <v>1</v>
      </c>
      <c r="D485" s="7" t="s">
        <v>1473</v>
      </c>
      <c r="E485" s="8">
        <f>중기사용료!G5527</f>
        <v>0</v>
      </c>
      <c r="F485" s="8">
        <v>0</v>
      </c>
      <c r="G485" s="8">
        <f>중기사용료!G5525</f>
        <v>8560</v>
      </c>
      <c r="H485" s="8">
        <f t="shared" si="7"/>
        <v>8560</v>
      </c>
      <c r="I485" s="7" t="s">
        <v>5631</v>
      </c>
      <c r="J485" s="6" t="s">
        <v>5631</v>
      </c>
      <c r="K485" s="6" t="s">
        <v>2038</v>
      </c>
    </row>
    <row r="486" spans="1:11" ht="15" customHeight="1">
      <c r="A486" s="7" t="s">
        <v>909</v>
      </c>
      <c r="B486" s="7" t="s">
        <v>1406</v>
      </c>
      <c r="C486" s="7">
        <v>1</v>
      </c>
      <c r="D486" s="7" t="s">
        <v>1473</v>
      </c>
      <c r="E486" s="8">
        <f>중기사용료!G5538</f>
        <v>0</v>
      </c>
      <c r="F486" s="8">
        <v>0</v>
      </c>
      <c r="G486" s="8">
        <f>중기사용료!G5536</f>
        <v>10128</v>
      </c>
      <c r="H486" s="8">
        <f t="shared" si="7"/>
        <v>10128</v>
      </c>
      <c r="I486" s="7" t="s">
        <v>5631</v>
      </c>
      <c r="J486" s="6" t="s">
        <v>5631</v>
      </c>
      <c r="K486" s="6" t="s">
        <v>1075</v>
      </c>
    </row>
    <row r="487" spans="1:11" ht="15" customHeight="1">
      <c r="A487" s="7" t="s">
        <v>3358</v>
      </c>
      <c r="B487" s="7" t="s">
        <v>3711</v>
      </c>
      <c r="C487" s="7">
        <v>1</v>
      </c>
      <c r="D487" s="7" t="s">
        <v>1473</v>
      </c>
      <c r="E487" s="8">
        <f>중기사용료!G5550</f>
        <v>14786</v>
      </c>
      <c r="F487" s="8">
        <f>중기사용료!G5552</f>
        <v>24115</v>
      </c>
      <c r="G487" s="8">
        <f>중기사용료!G5547</f>
        <v>7823</v>
      </c>
      <c r="H487" s="8">
        <f t="shared" si="7"/>
        <v>46724</v>
      </c>
      <c r="I487" s="7" t="s">
        <v>5631</v>
      </c>
      <c r="J487" s="6" t="s">
        <v>5631</v>
      </c>
      <c r="K487" s="6" t="s">
        <v>100</v>
      </c>
    </row>
    <row r="488" spans="1:11" ht="15" customHeight="1">
      <c r="A488" s="7" t="s">
        <v>3358</v>
      </c>
      <c r="B488" s="7" t="s">
        <v>347</v>
      </c>
      <c r="C488" s="7">
        <v>1</v>
      </c>
      <c r="D488" s="7" t="s">
        <v>1473</v>
      </c>
      <c r="E488" s="8">
        <f>중기사용료!G5562</f>
        <v>20509</v>
      </c>
      <c r="F488" s="8">
        <f>중기사용료!G5564</f>
        <v>24115</v>
      </c>
      <c r="G488" s="8">
        <f>중기사용료!G5559</f>
        <v>15005</v>
      </c>
      <c r="H488" s="8">
        <f t="shared" si="7"/>
        <v>59629</v>
      </c>
      <c r="I488" s="7" t="s">
        <v>5631</v>
      </c>
      <c r="J488" s="6" t="s">
        <v>5631</v>
      </c>
      <c r="K488" s="6" t="s">
        <v>2800</v>
      </c>
    </row>
    <row r="489" spans="1:11" ht="15" customHeight="1">
      <c r="A489" s="7" t="s">
        <v>4122</v>
      </c>
      <c r="B489" s="7" t="s">
        <v>3112</v>
      </c>
      <c r="C489" s="7">
        <v>1</v>
      </c>
      <c r="D489" s="7" t="s">
        <v>1473</v>
      </c>
      <c r="E489" s="8">
        <v>0</v>
      </c>
      <c r="F489" s="8">
        <f>중기사용료!G5575</f>
        <v>24115</v>
      </c>
      <c r="G489" s="8">
        <f>중기사용료!G5571</f>
        <v>37272</v>
      </c>
      <c r="H489" s="8">
        <f t="shared" si="7"/>
        <v>61387</v>
      </c>
      <c r="I489" s="7" t="s">
        <v>5631</v>
      </c>
      <c r="J489" s="6" t="s">
        <v>5631</v>
      </c>
      <c r="K489" s="6" t="s">
        <v>1521</v>
      </c>
    </row>
    <row r="490" spans="1:11" ht="15" customHeight="1">
      <c r="A490" s="7" t="s">
        <v>4122</v>
      </c>
      <c r="B490" s="7" t="s">
        <v>4689</v>
      </c>
      <c r="C490" s="7">
        <v>1</v>
      </c>
      <c r="D490" s="7" t="s">
        <v>1473</v>
      </c>
      <c r="E490" s="8">
        <f>중기사용료!G5585</f>
        <v>122686</v>
      </c>
      <c r="F490" s="8">
        <f>중기사용료!G5587</f>
        <v>24115</v>
      </c>
      <c r="G490" s="8">
        <f>중기사용료!G5582</f>
        <v>134963</v>
      </c>
      <c r="H490" s="8">
        <f t="shared" si="7"/>
        <v>281764</v>
      </c>
      <c r="I490" s="7" t="s">
        <v>5631</v>
      </c>
      <c r="J490" s="6" t="s">
        <v>5631</v>
      </c>
      <c r="K490" s="6" t="s">
        <v>5174</v>
      </c>
    </row>
    <row r="491" spans="1:11" ht="15" customHeight="1">
      <c r="A491" s="7" t="s">
        <v>4122</v>
      </c>
      <c r="B491" s="7" t="s">
        <v>748</v>
      </c>
      <c r="C491" s="7">
        <v>1</v>
      </c>
      <c r="D491" s="7" t="s">
        <v>1473</v>
      </c>
      <c r="E491" s="8">
        <f>중기사용료!G5597</f>
        <v>145282</v>
      </c>
      <c r="F491" s="8">
        <f>중기사용료!G5599</f>
        <v>24115</v>
      </c>
      <c r="G491" s="8">
        <f>중기사용료!G5594</f>
        <v>141722</v>
      </c>
      <c r="H491" s="8">
        <f t="shared" si="7"/>
        <v>311119</v>
      </c>
      <c r="I491" s="7" t="s">
        <v>5631</v>
      </c>
      <c r="J491" s="6" t="s">
        <v>5631</v>
      </c>
      <c r="K491" s="6" t="s">
        <v>3165</v>
      </c>
    </row>
    <row r="492" spans="1:11" ht="15" customHeight="1">
      <c r="A492" s="7" t="s">
        <v>3094</v>
      </c>
      <c r="B492" s="7" t="s">
        <v>1054</v>
      </c>
      <c r="C492" s="7">
        <v>1</v>
      </c>
      <c r="D492" s="7" t="s">
        <v>1473</v>
      </c>
      <c r="E492" s="8">
        <v>0</v>
      </c>
      <c r="F492" s="8">
        <v>0</v>
      </c>
      <c r="G492" s="8">
        <f>중기사용료!G5606</f>
        <v>2909</v>
      </c>
      <c r="H492" s="8">
        <f t="shared" si="7"/>
        <v>2909</v>
      </c>
      <c r="I492" s="7" t="s">
        <v>5631</v>
      </c>
      <c r="J492" s="6" t="s">
        <v>5631</v>
      </c>
      <c r="K492" s="6" t="s">
        <v>1010</v>
      </c>
    </row>
    <row r="493" spans="1:11" ht="15" customHeight="1">
      <c r="A493" s="7" t="s">
        <v>3094</v>
      </c>
      <c r="B493" s="7" t="s">
        <v>2944</v>
      </c>
      <c r="C493" s="7">
        <v>1</v>
      </c>
      <c r="D493" s="7" t="s">
        <v>1473</v>
      </c>
      <c r="E493" s="8">
        <v>0</v>
      </c>
      <c r="F493" s="8">
        <v>0</v>
      </c>
      <c r="G493" s="8">
        <f>중기사용료!G5617</f>
        <v>4641</v>
      </c>
      <c r="H493" s="8">
        <f t="shared" si="7"/>
        <v>4641</v>
      </c>
      <c r="I493" s="7" t="s">
        <v>5631</v>
      </c>
      <c r="J493" s="6" t="s">
        <v>5631</v>
      </c>
      <c r="K493" s="6" t="s">
        <v>2321</v>
      </c>
    </row>
    <row r="494" spans="1:11" ht="15" customHeight="1">
      <c r="A494" s="7" t="s">
        <v>1940</v>
      </c>
      <c r="B494" s="7" t="s">
        <v>3935</v>
      </c>
      <c r="C494" s="7">
        <v>1</v>
      </c>
      <c r="D494" s="7" t="s">
        <v>1473</v>
      </c>
      <c r="E494" s="8">
        <v>0</v>
      </c>
      <c r="F494" s="8">
        <v>0</v>
      </c>
      <c r="G494" s="8">
        <f>중기사용료!G5628</f>
        <v>210</v>
      </c>
      <c r="H494" s="8">
        <f t="shared" si="7"/>
        <v>210</v>
      </c>
      <c r="I494" s="7" t="s">
        <v>5631</v>
      </c>
      <c r="J494" s="6" t="s">
        <v>5631</v>
      </c>
      <c r="K494" s="6" t="s">
        <v>5318</v>
      </c>
    </row>
    <row r="495" spans="1:11" ht="15" customHeight="1">
      <c r="A495" s="7" t="s">
        <v>3979</v>
      </c>
      <c r="B495" s="7" t="s">
        <v>5008</v>
      </c>
      <c r="C495" s="7">
        <v>1</v>
      </c>
      <c r="D495" s="7" t="s">
        <v>1473</v>
      </c>
      <c r="E495" s="8">
        <f>중기사용료!G5642</f>
        <v>26328</v>
      </c>
      <c r="F495" s="8">
        <f>중기사용료!G5644</f>
        <v>18412</v>
      </c>
      <c r="G495" s="8">
        <f>중기사용료!G5639</f>
        <v>12521</v>
      </c>
      <c r="H495" s="8">
        <f t="shared" si="7"/>
        <v>57261</v>
      </c>
      <c r="I495" s="7" t="s">
        <v>5631</v>
      </c>
      <c r="J495" s="6" t="s">
        <v>5631</v>
      </c>
      <c r="K495" s="6" t="s">
        <v>1891</v>
      </c>
    </row>
    <row r="496" spans="1:11" ht="15" customHeight="1">
      <c r="A496" s="7" t="s">
        <v>2269</v>
      </c>
      <c r="B496" s="7" t="s">
        <v>856</v>
      </c>
      <c r="C496" s="7">
        <v>1</v>
      </c>
      <c r="D496" s="7" t="s">
        <v>1473</v>
      </c>
      <c r="E496" s="8">
        <f>중기사용료!G5654</f>
        <v>5674</v>
      </c>
      <c r="F496" s="8">
        <f>중기사용료!G5656</f>
        <v>24115</v>
      </c>
      <c r="G496" s="8">
        <f>중기사용료!G5651</f>
        <v>2853</v>
      </c>
      <c r="H496" s="8">
        <f t="shared" si="7"/>
        <v>32642</v>
      </c>
      <c r="I496" s="7" t="s">
        <v>5631</v>
      </c>
      <c r="J496" s="6" t="s">
        <v>5631</v>
      </c>
      <c r="K496" s="6" t="s">
        <v>2399</v>
      </c>
    </row>
    <row r="497" spans="1:11" ht="15" customHeight="1">
      <c r="A497" s="7" t="s">
        <v>4690</v>
      </c>
      <c r="B497" s="7" t="s">
        <v>3355</v>
      </c>
      <c r="C497" s="7">
        <v>1</v>
      </c>
      <c r="D497" s="7" t="s">
        <v>1473</v>
      </c>
      <c r="E497" s="8">
        <v>0</v>
      </c>
      <c r="F497" s="8">
        <v>0</v>
      </c>
      <c r="G497" s="8">
        <f>중기사용료!G5663</f>
        <v>352</v>
      </c>
      <c r="H497" s="8">
        <f t="shared" si="7"/>
        <v>352</v>
      </c>
      <c r="I497" s="7" t="s">
        <v>5631</v>
      </c>
      <c r="J497" s="6" t="s">
        <v>5631</v>
      </c>
      <c r="K497" s="6" t="s">
        <v>4383</v>
      </c>
    </row>
    <row r="498" spans="1:11" ht="15" customHeight="1">
      <c r="A498" s="7" t="s">
        <v>4690</v>
      </c>
      <c r="B498" s="7" t="s">
        <v>3939</v>
      </c>
      <c r="C498" s="7">
        <v>1</v>
      </c>
      <c r="D498" s="7" t="s">
        <v>1473</v>
      </c>
      <c r="E498" s="8">
        <v>0</v>
      </c>
      <c r="F498" s="8">
        <v>0</v>
      </c>
      <c r="G498" s="8">
        <f>중기사용료!G5674</f>
        <v>587</v>
      </c>
      <c r="H498" s="8">
        <f t="shared" si="7"/>
        <v>587</v>
      </c>
      <c r="I498" s="7" t="s">
        <v>5631</v>
      </c>
      <c r="J498" s="6" t="s">
        <v>5631</v>
      </c>
      <c r="K498" s="6" t="s">
        <v>3575</v>
      </c>
    </row>
    <row r="499" spans="1:11" ht="15" customHeight="1">
      <c r="A499" s="7" t="s">
        <v>4690</v>
      </c>
      <c r="B499" s="7" t="s">
        <v>2277</v>
      </c>
      <c r="C499" s="7">
        <v>1</v>
      </c>
      <c r="D499" s="7" t="s">
        <v>1473</v>
      </c>
      <c r="E499" s="8">
        <v>0</v>
      </c>
      <c r="F499" s="8">
        <v>0</v>
      </c>
      <c r="G499" s="8">
        <f>중기사용료!G5685</f>
        <v>782</v>
      </c>
      <c r="H499" s="8">
        <f t="shared" si="7"/>
        <v>782</v>
      </c>
      <c r="I499" s="7" t="s">
        <v>5631</v>
      </c>
      <c r="J499" s="6" t="s">
        <v>5631</v>
      </c>
      <c r="K499" s="6" t="s">
        <v>463</v>
      </c>
    </row>
    <row r="500" spans="1:11" ht="15" customHeight="1">
      <c r="A500" s="7" t="s">
        <v>1691</v>
      </c>
      <c r="B500" s="7" t="s">
        <v>3939</v>
      </c>
      <c r="C500" s="7">
        <v>1</v>
      </c>
      <c r="D500" s="7" t="s">
        <v>1473</v>
      </c>
      <c r="E500" s="8">
        <v>0</v>
      </c>
      <c r="F500" s="8">
        <v>0</v>
      </c>
      <c r="G500" s="8">
        <f>중기사용료!G5696</f>
        <v>1252</v>
      </c>
      <c r="H500" s="8">
        <f t="shared" si="7"/>
        <v>1252</v>
      </c>
      <c r="I500" s="7" t="s">
        <v>5631</v>
      </c>
      <c r="J500" s="6" t="s">
        <v>5631</v>
      </c>
      <c r="K500" s="6" t="s">
        <v>1611</v>
      </c>
    </row>
    <row r="501" spans="1:11" ht="15" customHeight="1">
      <c r="A501" s="7" t="s">
        <v>1691</v>
      </c>
      <c r="B501" s="7" t="s">
        <v>2277</v>
      </c>
      <c r="C501" s="7">
        <v>1</v>
      </c>
      <c r="D501" s="7" t="s">
        <v>1473</v>
      </c>
      <c r="E501" s="8">
        <v>0</v>
      </c>
      <c r="F501" s="8">
        <v>0</v>
      </c>
      <c r="G501" s="8">
        <f>중기사용료!G5707</f>
        <v>1643</v>
      </c>
      <c r="H501" s="8">
        <f t="shared" si="7"/>
        <v>1643</v>
      </c>
      <c r="I501" s="7" t="s">
        <v>5631</v>
      </c>
      <c r="J501" s="6" t="s">
        <v>5631</v>
      </c>
      <c r="K501" s="6" t="s">
        <v>5530</v>
      </c>
    </row>
    <row r="502" spans="1:11" ht="15" customHeight="1">
      <c r="A502" s="7" t="s">
        <v>3085</v>
      </c>
      <c r="B502" s="7" t="s">
        <v>3355</v>
      </c>
      <c r="C502" s="7">
        <v>1</v>
      </c>
      <c r="D502" s="7" t="s">
        <v>1473</v>
      </c>
      <c r="E502" s="8">
        <v>0</v>
      </c>
      <c r="F502" s="8">
        <v>0</v>
      </c>
      <c r="G502" s="8">
        <f>중기사용료!G5718</f>
        <v>958</v>
      </c>
      <c r="H502" s="8">
        <f t="shared" si="7"/>
        <v>958</v>
      </c>
      <c r="I502" s="7" t="s">
        <v>5631</v>
      </c>
      <c r="J502" s="6" t="s">
        <v>5631</v>
      </c>
      <c r="K502" s="6" t="s">
        <v>2652</v>
      </c>
    </row>
    <row r="503" spans="1:11" ht="15" customHeight="1">
      <c r="A503" s="7" t="s">
        <v>3085</v>
      </c>
      <c r="B503" s="7" t="s">
        <v>3939</v>
      </c>
      <c r="C503" s="7">
        <v>1</v>
      </c>
      <c r="D503" s="7" t="s">
        <v>1473</v>
      </c>
      <c r="E503" s="8">
        <v>0</v>
      </c>
      <c r="F503" s="8">
        <v>0</v>
      </c>
      <c r="G503" s="8">
        <f>중기사용료!G5729</f>
        <v>1643</v>
      </c>
      <c r="H503" s="8">
        <f t="shared" si="7"/>
        <v>1643</v>
      </c>
      <c r="I503" s="7" t="s">
        <v>5631</v>
      </c>
      <c r="J503" s="6" t="s">
        <v>5631</v>
      </c>
      <c r="K503" s="6" t="s">
        <v>512</v>
      </c>
    </row>
    <row r="504" spans="1:11" ht="15" customHeight="1">
      <c r="A504" s="7" t="s">
        <v>467</v>
      </c>
      <c r="B504" s="7" t="s">
        <v>3939</v>
      </c>
      <c r="C504" s="7">
        <v>1</v>
      </c>
      <c r="D504" s="7" t="s">
        <v>1473</v>
      </c>
      <c r="E504" s="8">
        <v>0</v>
      </c>
      <c r="F504" s="8">
        <v>0</v>
      </c>
      <c r="G504" s="8">
        <f>중기사용료!G5740</f>
        <v>2543</v>
      </c>
      <c r="H504" s="8">
        <f t="shared" si="7"/>
        <v>2543</v>
      </c>
      <c r="I504" s="7" t="s">
        <v>5631</v>
      </c>
      <c r="J504" s="6" t="s">
        <v>5631</v>
      </c>
      <c r="K504" s="6" t="s">
        <v>5490</v>
      </c>
    </row>
    <row r="505" spans="1:11" ht="15" customHeight="1">
      <c r="A505" s="7" t="s">
        <v>467</v>
      </c>
      <c r="B505" s="7" t="s">
        <v>2277</v>
      </c>
      <c r="C505" s="7">
        <v>1</v>
      </c>
      <c r="D505" s="7" t="s">
        <v>1473</v>
      </c>
      <c r="E505" s="8">
        <v>0</v>
      </c>
      <c r="F505" s="8">
        <v>0</v>
      </c>
      <c r="G505" s="8">
        <f>중기사용료!G5751</f>
        <v>5870</v>
      </c>
      <c r="H505" s="8">
        <f t="shared" si="7"/>
        <v>5870</v>
      </c>
      <c r="I505" s="7" t="s">
        <v>5631</v>
      </c>
      <c r="J505" s="6" t="s">
        <v>5631</v>
      </c>
      <c r="K505" s="6" t="s">
        <v>1658</v>
      </c>
    </row>
    <row r="506" spans="1:11" ht="15" customHeight="1">
      <c r="A506" s="7" t="s">
        <v>2527</v>
      </c>
      <c r="B506" s="7" t="s">
        <v>4325</v>
      </c>
      <c r="C506" s="7">
        <v>1</v>
      </c>
      <c r="D506" s="7" t="s">
        <v>1473</v>
      </c>
      <c r="E506" s="8">
        <f>중기사용료!G5765</f>
        <v>6521</v>
      </c>
      <c r="F506" s="8">
        <f>중기사용료!G5767</f>
        <v>18412</v>
      </c>
      <c r="G506" s="8">
        <f>중기사용료!G5762</f>
        <v>2706</v>
      </c>
      <c r="H506" s="8">
        <f t="shared" si="7"/>
        <v>27639</v>
      </c>
      <c r="I506" s="7" t="s">
        <v>5631</v>
      </c>
      <c r="J506" s="6" t="s">
        <v>5631</v>
      </c>
      <c r="K506" s="6" t="s">
        <v>5592</v>
      </c>
    </row>
    <row r="507" spans="1:11" ht="15" customHeight="1">
      <c r="A507" s="7" t="s">
        <v>2527</v>
      </c>
      <c r="B507" s="7" t="s">
        <v>5508</v>
      </c>
      <c r="C507" s="7">
        <v>1</v>
      </c>
      <c r="D507" s="7" t="s">
        <v>1473</v>
      </c>
      <c r="E507" s="8">
        <f>중기사용료!G5777</f>
        <v>13193</v>
      </c>
      <c r="F507" s="8">
        <f>중기사용료!G5779</f>
        <v>18412</v>
      </c>
      <c r="G507" s="8">
        <f>중기사용료!G5774</f>
        <v>3752</v>
      </c>
      <c r="H507" s="8">
        <f t="shared" si="7"/>
        <v>35357</v>
      </c>
      <c r="I507" s="7" t="s">
        <v>5631</v>
      </c>
      <c r="J507" s="6" t="s">
        <v>5631</v>
      </c>
      <c r="K507" s="6" t="s">
        <v>3945</v>
      </c>
    </row>
    <row r="508" spans="1:11" ht="15" customHeight="1">
      <c r="A508" s="7" t="s">
        <v>2527</v>
      </c>
      <c r="B508" s="7" t="s">
        <v>1641</v>
      </c>
      <c r="C508" s="7">
        <v>1</v>
      </c>
      <c r="D508" s="7" t="s">
        <v>1473</v>
      </c>
      <c r="E508" s="8">
        <f>중기사용료!G5789</f>
        <v>26387</v>
      </c>
      <c r="F508" s="8">
        <f>중기사용료!G5791</f>
        <v>18412</v>
      </c>
      <c r="G508" s="8">
        <f>중기사용료!G5786</f>
        <v>4533</v>
      </c>
      <c r="H508" s="8">
        <f t="shared" si="7"/>
        <v>49332</v>
      </c>
      <c r="I508" s="7" t="s">
        <v>5631</v>
      </c>
      <c r="J508" s="6" t="s">
        <v>5631</v>
      </c>
      <c r="K508" s="6" t="s">
        <v>4353</v>
      </c>
    </row>
    <row r="509" spans="1:11" ht="15" customHeight="1">
      <c r="A509" s="7" t="s">
        <v>2527</v>
      </c>
      <c r="B509" s="7" t="s">
        <v>4829</v>
      </c>
      <c r="C509" s="7">
        <v>1</v>
      </c>
      <c r="D509" s="7" t="s">
        <v>1473</v>
      </c>
      <c r="E509" s="8">
        <f>중기사용료!G5801</f>
        <v>29420</v>
      </c>
      <c r="F509" s="8">
        <f>중기사용료!G5803</f>
        <v>18412</v>
      </c>
      <c r="G509" s="8">
        <f>중기사용료!G5798</f>
        <v>5643</v>
      </c>
      <c r="H509" s="8">
        <f t="shared" si="7"/>
        <v>53475</v>
      </c>
      <c r="I509" s="7" t="s">
        <v>5631</v>
      </c>
      <c r="J509" s="6" t="s">
        <v>5631</v>
      </c>
      <c r="K509" s="6" t="s">
        <v>4436</v>
      </c>
    </row>
    <row r="510" spans="1:11" ht="15" customHeight="1">
      <c r="A510" s="7" t="s">
        <v>2527</v>
      </c>
      <c r="B510" s="7" t="s">
        <v>715</v>
      </c>
      <c r="C510" s="7">
        <v>1</v>
      </c>
      <c r="D510" s="7" t="s">
        <v>1473</v>
      </c>
      <c r="E510" s="8">
        <f>중기사용료!G5813</f>
        <v>34879</v>
      </c>
      <c r="F510" s="8">
        <f>중기사용료!G5815</f>
        <v>18412</v>
      </c>
      <c r="G510" s="8">
        <f>중기사용료!G5810</f>
        <v>5792</v>
      </c>
      <c r="H510" s="8">
        <f t="shared" si="7"/>
        <v>59083</v>
      </c>
      <c r="I510" s="7" t="s">
        <v>5631</v>
      </c>
      <c r="J510" s="6" t="s">
        <v>5631</v>
      </c>
      <c r="K510" s="6" t="s">
        <v>2872</v>
      </c>
    </row>
    <row r="511" spans="1:11" ht="15" customHeight="1">
      <c r="A511" s="7" t="s">
        <v>2527</v>
      </c>
      <c r="B511" s="7" t="s">
        <v>2586</v>
      </c>
      <c r="C511" s="7">
        <v>1</v>
      </c>
      <c r="D511" s="7" t="s">
        <v>1473</v>
      </c>
      <c r="E511" s="8">
        <f>중기사용료!G5825</f>
        <v>46405</v>
      </c>
      <c r="F511" s="8">
        <f>중기사용료!G5827</f>
        <v>18412</v>
      </c>
      <c r="G511" s="8">
        <f>중기사용료!G5822</f>
        <v>7596</v>
      </c>
      <c r="H511" s="8">
        <f t="shared" si="7"/>
        <v>72413</v>
      </c>
      <c r="I511" s="7" t="s">
        <v>5631</v>
      </c>
      <c r="J511" s="6" t="s">
        <v>5631</v>
      </c>
      <c r="K511" s="6" t="s">
        <v>3421</v>
      </c>
    </row>
    <row r="512" spans="1:11" ht="15" customHeight="1">
      <c r="A512" s="7" t="s">
        <v>2527</v>
      </c>
      <c r="B512" s="7" t="s">
        <v>778</v>
      </c>
      <c r="C512" s="7">
        <v>1</v>
      </c>
      <c r="D512" s="7" t="s">
        <v>1473</v>
      </c>
      <c r="E512" s="8">
        <f>중기사용료!G5837</f>
        <v>58082</v>
      </c>
      <c r="F512" s="8">
        <f>중기사용료!G5839</f>
        <v>18412</v>
      </c>
      <c r="G512" s="8">
        <f>중기사용료!G5834</f>
        <v>9764</v>
      </c>
      <c r="H512" s="8">
        <f t="shared" si="7"/>
        <v>86258</v>
      </c>
      <c r="I512" s="7" t="s">
        <v>5631</v>
      </c>
      <c r="J512" s="6" t="s">
        <v>5631</v>
      </c>
      <c r="K512" s="6" t="s">
        <v>4825</v>
      </c>
    </row>
    <row r="513" spans="1:11" ht="15" customHeight="1">
      <c r="A513" s="7" t="s">
        <v>2527</v>
      </c>
      <c r="B513" s="7" t="s">
        <v>1197</v>
      </c>
      <c r="C513" s="7">
        <v>1</v>
      </c>
      <c r="D513" s="7" t="s">
        <v>1473</v>
      </c>
      <c r="E513" s="8">
        <f>중기사용료!G5849</f>
        <v>81285</v>
      </c>
      <c r="F513" s="8">
        <f>중기사용료!G5851</f>
        <v>18412</v>
      </c>
      <c r="G513" s="8">
        <f>중기사용료!G5846</f>
        <v>11927</v>
      </c>
      <c r="H513" s="8">
        <f t="shared" si="7"/>
        <v>111624</v>
      </c>
      <c r="I513" s="7" t="s">
        <v>5631</v>
      </c>
      <c r="J513" s="6" t="s">
        <v>5631</v>
      </c>
      <c r="K513" s="6" t="s">
        <v>5203</v>
      </c>
    </row>
    <row r="514" spans="1:11" ht="15" customHeight="1">
      <c r="A514" s="7" t="s">
        <v>2527</v>
      </c>
      <c r="B514" s="7" t="s">
        <v>2110</v>
      </c>
      <c r="C514" s="7">
        <v>1</v>
      </c>
      <c r="D514" s="7" t="s">
        <v>1473</v>
      </c>
      <c r="E514" s="8">
        <f>중기사용료!G5861</f>
        <v>104488</v>
      </c>
      <c r="F514" s="8">
        <f>중기사용료!G5863</f>
        <v>18412</v>
      </c>
      <c r="G514" s="8">
        <f>중기사용료!G5858</f>
        <v>17588</v>
      </c>
      <c r="H514" s="8">
        <f t="shared" si="7"/>
        <v>140488</v>
      </c>
      <c r="I514" s="7" t="s">
        <v>5631</v>
      </c>
      <c r="J514" s="6" t="s">
        <v>5631</v>
      </c>
      <c r="K514" s="6" t="s">
        <v>2309</v>
      </c>
    </row>
    <row r="515" spans="1:11" ht="15" customHeight="1">
      <c r="A515" s="7" t="s">
        <v>2527</v>
      </c>
      <c r="B515" s="7" t="s">
        <v>703</v>
      </c>
      <c r="C515" s="7">
        <v>1</v>
      </c>
      <c r="D515" s="7" t="s">
        <v>1473</v>
      </c>
      <c r="E515" s="8">
        <f>중기사용료!G5873</f>
        <v>116165</v>
      </c>
      <c r="F515" s="8">
        <f>중기사용료!G5875</f>
        <v>18412</v>
      </c>
      <c r="G515" s="8">
        <f>중기사용료!G5870</f>
        <v>19291</v>
      </c>
      <c r="H515" s="8">
        <f t="shared" si="7"/>
        <v>153868</v>
      </c>
      <c r="I515" s="7" t="s">
        <v>5631</v>
      </c>
      <c r="J515" s="6" t="s">
        <v>5631</v>
      </c>
      <c r="K515" s="6" t="s">
        <v>645</v>
      </c>
    </row>
    <row r="516" spans="1:11" ht="15" customHeight="1">
      <c r="A516" s="7" t="s">
        <v>2527</v>
      </c>
      <c r="B516" s="7" t="s">
        <v>1189</v>
      </c>
      <c r="C516" s="7">
        <v>1</v>
      </c>
      <c r="D516" s="7" t="s">
        <v>1473</v>
      </c>
      <c r="E516" s="8">
        <f>중기사용료!G5885</f>
        <v>162722</v>
      </c>
      <c r="F516" s="8">
        <f>중기사용료!G5887</f>
        <v>18412</v>
      </c>
      <c r="G516" s="8">
        <f>중기사용료!G5882</f>
        <v>29933</v>
      </c>
      <c r="H516" s="8">
        <f t="shared" ref="H516:H579" si="8">E516+F516+G516</f>
        <v>211067</v>
      </c>
      <c r="I516" s="7" t="s">
        <v>5631</v>
      </c>
      <c r="J516" s="6" t="s">
        <v>5631</v>
      </c>
      <c r="K516" s="6" t="s">
        <v>2582</v>
      </c>
    </row>
    <row r="517" spans="1:11" ht="15" customHeight="1">
      <c r="A517" s="7" t="s">
        <v>4986</v>
      </c>
      <c r="B517" s="7" t="s">
        <v>3342</v>
      </c>
      <c r="C517" s="7">
        <v>1</v>
      </c>
      <c r="D517" s="7" t="s">
        <v>1473</v>
      </c>
      <c r="E517" s="8">
        <v>0</v>
      </c>
      <c r="F517" s="8">
        <v>0</v>
      </c>
      <c r="G517" s="8">
        <f>중기사용료!G5894</f>
        <v>72</v>
      </c>
      <c r="H517" s="8">
        <f t="shared" si="8"/>
        <v>72</v>
      </c>
      <c r="I517" s="7" t="s">
        <v>5631</v>
      </c>
      <c r="J517" s="6" t="s">
        <v>5631</v>
      </c>
      <c r="K517" s="6" t="s">
        <v>2263</v>
      </c>
    </row>
    <row r="518" spans="1:11" ht="15" customHeight="1">
      <c r="A518" s="7" t="s">
        <v>4986</v>
      </c>
      <c r="B518" s="7" t="s">
        <v>3133</v>
      </c>
      <c r="C518" s="7">
        <v>1</v>
      </c>
      <c r="D518" s="7" t="s">
        <v>1473</v>
      </c>
      <c r="E518" s="8">
        <v>0</v>
      </c>
      <c r="F518" s="8">
        <v>0</v>
      </c>
      <c r="G518" s="8">
        <f>중기사용료!G5905</f>
        <v>94</v>
      </c>
      <c r="H518" s="8">
        <f t="shared" si="8"/>
        <v>94</v>
      </c>
      <c r="I518" s="7" t="s">
        <v>5631</v>
      </c>
      <c r="J518" s="6" t="s">
        <v>5631</v>
      </c>
      <c r="K518" s="6" t="s">
        <v>1811</v>
      </c>
    </row>
    <row r="519" spans="1:11" ht="15" customHeight="1">
      <c r="A519" s="7" t="s">
        <v>4986</v>
      </c>
      <c r="B519" s="7" t="s">
        <v>5030</v>
      </c>
      <c r="C519" s="7">
        <v>1</v>
      </c>
      <c r="D519" s="7" t="s">
        <v>1473</v>
      </c>
      <c r="E519" s="8">
        <v>0</v>
      </c>
      <c r="F519" s="8">
        <v>0</v>
      </c>
      <c r="G519" s="8">
        <f>중기사용료!G5916</f>
        <v>106</v>
      </c>
      <c r="H519" s="8">
        <f t="shared" si="8"/>
        <v>106</v>
      </c>
      <c r="I519" s="7" t="s">
        <v>5631</v>
      </c>
      <c r="J519" s="6" t="s">
        <v>5631</v>
      </c>
      <c r="K519" s="6" t="s">
        <v>4675</v>
      </c>
    </row>
    <row r="520" spans="1:11" ht="15" customHeight="1">
      <c r="A520" s="7" t="s">
        <v>4986</v>
      </c>
      <c r="B520" s="7" t="s">
        <v>5340</v>
      </c>
      <c r="C520" s="7">
        <v>1</v>
      </c>
      <c r="D520" s="7" t="s">
        <v>1473</v>
      </c>
      <c r="E520" s="8">
        <v>0</v>
      </c>
      <c r="F520" s="8">
        <v>0</v>
      </c>
      <c r="G520" s="8">
        <f>중기사용료!G5927</f>
        <v>124</v>
      </c>
      <c r="H520" s="8">
        <f t="shared" si="8"/>
        <v>124</v>
      </c>
      <c r="I520" s="7" t="s">
        <v>5631</v>
      </c>
      <c r="J520" s="6" t="s">
        <v>5631</v>
      </c>
      <c r="K520" s="6" t="s">
        <v>5019</v>
      </c>
    </row>
    <row r="521" spans="1:11" ht="15" customHeight="1">
      <c r="A521" s="7" t="s">
        <v>1116</v>
      </c>
      <c r="B521" s="7" t="s">
        <v>3342</v>
      </c>
      <c r="C521" s="7">
        <v>1</v>
      </c>
      <c r="D521" s="7" t="s">
        <v>1473</v>
      </c>
      <c r="E521" s="8">
        <v>0</v>
      </c>
      <c r="F521" s="8">
        <v>0</v>
      </c>
      <c r="G521" s="8">
        <f>중기사용료!G5938</f>
        <v>289</v>
      </c>
      <c r="H521" s="8">
        <f t="shared" si="8"/>
        <v>289</v>
      </c>
      <c r="I521" s="7" t="s">
        <v>5631</v>
      </c>
      <c r="J521" s="6" t="s">
        <v>5631</v>
      </c>
      <c r="K521" s="6" t="s">
        <v>3959</v>
      </c>
    </row>
    <row r="522" spans="1:11" ht="15" customHeight="1">
      <c r="A522" s="7" t="s">
        <v>1116</v>
      </c>
      <c r="B522" s="7" t="s">
        <v>3133</v>
      </c>
      <c r="C522" s="7">
        <v>1</v>
      </c>
      <c r="D522" s="7" t="s">
        <v>1473</v>
      </c>
      <c r="E522" s="8">
        <v>0</v>
      </c>
      <c r="F522" s="8">
        <v>0</v>
      </c>
      <c r="G522" s="8">
        <f>중기사용료!G5949</f>
        <v>332</v>
      </c>
      <c r="H522" s="8">
        <f t="shared" si="8"/>
        <v>332</v>
      </c>
      <c r="I522" s="7" t="s">
        <v>5631</v>
      </c>
      <c r="J522" s="6" t="s">
        <v>5631</v>
      </c>
      <c r="K522" s="6" t="s">
        <v>2854</v>
      </c>
    </row>
    <row r="523" spans="1:11" ht="15" customHeight="1">
      <c r="A523" s="7" t="s">
        <v>1116</v>
      </c>
      <c r="B523" s="7" t="s">
        <v>5030</v>
      </c>
      <c r="C523" s="7">
        <v>1</v>
      </c>
      <c r="D523" s="7" t="s">
        <v>1473</v>
      </c>
      <c r="E523" s="8">
        <v>0</v>
      </c>
      <c r="F523" s="8">
        <v>0</v>
      </c>
      <c r="G523" s="8">
        <f>중기사용료!G5960</f>
        <v>433</v>
      </c>
      <c r="H523" s="8">
        <f t="shared" si="8"/>
        <v>433</v>
      </c>
      <c r="I523" s="7" t="s">
        <v>5631</v>
      </c>
      <c r="J523" s="6" t="s">
        <v>5631</v>
      </c>
      <c r="K523" s="6" t="s">
        <v>111</v>
      </c>
    </row>
    <row r="524" spans="1:11" ht="15" customHeight="1">
      <c r="A524" s="7" t="s">
        <v>1323</v>
      </c>
      <c r="B524" s="7" t="s">
        <v>643</v>
      </c>
      <c r="C524" s="7">
        <v>1</v>
      </c>
      <c r="D524" s="7" t="s">
        <v>1473</v>
      </c>
      <c r="E524" s="8">
        <v>0</v>
      </c>
      <c r="F524" s="8">
        <v>0</v>
      </c>
      <c r="G524" s="8">
        <f>중기사용료!G5971</f>
        <v>664</v>
      </c>
      <c r="H524" s="8">
        <f t="shared" si="8"/>
        <v>664</v>
      </c>
      <c r="I524" s="7" t="s">
        <v>5631</v>
      </c>
      <c r="J524" s="6" t="s">
        <v>5631</v>
      </c>
      <c r="K524" s="6" t="s">
        <v>758</v>
      </c>
    </row>
    <row r="525" spans="1:11" ht="15" customHeight="1">
      <c r="A525" s="7" t="s">
        <v>1323</v>
      </c>
      <c r="B525" s="7" t="s">
        <v>299</v>
      </c>
      <c r="C525" s="7">
        <v>1</v>
      </c>
      <c r="D525" s="7" t="s">
        <v>1473</v>
      </c>
      <c r="E525" s="8">
        <v>0</v>
      </c>
      <c r="F525" s="8">
        <v>0</v>
      </c>
      <c r="G525" s="8">
        <f>중기사용료!G5982</f>
        <v>1011</v>
      </c>
      <c r="H525" s="8">
        <f t="shared" si="8"/>
        <v>1011</v>
      </c>
      <c r="I525" s="7" t="s">
        <v>5631</v>
      </c>
      <c r="J525" s="6" t="s">
        <v>5631</v>
      </c>
      <c r="K525" s="6" t="s">
        <v>625</v>
      </c>
    </row>
    <row r="526" spans="1:11" ht="15" customHeight="1">
      <c r="A526" s="7" t="s">
        <v>1323</v>
      </c>
      <c r="B526" s="7" t="s">
        <v>2234</v>
      </c>
      <c r="C526" s="7">
        <v>1</v>
      </c>
      <c r="D526" s="7" t="s">
        <v>1473</v>
      </c>
      <c r="E526" s="8">
        <v>0</v>
      </c>
      <c r="F526" s="8">
        <v>0</v>
      </c>
      <c r="G526" s="8">
        <f>중기사용료!G5993</f>
        <v>1387</v>
      </c>
      <c r="H526" s="8">
        <f t="shared" si="8"/>
        <v>1387</v>
      </c>
      <c r="I526" s="7" t="s">
        <v>5631</v>
      </c>
      <c r="J526" s="6" t="s">
        <v>5631</v>
      </c>
      <c r="K526" s="6" t="s">
        <v>1130</v>
      </c>
    </row>
    <row r="527" spans="1:11" ht="15" customHeight="1">
      <c r="A527" s="7" t="s">
        <v>1323</v>
      </c>
      <c r="B527" s="7" t="s">
        <v>665</v>
      </c>
      <c r="C527" s="7">
        <v>1</v>
      </c>
      <c r="D527" s="7" t="s">
        <v>1473</v>
      </c>
      <c r="E527" s="8">
        <v>0</v>
      </c>
      <c r="F527" s="8">
        <v>0</v>
      </c>
      <c r="G527" s="8">
        <f>중기사용료!G6004</f>
        <v>1878</v>
      </c>
      <c r="H527" s="8">
        <f t="shared" si="8"/>
        <v>1878</v>
      </c>
      <c r="I527" s="7" t="s">
        <v>5631</v>
      </c>
      <c r="J527" s="6" t="s">
        <v>5631</v>
      </c>
      <c r="K527" s="6" t="s">
        <v>3923</v>
      </c>
    </row>
    <row r="528" spans="1:11" ht="15" customHeight="1">
      <c r="A528" s="7" t="s">
        <v>1323</v>
      </c>
      <c r="B528" s="7" t="s">
        <v>1663</v>
      </c>
      <c r="C528" s="7">
        <v>1</v>
      </c>
      <c r="D528" s="7" t="s">
        <v>1473</v>
      </c>
      <c r="E528" s="8">
        <v>0</v>
      </c>
      <c r="F528" s="8">
        <v>0</v>
      </c>
      <c r="G528" s="8">
        <f>중기사용료!G6015</f>
        <v>2399</v>
      </c>
      <c r="H528" s="8">
        <f t="shared" si="8"/>
        <v>2399</v>
      </c>
      <c r="I528" s="7" t="s">
        <v>5631</v>
      </c>
      <c r="J528" s="6" t="s">
        <v>5631</v>
      </c>
      <c r="K528" s="6" t="s">
        <v>4797</v>
      </c>
    </row>
    <row r="529" spans="1:11" ht="15" customHeight="1">
      <c r="A529" s="7" t="s">
        <v>1323</v>
      </c>
      <c r="B529" s="7" t="s">
        <v>2443</v>
      </c>
      <c r="C529" s="7">
        <v>1</v>
      </c>
      <c r="D529" s="7" t="s">
        <v>1473</v>
      </c>
      <c r="E529" s="8">
        <v>0</v>
      </c>
      <c r="F529" s="8">
        <v>0</v>
      </c>
      <c r="G529" s="8">
        <f>중기사용료!G6026</f>
        <v>6331</v>
      </c>
      <c r="H529" s="8">
        <f t="shared" si="8"/>
        <v>6331</v>
      </c>
      <c r="I529" s="7" t="s">
        <v>5631</v>
      </c>
      <c r="J529" s="6" t="s">
        <v>5631</v>
      </c>
      <c r="K529" s="6" t="s">
        <v>5097</v>
      </c>
    </row>
    <row r="530" spans="1:11" ht="15" customHeight="1">
      <c r="A530" s="7" t="s">
        <v>3931</v>
      </c>
      <c r="B530" s="7" t="s">
        <v>4492</v>
      </c>
      <c r="C530" s="7">
        <v>1</v>
      </c>
      <c r="D530" s="7" t="s">
        <v>1473</v>
      </c>
      <c r="E530" s="8">
        <v>0</v>
      </c>
      <c r="F530" s="8">
        <v>0</v>
      </c>
      <c r="G530" s="8">
        <f>중기사용료!G6037</f>
        <v>373</v>
      </c>
      <c r="H530" s="8">
        <f t="shared" si="8"/>
        <v>373</v>
      </c>
      <c r="I530" s="7" t="s">
        <v>5631</v>
      </c>
      <c r="J530" s="6" t="s">
        <v>5631</v>
      </c>
      <c r="K530" s="6" t="s">
        <v>777</v>
      </c>
    </row>
    <row r="531" spans="1:11" ht="15" customHeight="1">
      <c r="A531" s="7" t="s">
        <v>3159</v>
      </c>
      <c r="B531" s="7" t="s">
        <v>2713</v>
      </c>
      <c r="C531" s="7">
        <v>1</v>
      </c>
      <c r="D531" s="7" t="s">
        <v>1473</v>
      </c>
      <c r="E531" s="8">
        <v>0</v>
      </c>
      <c r="F531" s="8">
        <v>0</v>
      </c>
      <c r="G531" s="8">
        <f>중기사용료!G6048</f>
        <v>258</v>
      </c>
      <c r="H531" s="8">
        <f t="shared" si="8"/>
        <v>258</v>
      </c>
      <c r="I531" s="7" t="s">
        <v>5631</v>
      </c>
      <c r="J531" s="6" t="s">
        <v>5631</v>
      </c>
      <c r="K531" s="6" t="s">
        <v>1309</v>
      </c>
    </row>
    <row r="532" spans="1:11" ht="15" customHeight="1">
      <c r="A532" s="7" t="s">
        <v>3159</v>
      </c>
      <c r="B532" s="7" t="s">
        <v>5257</v>
      </c>
      <c r="C532" s="7">
        <v>1</v>
      </c>
      <c r="D532" s="7" t="s">
        <v>1473</v>
      </c>
      <c r="E532" s="8">
        <v>0</v>
      </c>
      <c r="F532" s="8">
        <v>0</v>
      </c>
      <c r="G532" s="8">
        <f>중기사용료!G6059</f>
        <v>815</v>
      </c>
      <c r="H532" s="8">
        <f t="shared" si="8"/>
        <v>815</v>
      </c>
      <c r="I532" s="7" t="s">
        <v>5631</v>
      </c>
      <c r="J532" s="6" t="s">
        <v>5631</v>
      </c>
      <c r="K532" s="6" t="s">
        <v>3724</v>
      </c>
    </row>
    <row r="533" spans="1:11" ht="15" customHeight="1">
      <c r="A533" s="7" t="s">
        <v>4531</v>
      </c>
      <c r="B533" s="7" t="s">
        <v>5094</v>
      </c>
      <c r="C533" s="7">
        <v>1</v>
      </c>
      <c r="D533" s="7" t="s">
        <v>1473</v>
      </c>
      <c r="E533" s="8">
        <v>0</v>
      </c>
      <c r="F533" s="8">
        <v>0</v>
      </c>
      <c r="G533" s="8">
        <f>중기사용료!G6070</f>
        <v>711</v>
      </c>
      <c r="H533" s="8">
        <f t="shared" si="8"/>
        <v>711</v>
      </c>
      <c r="I533" s="7" t="s">
        <v>5631</v>
      </c>
      <c r="J533" s="6" t="s">
        <v>5631</v>
      </c>
      <c r="K533" s="6" t="s">
        <v>3157</v>
      </c>
    </row>
    <row r="534" spans="1:11" ht="15" customHeight="1">
      <c r="A534" s="7" t="s">
        <v>2311</v>
      </c>
      <c r="B534" s="7" t="s">
        <v>4478</v>
      </c>
      <c r="C534" s="7">
        <v>1</v>
      </c>
      <c r="D534" s="7" t="s">
        <v>1473</v>
      </c>
      <c r="E534" s="8">
        <v>0</v>
      </c>
      <c r="F534" s="8">
        <v>0</v>
      </c>
      <c r="G534" s="8">
        <f>중기사용료!G6081</f>
        <v>54</v>
      </c>
      <c r="H534" s="8">
        <f t="shared" si="8"/>
        <v>54</v>
      </c>
      <c r="I534" s="7" t="s">
        <v>5631</v>
      </c>
      <c r="J534" s="6" t="s">
        <v>5631</v>
      </c>
      <c r="K534" s="6" t="s">
        <v>1464</v>
      </c>
    </row>
    <row r="535" spans="1:11" ht="15" customHeight="1">
      <c r="A535" s="7" t="s">
        <v>2311</v>
      </c>
      <c r="B535" s="7" t="s">
        <v>4139</v>
      </c>
      <c r="C535" s="7">
        <v>1</v>
      </c>
      <c r="D535" s="7" t="s">
        <v>1473</v>
      </c>
      <c r="E535" s="8">
        <v>0</v>
      </c>
      <c r="F535" s="8">
        <v>0</v>
      </c>
      <c r="G535" s="8">
        <f>중기사용료!G6092</f>
        <v>67</v>
      </c>
      <c r="H535" s="8">
        <f t="shared" si="8"/>
        <v>67</v>
      </c>
      <c r="I535" s="7" t="s">
        <v>5631</v>
      </c>
      <c r="J535" s="6" t="s">
        <v>5631</v>
      </c>
      <c r="K535" s="6" t="s">
        <v>360</v>
      </c>
    </row>
    <row r="536" spans="1:11" ht="15" customHeight="1">
      <c r="A536" s="7" t="s">
        <v>2311</v>
      </c>
      <c r="B536" s="7" t="s">
        <v>5161</v>
      </c>
      <c r="C536" s="7">
        <v>1</v>
      </c>
      <c r="D536" s="7" t="s">
        <v>1473</v>
      </c>
      <c r="E536" s="8">
        <v>0</v>
      </c>
      <c r="F536" s="8">
        <v>0</v>
      </c>
      <c r="G536" s="8">
        <f>중기사용료!G6103</f>
        <v>77</v>
      </c>
      <c r="H536" s="8">
        <f t="shared" si="8"/>
        <v>77</v>
      </c>
      <c r="I536" s="7" t="s">
        <v>5631</v>
      </c>
      <c r="J536" s="6" t="s">
        <v>5631</v>
      </c>
      <c r="K536" s="6" t="s">
        <v>1106</v>
      </c>
    </row>
    <row r="537" spans="1:11" ht="15" customHeight="1">
      <c r="A537" s="7" t="s">
        <v>2311</v>
      </c>
      <c r="B537" s="7" t="s">
        <v>4639</v>
      </c>
      <c r="C537" s="7">
        <v>1</v>
      </c>
      <c r="D537" s="7" t="s">
        <v>1473</v>
      </c>
      <c r="E537" s="8">
        <v>0</v>
      </c>
      <c r="F537" s="8">
        <v>0</v>
      </c>
      <c r="G537" s="8">
        <f>중기사용료!G6114</f>
        <v>186</v>
      </c>
      <c r="H537" s="8">
        <f t="shared" si="8"/>
        <v>186</v>
      </c>
      <c r="I537" s="7" t="s">
        <v>5631</v>
      </c>
      <c r="J537" s="6" t="s">
        <v>5631</v>
      </c>
      <c r="K537" s="6" t="s">
        <v>1373</v>
      </c>
    </row>
    <row r="538" spans="1:11" ht="15" customHeight="1">
      <c r="A538" s="7" t="s">
        <v>2311</v>
      </c>
      <c r="B538" s="7" t="s">
        <v>2846</v>
      </c>
      <c r="C538" s="7">
        <v>1</v>
      </c>
      <c r="D538" s="7" t="s">
        <v>1473</v>
      </c>
      <c r="E538" s="8">
        <v>0</v>
      </c>
      <c r="F538" s="8">
        <v>0</v>
      </c>
      <c r="G538" s="8">
        <f>중기사용료!G6125</f>
        <v>244</v>
      </c>
      <c r="H538" s="8">
        <f t="shared" si="8"/>
        <v>244</v>
      </c>
      <c r="I538" s="7" t="s">
        <v>5631</v>
      </c>
      <c r="J538" s="6" t="s">
        <v>5631</v>
      </c>
      <c r="K538" s="6" t="s">
        <v>2579</v>
      </c>
    </row>
    <row r="539" spans="1:11" ht="15" customHeight="1">
      <c r="A539" s="7" t="s">
        <v>5306</v>
      </c>
      <c r="B539" s="7" t="s">
        <v>5063</v>
      </c>
      <c r="C539" s="7">
        <v>1</v>
      </c>
      <c r="D539" s="7" t="s">
        <v>1473</v>
      </c>
      <c r="E539" s="8">
        <v>0</v>
      </c>
      <c r="F539" s="8">
        <v>0</v>
      </c>
      <c r="G539" s="8">
        <f>중기사용료!G6136</f>
        <v>261</v>
      </c>
      <c r="H539" s="8">
        <f t="shared" si="8"/>
        <v>261</v>
      </c>
      <c r="I539" s="7" t="s">
        <v>5631</v>
      </c>
      <c r="J539" s="6" t="s">
        <v>5631</v>
      </c>
      <c r="K539" s="6" t="s">
        <v>3968</v>
      </c>
    </row>
    <row r="540" spans="1:11" ht="15" customHeight="1">
      <c r="A540" s="7" t="s">
        <v>5306</v>
      </c>
      <c r="B540" s="7" t="s">
        <v>956</v>
      </c>
      <c r="C540" s="7">
        <v>1</v>
      </c>
      <c r="D540" s="7" t="s">
        <v>1473</v>
      </c>
      <c r="E540" s="8">
        <v>0</v>
      </c>
      <c r="F540" s="8">
        <v>0</v>
      </c>
      <c r="G540" s="8">
        <f>중기사용료!G6147</f>
        <v>303</v>
      </c>
      <c r="H540" s="8">
        <f t="shared" si="8"/>
        <v>303</v>
      </c>
      <c r="I540" s="7" t="s">
        <v>5631</v>
      </c>
      <c r="J540" s="6" t="s">
        <v>5631</v>
      </c>
      <c r="K540" s="6" t="s">
        <v>2999</v>
      </c>
    </row>
    <row r="541" spans="1:11" ht="15" customHeight="1">
      <c r="A541" s="7" t="s">
        <v>5306</v>
      </c>
      <c r="B541" s="7" t="s">
        <v>2773</v>
      </c>
      <c r="C541" s="7">
        <v>1</v>
      </c>
      <c r="D541" s="7" t="s">
        <v>1473</v>
      </c>
      <c r="E541" s="8">
        <v>0</v>
      </c>
      <c r="F541" s="8">
        <v>0</v>
      </c>
      <c r="G541" s="8">
        <f>중기사용료!G6158</f>
        <v>526</v>
      </c>
      <c r="H541" s="8">
        <f t="shared" si="8"/>
        <v>526</v>
      </c>
      <c r="I541" s="7" t="s">
        <v>5631</v>
      </c>
      <c r="J541" s="6" t="s">
        <v>5631</v>
      </c>
      <c r="K541" s="6" t="s">
        <v>4488</v>
      </c>
    </row>
    <row r="542" spans="1:11" ht="15" customHeight="1">
      <c r="A542" s="7" t="s">
        <v>3236</v>
      </c>
      <c r="B542" s="7" t="s">
        <v>4932</v>
      </c>
      <c r="C542" s="7">
        <v>1</v>
      </c>
      <c r="D542" s="7" t="s">
        <v>1473</v>
      </c>
      <c r="E542" s="8">
        <v>0</v>
      </c>
      <c r="F542" s="8">
        <v>0</v>
      </c>
      <c r="G542" s="8">
        <f>중기사용료!G6169</f>
        <v>15971</v>
      </c>
      <c r="H542" s="8">
        <f t="shared" si="8"/>
        <v>15971</v>
      </c>
      <c r="I542" s="7" t="s">
        <v>5631</v>
      </c>
      <c r="J542" s="6" t="s">
        <v>5631</v>
      </c>
      <c r="K542" s="6" t="s">
        <v>2432</v>
      </c>
    </row>
    <row r="543" spans="1:11" ht="15" customHeight="1">
      <c r="A543" s="7" t="s">
        <v>3236</v>
      </c>
      <c r="B543" s="7" t="s">
        <v>4658</v>
      </c>
      <c r="C543" s="7">
        <v>1</v>
      </c>
      <c r="D543" s="7" t="s">
        <v>1473</v>
      </c>
      <c r="E543" s="8">
        <v>0</v>
      </c>
      <c r="F543" s="8">
        <v>0</v>
      </c>
      <c r="G543" s="8">
        <f>중기사용료!G6180</f>
        <v>24973</v>
      </c>
      <c r="H543" s="8">
        <f t="shared" si="8"/>
        <v>24973</v>
      </c>
      <c r="I543" s="7" t="s">
        <v>5631</v>
      </c>
      <c r="J543" s="6" t="s">
        <v>5631</v>
      </c>
      <c r="K543" s="6" t="s">
        <v>550</v>
      </c>
    </row>
    <row r="544" spans="1:11" ht="15" customHeight="1">
      <c r="A544" s="7" t="s">
        <v>2120</v>
      </c>
      <c r="B544" s="7" t="s">
        <v>5093</v>
      </c>
      <c r="C544" s="7">
        <v>1</v>
      </c>
      <c r="D544" s="7" t="s">
        <v>1473</v>
      </c>
      <c r="E544" s="8">
        <v>0</v>
      </c>
      <c r="F544" s="8">
        <v>0</v>
      </c>
      <c r="G544" s="8">
        <f>중기사용료!G6191</f>
        <v>6482</v>
      </c>
      <c r="H544" s="8">
        <f t="shared" si="8"/>
        <v>6482</v>
      </c>
      <c r="I544" s="7" t="s">
        <v>5631</v>
      </c>
      <c r="J544" s="6" t="s">
        <v>5631</v>
      </c>
      <c r="K544" s="6" t="s">
        <v>198</v>
      </c>
    </row>
    <row r="545" spans="1:11" ht="15" customHeight="1">
      <c r="A545" s="7" t="s">
        <v>524</v>
      </c>
      <c r="B545" s="7" t="s">
        <v>2833</v>
      </c>
      <c r="C545" s="7">
        <v>1</v>
      </c>
      <c r="D545" s="7" t="s">
        <v>1473</v>
      </c>
      <c r="E545" s="8">
        <f>중기사용료!G6205</f>
        <v>839</v>
      </c>
      <c r="F545" s="8">
        <v>0</v>
      </c>
      <c r="G545" s="8">
        <f>중기사용료!G6202</f>
        <v>43</v>
      </c>
      <c r="H545" s="8">
        <f t="shared" si="8"/>
        <v>882</v>
      </c>
      <c r="I545" s="7" t="s">
        <v>5631</v>
      </c>
      <c r="J545" s="6" t="s">
        <v>5631</v>
      </c>
      <c r="K545" s="6" t="s">
        <v>1956</v>
      </c>
    </row>
    <row r="546" spans="1:11" ht="15" customHeight="1">
      <c r="A546" s="7" t="s">
        <v>524</v>
      </c>
      <c r="B546" s="7" t="s">
        <v>5444</v>
      </c>
      <c r="C546" s="7">
        <v>1</v>
      </c>
      <c r="D546" s="7" t="s">
        <v>1473</v>
      </c>
      <c r="E546" s="8">
        <f>중기사용료!G6217</f>
        <v>1007</v>
      </c>
      <c r="F546" s="8">
        <v>0</v>
      </c>
      <c r="G546" s="8">
        <f>중기사용료!G6214</f>
        <v>47</v>
      </c>
      <c r="H546" s="8">
        <f t="shared" si="8"/>
        <v>1054</v>
      </c>
      <c r="I546" s="7" t="s">
        <v>5631</v>
      </c>
      <c r="J546" s="6" t="s">
        <v>5631</v>
      </c>
      <c r="K546" s="6" t="s">
        <v>3261</v>
      </c>
    </row>
    <row r="547" spans="1:11" ht="15" customHeight="1">
      <c r="A547" s="7" t="s">
        <v>524</v>
      </c>
      <c r="B547" s="7" t="s">
        <v>3033</v>
      </c>
      <c r="C547" s="7">
        <v>1</v>
      </c>
      <c r="D547" s="7" t="s">
        <v>1473</v>
      </c>
      <c r="E547" s="8">
        <f>중기사용료!G6229</f>
        <v>1343</v>
      </c>
      <c r="F547" s="8">
        <v>0</v>
      </c>
      <c r="G547" s="8">
        <f>중기사용료!G6226</f>
        <v>63</v>
      </c>
      <c r="H547" s="8">
        <f t="shared" si="8"/>
        <v>1406</v>
      </c>
      <c r="I547" s="7" t="s">
        <v>5631</v>
      </c>
      <c r="J547" s="6" t="s">
        <v>5631</v>
      </c>
      <c r="K547" s="6" t="s">
        <v>1812</v>
      </c>
    </row>
    <row r="548" spans="1:11" ht="15" customHeight="1">
      <c r="A548" s="7" t="s">
        <v>524</v>
      </c>
      <c r="B548" s="7" t="s">
        <v>3862</v>
      </c>
      <c r="C548" s="7">
        <v>1</v>
      </c>
      <c r="D548" s="7" t="s">
        <v>1473</v>
      </c>
      <c r="E548" s="8">
        <f>중기사용료!G6241</f>
        <v>1510</v>
      </c>
      <c r="F548" s="8">
        <v>0</v>
      </c>
      <c r="G548" s="8">
        <f>중기사용료!G6238</f>
        <v>78</v>
      </c>
      <c r="H548" s="8">
        <f t="shared" si="8"/>
        <v>1588</v>
      </c>
      <c r="I548" s="7" t="s">
        <v>5631</v>
      </c>
      <c r="J548" s="6" t="s">
        <v>5631</v>
      </c>
      <c r="K548" s="6" t="s">
        <v>4887</v>
      </c>
    </row>
    <row r="549" spans="1:11" ht="15" customHeight="1">
      <c r="A549" s="7" t="s">
        <v>524</v>
      </c>
      <c r="B549" s="7" t="s">
        <v>75</v>
      </c>
      <c r="C549" s="7">
        <v>1</v>
      </c>
      <c r="D549" s="7" t="s">
        <v>1473</v>
      </c>
      <c r="E549" s="8">
        <f>중기사용료!G6253</f>
        <v>2350</v>
      </c>
      <c r="F549" s="8">
        <v>0</v>
      </c>
      <c r="G549" s="8">
        <f>중기사용료!G6250</f>
        <v>111</v>
      </c>
      <c r="H549" s="8">
        <f t="shared" si="8"/>
        <v>2461</v>
      </c>
      <c r="I549" s="7" t="s">
        <v>5631</v>
      </c>
      <c r="J549" s="6" t="s">
        <v>5631</v>
      </c>
      <c r="K549" s="6" t="s">
        <v>3196</v>
      </c>
    </row>
    <row r="550" spans="1:11" ht="15" customHeight="1">
      <c r="A550" s="7" t="s">
        <v>524</v>
      </c>
      <c r="B550" s="7" t="s">
        <v>2401</v>
      </c>
      <c r="C550" s="7">
        <v>1</v>
      </c>
      <c r="D550" s="7" t="s">
        <v>1473</v>
      </c>
      <c r="E550" s="8">
        <f>중기사용료!G6265</f>
        <v>4029</v>
      </c>
      <c r="F550" s="8">
        <v>0</v>
      </c>
      <c r="G550" s="8">
        <f>중기사용료!G6262</f>
        <v>270</v>
      </c>
      <c r="H550" s="8">
        <f t="shared" si="8"/>
        <v>4299</v>
      </c>
      <c r="I550" s="7" t="s">
        <v>5631</v>
      </c>
      <c r="J550" s="6" t="s">
        <v>5631</v>
      </c>
      <c r="K550" s="6" t="s">
        <v>4937</v>
      </c>
    </row>
    <row r="551" spans="1:11" ht="15" customHeight="1">
      <c r="A551" s="7" t="s">
        <v>4785</v>
      </c>
      <c r="B551" s="7" t="s">
        <v>1859</v>
      </c>
      <c r="C551" s="7">
        <v>1</v>
      </c>
      <c r="D551" s="7" t="s">
        <v>1473</v>
      </c>
      <c r="E551" s="8">
        <f>중기사용료!G6277</f>
        <v>709</v>
      </c>
      <c r="F551" s="8">
        <v>0</v>
      </c>
      <c r="G551" s="8">
        <f>중기사용료!G6274</f>
        <v>66</v>
      </c>
      <c r="H551" s="8">
        <f t="shared" si="8"/>
        <v>775</v>
      </c>
      <c r="I551" s="7" t="s">
        <v>5631</v>
      </c>
      <c r="J551" s="6" t="s">
        <v>5631</v>
      </c>
      <c r="K551" s="6" t="s">
        <v>261</v>
      </c>
    </row>
    <row r="552" spans="1:11" ht="15" customHeight="1">
      <c r="A552" s="7" t="s">
        <v>4785</v>
      </c>
      <c r="B552" s="7" t="s">
        <v>75</v>
      </c>
      <c r="C552" s="7">
        <v>1</v>
      </c>
      <c r="D552" s="7" t="s">
        <v>1473</v>
      </c>
      <c r="E552" s="8">
        <f>중기사용료!G6289</f>
        <v>1134</v>
      </c>
      <c r="F552" s="8">
        <v>0</v>
      </c>
      <c r="G552" s="8">
        <f>중기사용료!G6286</f>
        <v>78</v>
      </c>
      <c r="H552" s="8">
        <f t="shared" si="8"/>
        <v>1212</v>
      </c>
      <c r="I552" s="7" t="s">
        <v>5631</v>
      </c>
      <c r="J552" s="6" t="s">
        <v>5631</v>
      </c>
      <c r="K552" s="6" t="s">
        <v>900</v>
      </c>
    </row>
    <row r="553" spans="1:11" ht="15" customHeight="1">
      <c r="A553" s="7" t="s">
        <v>4785</v>
      </c>
      <c r="B553" s="7" t="s">
        <v>2118</v>
      </c>
      <c r="C553" s="7">
        <v>1</v>
      </c>
      <c r="D553" s="7" t="s">
        <v>1473</v>
      </c>
      <c r="E553" s="8">
        <f>중기사용료!G6301</f>
        <v>1418</v>
      </c>
      <c r="F553" s="8">
        <v>0</v>
      </c>
      <c r="G553" s="8">
        <f>중기사용료!G6298</f>
        <v>98</v>
      </c>
      <c r="H553" s="8">
        <f t="shared" si="8"/>
        <v>1516</v>
      </c>
      <c r="I553" s="7" t="s">
        <v>5631</v>
      </c>
      <c r="J553" s="6" t="s">
        <v>5631</v>
      </c>
      <c r="K553" s="6" t="s">
        <v>794</v>
      </c>
    </row>
    <row r="554" spans="1:11" ht="15" customHeight="1">
      <c r="A554" s="7" t="s">
        <v>4785</v>
      </c>
      <c r="B554" s="7" t="s">
        <v>1265</v>
      </c>
      <c r="C554" s="7">
        <v>1</v>
      </c>
      <c r="D554" s="7" t="s">
        <v>1473</v>
      </c>
      <c r="E554" s="8">
        <f>중기사용료!G6313</f>
        <v>2269</v>
      </c>
      <c r="F554" s="8">
        <v>0</v>
      </c>
      <c r="G554" s="8">
        <f>중기사용료!G6310</f>
        <v>258</v>
      </c>
      <c r="H554" s="8">
        <f t="shared" si="8"/>
        <v>2527</v>
      </c>
      <c r="I554" s="7" t="s">
        <v>5631</v>
      </c>
      <c r="J554" s="6" t="s">
        <v>5631</v>
      </c>
      <c r="K554" s="6" t="s">
        <v>1682</v>
      </c>
    </row>
    <row r="555" spans="1:11" ht="15" customHeight="1">
      <c r="A555" s="7" t="s">
        <v>4785</v>
      </c>
      <c r="B555" s="7" t="s">
        <v>1061</v>
      </c>
      <c r="C555" s="7">
        <v>1</v>
      </c>
      <c r="D555" s="7" t="s">
        <v>1473</v>
      </c>
      <c r="E555" s="8">
        <f>중기사용료!G6325</f>
        <v>2837</v>
      </c>
      <c r="F555" s="8">
        <v>0</v>
      </c>
      <c r="G555" s="8">
        <f>중기사용료!G6322</f>
        <v>524</v>
      </c>
      <c r="H555" s="8">
        <f t="shared" si="8"/>
        <v>3361</v>
      </c>
      <c r="I555" s="7" t="s">
        <v>5631</v>
      </c>
      <c r="J555" s="6" t="s">
        <v>5631</v>
      </c>
      <c r="K555" s="6" t="s">
        <v>5434</v>
      </c>
    </row>
    <row r="556" spans="1:11" ht="15" customHeight="1">
      <c r="A556" s="7" t="s">
        <v>4785</v>
      </c>
      <c r="B556" s="7" t="s">
        <v>2878</v>
      </c>
      <c r="C556" s="7">
        <v>1</v>
      </c>
      <c r="D556" s="7" t="s">
        <v>1473</v>
      </c>
      <c r="E556" s="8">
        <f>중기사용료!G6337</f>
        <v>3121</v>
      </c>
      <c r="F556" s="8">
        <v>0</v>
      </c>
      <c r="G556" s="8">
        <f>중기사용료!G6334</f>
        <v>702</v>
      </c>
      <c r="H556" s="8">
        <f t="shared" si="8"/>
        <v>3823</v>
      </c>
      <c r="I556" s="7" t="s">
        <v>5631</v>
      </c>
      <c r="J556" s="6" t="s">
        <v>5631</v>
      </c>
      <c r="K556" s="6" t="s">
        <v>173</v>
      </c>
    </row>
    <row r="557" spans="1:11" ht="15" customHeight="1">
      <c r="A557" s="7" t="s">
        <v>4785</v>
      </c>
      <c r="B557" s="7" t="s">
        <v>2995</v>
      </c>
      <c r="C557" s="7">
        <v>1</v>
      </c>
      <c r="D557" s="7" t="s">
        <v>1473</v>
      </c>
      <c r="E557" s="8">
        <f>중기사용료!G6349</f>
        <v>5390</v>
      </c>
      <c r="F557" s="8">
        <v>0</v>
      </c>
      <c r="G557" s="8">
        <f>중기사용료!G6346</f>
        <v>819</v>
      </c>
      <c r="H557" s="8">
        <f t="shared" si="8"/>
        <v>6209</v>
      </c>
      <c r="I557" s="7" t="s">
        <v>5631</v>
      </c>
      <c r="J557" s="6" t="s">
        <v>5631</v>
      </c>
      <c r="K557" s="6" t="s">
        <v>4406</v>
      </c>
    </row>
    <row r="558" spans="1:11" ht="15" customHeight="1">
      <c r="A558" s="7" t="s">
        <v>4785</v>
      </c>
      <c r="B558" s="7" t="s">
        <v>3031</v>
      </c>
      <c r="C558" s="7">
        <v>1</v>
      </c>
      <c r="D558" s="7" t="s">
        <v>1473</v>
      </c>
      <c r="E558" s="8">
        <f>중기사용료!G6361</f>
        <v>10781</v>
      </c>
      <c r="F558" s="8">
        <v>0</v>
      </c>
      <c r="G558" s="8">
        <f>중기사용료!G6358</f>
        <v>1051</v>
      </c>
      <c r="H558" s="8">
        <f t="shared" si="8"/>
        <v>11832</v>
      </c>
      <c r="I558" s="7" t="s">
        <v>5631</v>
      </c>
      <c r="J558" s="6" t="s">
        <v>5631</v>
      </c>
      <c r="K558" s="6" t="s">
        <v>1480</v>
      </c>
    </row>
    <row r="559" spans="1:11" ht="15" customHeight="1">
      <c r="A559" s="7" t="s">
        <v>4785</v>
      </c>
      <c r="B559" s="7" t="s">
        <v>4583</v>
      </c>
      <c r="C559" s="7">
        <v>1</v>
      </c>
      <c r="D559" s="7" t="s">
        <v>1473</v>
      </c>
      <c r="E559" s="8">
        <f>중기사용료!G6373</f>
        <v>15321</v>
      </c>
      <c r="F559" s="8">
        <v>0</v>
      </c>
      <c r="G559" s="8">
        <f>중기사용료!G6370</f>
        <v>1251</v>
      </c>
      <c r="H559" s="8">
        <f t="shared" si="8"/>
        <v>16572</v>
      </c>
      <c r="I559" s="7" t="s">
        <v>5631</v>
      </c>
      <c r="J559" s="6" t="s">
        <v>5631</v>
      </c>
      <c r="K559" s="6" t="s">
        <v>3864</v>
      </c>
    </row>
    <row r="560" spans="1:11" ht="15" customHeight="1">
      <c r="A560" s="7" t="s">
        <v>4785</v>
      </c>
      <c r="B560" s="7" t="s">
        <v>618</v>
      </c>
      <c r="C560" s="7">
        <v>1</v>
      </c>
      <c r="D560" s="7" t="s">
        <v>1473</v>
      </c>
      <c r="E560" s="8">
        <f>중기사용료!G6385</f>
        <v>23124</v>
      </c>
      <c r="F560" s="8">
        <v>0</v>
      </c>
      <c r="G560" s="8">
        <f>중기사용료!G6382</f>
        <v>1583</v>
      </c>
      <c r="H560" s="8">
        <f t="shared" si="8"/>
        <v>24707</v>
      </c>
      <c r="I560" s="7" t="s">
        <v>5631</v>
      </c>
      <c r="J560" s="6" t="s">
        <v>5631</v>
      </c>
      <c r="K560" s="6" t="s">
        <v>5465</v>
      </c>
    </row>
    <row r="561" spans="1:11" ht="15" customHeight="1">
      <c r="A561" s="7" t="s">
        <v>4785</v>
      </c>
      <c r="B561" s="7" t="s">
        <v>547</v>
      </c>
      <c r="C561" s="7">
        <v>1</v>
      </c>
      <c r="D561" s="7" t="s">
        <v>1473</v>
      </c>
      <c r="E561" s="8">
        <f>중기사용료!G6397</f>
        <v>30785</v>
      </c>
      <c r="F561" s="8">
        <v>0</v>
      </c>
      <c r="G561" s="8">
        <f>중기사용료!G6394</f>
        <v>3004</v>
      </c>
      <c r="H561" s="8">
        <f t="shared" si="8"/>
        <v>33789</v>
      </c>
      <c r="I561" s="7" t="s">
        <v>5631</v>
      </c>
      <c r="J561" s="6" t="s">
        <v>5631</v>
      </c>
      <c r="K561" s="6" t="s">
        <v>5200</v>
      </c>
    </row>
    <row r="562" spans="1:11" ht="15" customHeight="1">
      <c r="A562" s="7" t="s">
        <v>5538</v>
      </c>
      <c r="B562" s="7" t="s">
        <v>3965</v>
      </c>
      <c r="C562" s="7">
        <v>1</v>
      </c>
      <c r="D562" s="7" t="s">
        <v>1473</v>
      </c>
      <c r="E562" s="8">
        <v>0</v>
      </c>
      <c r="F562" s="8">
        <v>0</v>
      </c>
      <c r="G562" s="8">
        <f>중기사용료!G6406</f>
        <v>6722</v>
      </c>
      <c r="H562" s="8">
        <f t="shared" si="8"/>
        <v>6722</v>
      </c>
      <c r="I562" s="7" t="s">
        <v>962</v>
      </c>
      <c r="J562" s="6" t="s">
        <v>5631</v>
      </c>
      <c r="K562" s="6" t="s">
        <v>2470</v>
      </c>
    </row>
    <row r="563" spans="1:11" ht="15" customHeight="1">
      <c r="A563" s="7" t="s">
        <v>3155</v>
      </c>
      <c r="B563" s="7" t="s">
        <v>5393</v>
      </c>
      <c r="C563" s="7">
        <v>1</v>
      </c>
      <c r="D563" s="7" t="s">
        <v>1473</v>
      </c>
      <c r="E563" s="8">
        <v>0</v>
      </c>
      <c r="F563" s="8">
        <v>0</v>
      </c>
      <c r="G563" s="8">
        <f>중기사용료!G6417</f>
        <v>19</v>
      </c>
      <c r="H563" s="8">
        <f t="shared" si="8"/>
        <v>19</v>
      </c>
      <c r="I563" s="7" t="s">
        <v>5631</v>
      </c>
      <c r="J563" s="6" t="s">
        <v>5631</v>
      </c>
      <c r="K563" s="6" t="s">
        <v>4484</v>
      </c>
    </row>
    <row r="564" spans="1:11" ht="15" customHeight="1">
      <c r="A564" s="7" t="s">
        <v>3155</v>
      </c>
      <c r="B564" s="7" t="s">
        <v>3812</v>
      </c>
      <c r="C564" s="7">
        <v>1</v>
      </c>
      <c r="D564" s="7" t="s">
        <v>1473</v>
      </c>
      <c r="E564" s="8">
        <v>0</v>
      </c>
      <c r="F564" s="8">
        <v>0</v>
      </c>
      <c r="G564" s="8">
        <f>중기사용료!G6428</f>
        <v>23</v>
      </c>
      <c r="H564" s="8">
        <f t="shared" si="8"/>
        <v>23</v>
      </c>
      <c r="I564" s="7" t="s">
        <v>5631</v>
      </c>
      <c r="J564" s="6" t="s">
        <v>5631</v>
      </c>
      <c r="K564" s="6" t="s">
        <v>2609</v>
      </c>
    </row>
    <row r="565" spans="1:11" ht="15" customHeight="1">
      <c r="A565" s="7" t="s">
        <v>3155</v>
      </c>
      <c r="B565" s="7" t="s">
        <v>5444</v>
      </c>
      <c r="C565" s="7">
        <v>1</v>
      </c>
      <c r="D565" s="7" t="s">
        <v>1473</v>
      </c>
      <c r="E565" s="8">
        <v>0</v>
      </c>
      <c r="F565" s="8">
        <v>0</v>
      </c>
      <c r="G565" s="8">
        <f>중기사용료!G6439</f>
        <v>27</v>
      </c>
      <c r="H565" s="8">
        <f t="shared" si="8"/>
        <v>27</v>
      </c>
      <c r="I565" s="7" t="s">
        <v>5631</v>
      </c>
      <c r="J565" s="6" t="s">
        <v>5631</v>
      </c>
      <c r="K565" s="6" t="s">
        <v>4941</v>
      </c>
    </row>
    <row r="566" spans="1:11" ht="15" customHeight="1">
      <c r="A566" s="7" t="s">
        <v>3155</v>
      </c>
      <c r="B566" s="7" t="s">
        <v>1859</v>
      </c>
      <c r="C566" s="7">
        <v>1</v>
      </c>
      <c r="D566" s="7" t="s">
        <v>1473</v>
      </c>
      <c r="E566" s="8">
        <v>0</v>
      </c>
      <c r="F566" s="8">
        <v>0</v>
      </c>
      <c r="G566" s="8">
        <f>중기사용료!G6450</f>
        <v>35</v>
      </c>
      <c r="H566" s="8">
        <f t="shared" si="8"/>
        <v>35</v>
      </c>
      <c r="I566" s="7" t="s">
        <v>5631</v>
      </c>
      <c r="J566" s="6" t="s">
        <v>5631</v>
      </c>
      <c r="K566" s="6" t="s">
        <v>4686</v>
      </c>
    </row>
    <row r="567" spans="1:11" ht="15" customHeight="1">
      <c r="A567" s="7" t="s">
        <v>3155</v>
      </c>
      <c r="B567" s="7" t="s">
        <v>2141</v>
      </c>
      <c r="C567" s="7">
        <v>1</v>
      </c>
      <c r="D567" s="7" t="s">
        <v>1473</v>
      </c>
      <c r="E567" s="8">
        <v>0</v>
      </c>
      <c r="F567" s="8">
        <v>0</v>
      </c>
      <c r="G567" s="8">
        <f>중기사용료!G6461</f>
        <v>45</v>
      </c>
      <c r="H567" s="8">
        <f t="shared" si="8"/>
        <v>45</v>
      </c>
      <c r="I567" s="7" t="s">
        <v>5631</v>
      </c>
      <c r="J567" s="6" t="s">
        <v>5631</v>
      </c>
      <c r="K567" s="6" t="s">
        <v>5500</v>
      </c>
    </row>
    <row r="568" spans="1:11" ht="15" customHeight="1">
      <c r="A568" s="7" t="s">
        <v>3155</v>
      </c>
      <c r="B568" s="7" t="s">
        <v>4882</v>
      </c>
      <c r="C568" s="7">
        <v>1</v>
      </c>
      <c r="D568" s="7" t="s">
        <v>1473</v>
      </c>
      <c r="E568" s="8">
        <v>0</v>
      </c>
      <c r="F568" s="8">
        <v>0</v>
      </c>
      <c r="G568" s="8">
        <f>중기사용료!G6472</f>
        <v>59</v>
      </c>
      <c r="H568" s="8">
        <f t="shared" si="8"/>
        <v>59</v>
      </c>
      <c r="I568" s="7" t="s">
        <v>5631</v>
      </c>
      <c r="J568" s="6" t="s">
        <v>5631</v>
      </c>
      <c r="K568" s="6" t="s">
        <v>651</v>
      </c>
    </row>
    <row r="569" spans="1:11" ht="15" customHeight="1">
      <c r="A569" s="7" t="s">
        <v>3155</v>
      </c>
      <c r="B569" s="7" t="s">
        <v>1265</v>
      </c>
      <c r="C569" s="7">
        <v>1</v>
      </c>
      <c r="D569" s="7" t="s">
        <v>1473</v>
      </c>
      <c r="E569" s="8">
        <v>0</v>
      </c>
      <c r="F569" s="8">
        <v>0</v>
      </c>
      <c r="G569" s="8">
        <f>중기사용료!G6483</f>
        <v>73</v>
      </c>
      <c r="H569" s="8">
        <f t="shared" si="8"/>
        <v>73</v>
      </c>
      <c r="I569" s="7" t="s">
        <v>5631</v>
      </c>
      <c r="J569" s="6" t="s">
        <v>5631</v>
      </c>
      <c r="K569" s="6" t="s">
        <v>3229</v>
      </c>
    </row>
    <row r="570" spans="1:11" ht="15" customHeight="1">
      <c r="A570" s="7" t="s">
        <v>3155</v>
      </c>
      <c r="B570" s="7" t="s">
        <v>2878</v>
      </c>
      <c r="C570" s="7">
        <v>1</v>
      </c>
      <c r="D570" s="7" t="s">
        <v>1473</v>
      </c>
      <c r="E570" s="8">
        <v>0</v>
      </c>
      <c r="F570" s="8">
        <v>0</v>
      </c>
      <c r="G570" s="8">
        <f>중기사용료!G6494</f>
        <v>105</v>
      </c>
      <c r="H570" s="8">
        <f t="shared" si="8"/>
        <v>105</v>
      </c>
      <c r="I570" s="7" t="s">
        <v>5631</v>
      </c>
      <c r="J570" s="6" t="s">
        <v>5631</v>
      </c>
      <c r="K570" s="6" t="s">
        <v>4763</v>
      </c>
    </row>
    <row r="571" spans="1:11" ht="15" customHeight="1">
      <c r="A571" s="7" t="s">
        <v>3155</v>
      </c>
      <c r="B571" s="7" t="s">
        <v>5062</v>
      </c>
      <c r="C571" s="7">
        <v>1</v>
      </c>
      <c r="D571" s="7" t="s">
        <v>1473</v>
      </c>
      <c r="E571" s="8">
        <v>0</v>
      </c>
      <c r="F571" s="8">
        <v>0</v>
      </c>
      <c r="G571" s="8">
        <f>중기사용료!G6505</f>
        <v>137</v>
      </c>
      <c r="H571" s="8">
        <f t="shared" si="8"/>
        <v>137</v>
      </c>
      <c r="I571" s="7" t="s">
        <v>5631</v>
      </c>
      <c r="J571" s="6" t="s">
        <v>5631</v>
      </c>
      <c r="K571" s="6" t="s">
        <v>1916</v>
      </c>
    </row>
    <row r="572" spans="1:11" ht="15" customHeight="1">
      <c r="A572" s="7" t="s">
        <v>3155</v>
      </c>
      <c r="B572" s="7" t="s">
        <v>3827</v>
      </c>
      <c r="C572" s="7">
        <v>1</v>
      </c>
      <c r="D572" s="7" t="s">
        <v>1473</v>
      </c>
      <c r="E572" s="8">
        <v>0</v>
      </c>
      <c r="F572" s="8">
        <v>0</v>
      </c>
      <c r="G572" s="8">
        <f>중기사용료!G6516</f>
        <v>189</v>
      </c>
      <c r="H572" s="8">
        <f t="shared" si="8"/>
        <v>189</v>
      </c>
      <c r="I572" s="7" t="s">
        <v>5631</v>
      </c>
      <c r="J572" s="6" t="s">
        <v>5631</v>
      </c>
      <c r="K572" s="6" t="s">
        <v>3328</v>
      </c>
    </row>
    <row r="573" spans="1:11" ht="15" customHeight="1">
      <c r="A573" s="7" t="s">
        <v>3155</v>
      </c>
      <c r="B573" s="7" t="s">
        <v>4174</v>
      </c>
      <c r="C573" s="7">
        <v>1</v>
      </c>
      <c r="D573" s="7" t="s">
        <v>1473</v>
      </c>
      <c r="E573" s="8">
        <v>0</v>
      </c>
      <c r="F573" s="8">
        <v>0</v>
      </c>
      <c r="G573" s="8">
        <f>중기사용료!G6527</f>
        <v>230</v>
      </c>
      <c r="H573" s="8">
        <f t="shared" si="8"/>
        <v>230</v>
      </c>
      <c r="I573" s="7" t="s">
        <v>5631</v>
      </c>
      <c r="J573" s="6" t="s">
        <v>5631</v>
      </c>
      <c r="K573" s="6" t="s">
        <v>2076</v>
      </c>
    </row>
    <row r="574" spans="1:11" ht="15" customHeight="1">
      <c r="A574" s="7" t="s">
        <v>3155</v>
      </c>
      <c r="B574" s="7" t="s">
        <v>2958</v>
      </c>
      <c r="C574" s="7">
        <v>1</v>
      </c>
      <c r="D574" s="7" t="s">
        <v>1473</v>
      </c>
      <c r="E574" s="8">
        <v>0</v>
      </c>
      <c r="F574" s="8">
        <v>0</v>
      </c>
      <c r="G574" s="8">
        <f>중기사용료!G6538</f>
        <v>263</v>
      </c>
      <c r="H574" s="8">
        <f t="shared" si="8"/>
        <v>263</v>
      </c>
      <c r="I574" s="7" t="s">
        <v>5631</v>
      </c>
      <c r="J574" s="6" t="s">
        <v>5631</v>
      </c>
      <c r="K574" s="6" t="s">
        <v>735</v>
      </c>
    </row>
    <row r="575" spans="1:11" ht="15" customHeight="1">
      <c r="A575" s="7" t="s">
        <v>3155</v>
      </c>
      <c r="B575" s="7" t="s">
        <v>4140</v>
      </c>
      <c r="C575" s="7">
        <v>1</v>
      </c>
      <c r="D575" s="7" t="s">
        <v>1473</v>
      </c>
      <c r="E575" s="8">
        <v>0</v>
      </c>
      <c r="F575" s="8">
        <v>0</v>
      </c>
      <c r="G575" s="8">
        <f>중기사용료!G6549</f>
        <v>455</v>
      </c>
      <c r="H575" s="8">
        <f t="shared" si="8"/>
        <v>455</v>
      </c>
      <c r="I575" s="7" t="s">
        <v>5631</v>
      </c>
      <c r="J575" s="6" t="s">
        <v>5631</v>
      </c>
      <c r="K575" s="6" t="s">
        <v>429</v>
      </c>
    </row>
    <row r="576" spans="1:11" ht="15" customHeight="1">
      <c r="A576" s="7" t="s">
        <v>3155</v>
      </c>
      <c r="B576" s="7" t="s">
        <v>4583</v>
      </c>
      <c r="C576" s="7">
        <v>1</v>
      </c>
      <c r="D576" s="7" t="s">
        <v>1473</v>
      </c>
      <c r="E576" s="8">
        <v>0</v>
      </c>
      <c r="F576" s="8">
        <v>0</v>
      </c>
      <c r="G576" s="8">
        <f>중기사용료!G6560</f>
        <v>791</v>
      </c>
      <c r="H576" s="8">
        <f t="shared" si="8"/>
        <v>791</v>
      </c>
      <c r="I576" s="7" t="s">
        <v>5631</v>
      </c>
      <c r="J576" s="6" t="s">
        <v>5631</v>
      </c>
      <c r="K576" s="6" t="s">
        <v>2412</v>
      </c>
    </row>
    <row r="577" spans="1:11" ht="15" customHeight="1">
      <c r="A577" s="7" t="s">
        <v>2083</v>
      </c>
      <c r="B577" s="7" t="s">
        <v>42</v>
      </c>
      <c r="C577" s="7">
        <v>1</v>
      </c>
      <c r="D577" s="7" t="s">
        <v>1473</v>
      </c>
      <c r="E577" s="8">
        <v>0</v>
      </c>
      <c r="F577" s="8">
        <v>0</v>
      </c>
      <c r="G577" s="8">
        <f>중기사용료!G6571</f>
        <v>31013</v>
      </c>
      <c r="H577" s="8">
        <f t="shared" si="8"/>
        <v>31013</v>
      </c>
      <c r="I577" s="7" t="s">
        <v>5631</v>
      </c>
      <c r="J577" s="6" t="s">
        <v>5631</v>
      </c>
      <c r="K577" s="6" t="s">
        <v>500</v>
      </c>
    </row>
    <row r="578" spans="1:11" ht="15" customHeight="1">
      <c r="A578" s="7" t="s">
        <v>3393</v>
      </c>
      <c r="B578" s="7" t="s">
        <v>3812</v>
      </c>
      <c r="C578" s="7">
        <v>1</v>
      </c>
      <c r="D578" s="7" t="s">
        <v>1473</v>
      </c>
      <c r="E578" s="8">
        <v>0</v>
      </c>
      <c r="F578" s="8">
        <v>0</v>
      </c>
      <c r="G578" s="8">
        <f>중기사용료!G6582</f>
        <v>786</v>
      </c>
      <c r="H578" s="8">
        <f t="shared" si="8"/>
        <v>786</v>
      </c>
      <c r="I578" s="7" t="s">
        <v>5631</v>
      </c>
      <c r="J578" s="6" t="s">
        <v>5631</v>
      </c>
      <c r="K578" s="6" t="s">
        <v>4565</v>
      </c>
    </row>
    <row r="579" spans="1:11" ht="15" customHeight="1">
      <c r="A579" s="7" t="s">
        <v>2104</v>
      </c>
      <c r="B579" s="7" t="s">
        <v>1559</v>
      </c>
      <c r="C579" s="7">
        <v>1</v>
      </c>
      <c r="D579" s="7" t="s">
        <v>1473</v>
      </c>
      <c r="E579" s="8">
        <v>0</v>
      </c>
      <c r="F579" s="8">
        <v>0</v>
      </c>
      <c r="G579" s="8">
        <f>중기사용료!G6593</f>
        <v>1638</v>
      </c>
      <c r="H579" s="8">
        <f t="shared" si="8"/>
        <v>1638</v>
      </c>
      <c r="I579" s="7" t="s">
        <v>5631</v>
      </c>
      <c r="J579" s="6" t="s">
        <v>5631</v>
      </c>
      <c r="K579" s="6" t="s">
        <v>1505</v>
      </c>
    </row>
    <row r="580" spans="1:11" ht="15" customHeight="1">
      <c r="A580" s="7" t="s">
        <v>4175</v>
      </c>
      <c r="B580" s="7" t="s">
        <v>3431</v>
      </c>
      <c r="C580" s="7">
        <v>1</v>
      </c>
      <c r="D580" s="7" t="s">
        <v>1473</v>
      </c>
      <c r="E580" s="8">
        <v>0</v>
      </c>
      <c r="F580" s="8">
        <v>0</v>
      </c>
      <c r="G580" s="8">
        <f>중기사용료!G6604</f>
        <v>250</v>
      </c>
      <c r="H580" s="8">
        <f t="shared" ref="H580:H643" si="9">E580+F580+G580</f>
        <v>250</v>
      </c>
      <c r="I580" s="7" t="s">
        <v>5631</v>
      </c>
      <c r="J580" s="6" t="s">
        <v>5631</v>
      </c>
      <c r="K580" s="6" t="s">
        <v>2657</v>
      </c>
    </row>
    <row r="581" spans="1:11" ht="15" customHeight="1">
      <c r="A581" s="7" t="s">
        <v>2971</v>
      </c>
      <c r="B581" s="7" t="s">
        <v>535</v>
      </c>
      <c r="C581" s="7">
        <v>1</v>
      </c>
      <c r="D581" s="7" t="s">
        <v>1473</v>
      </c>
      <c r="E581" s="8">
        <v>0</v>
      </c>
      <c r="F581" s="8">
        <v>0</v>
      </c>
      <c r="G581" s="8">
        <f>중기사용료!G6615</f>
        <v>7300</v>
      </c>
      <c r="H581" s="8">
        <f t="shared" si="9"/>
        <v>7300</v>
      </c>
      <c r="I581" s="7" t="s">
        <v>5631</v>
      </c>
      <c r="J581" s="6" t="s">
        <v>5631</v>
      </c>
      <c r="K581" s="6" t="s">
        <v>3546</v>
      </c>
    </row>
    <row r="582" spans="1:11" ht="15" customHeight="1">
      <c r="A582" s="7" t="s">
        <v>3311</v>
      </c>
      <c r="B582" s="7" t="s">
        <v>3571</v>
      </c>
      <c r="C582" s="7">
        <v>1</v>
      </c>
      <c r="D582" s="7" t="s">
        <v>1473</v>
      </c>
      <c r="E582" s="8">
        <f>중기사용료!G6629</f>
        <v>2269</v>
      </c>
      <c r="F582" s="8">
        <f>중기사용료!G6631</f>
        <v>25758</v>
      </c>
      <c r="G582" s="8">
        <f>중기사용료!G6626</f>
        <v>7209</v>
      </c>
      <c r="H582" s="8">
        <f t="shared" si="9"/>
        <v>35236</v>
      </c>
      <c r="I582" s="7" t="s">
        <v>5631</v>
      </c>
      <c r="J582" s="6" t="s">
        <v>5631</v>
      </c>
      <c r="K582" s="6" t="s">
        <v>1090</v>
      </c>
    </row>
    <row r="583" spans="1:11" ht="15" customHeight="1">
      <c r="A583" s="7" t="s">
        <v>5327</v>
      </c>
      <c r="B583" s="7" t="s">
        <v>518</v>
      </c>
      <c r="C583" s="7">
        <v>1</v>
      </c>
      <c r="D583" s="7" t="s">
        <v>1473</v>
      </c>
      <c r="E583" s="8">
        <f>중기사용료!G6640</f>
        <v>0</v>
      </c>
      <c r="F583" s="8">
        <v>0</v>
      </c>
      <c r="G583" s="8">
        <f>중기사용료!G6638</f>
        <v>6321</v>
      </c>
      <c r="H583" s="8">
        <f t="shared" si="9"/>
        <v>6321</v>
      </c>
      <c r="I583" s="7" t="s">
        <v>5631</v>
      </c>
      <c r="J583" s="6" t="s">
        <v>5631</v>
      </c>
      <c r="K583" s="6" t="s">
        <v>4397</v>
      </c>
    </row>
    <row r="584" spans="1:11" ht="15" customHeight="1">
      <c r="A584" s="7" t="s">
        <v>5327</v>
      </c>
      <c r="B584" s="7" t="s">
        <v>3376</v>
      </c>
      <c r="C584" s="7">
        <v>1</v>
      </c>
      <c r="D584" s="7" t="s">
        <v>1473</v>
      </c>
      <c r="E584" s="8">
        <f>중기사용료!G6651</f>
        <v>0</v>
      </c>
      <c r="F584" s="8">
        <v>0</v>
      </c>
      <c r="G584" s="8">
        <f>중기사용료!G6649</f>
        <v>8285</v>
      </c>
      <c r="H584" s="8">
        <f t="shared" si="9"/>
        <v>8285</v>
      </c>
      <c r="I584" s="7" t="s">
        <v>5631</v>
      </c>
      <c r="J584" s="6" t="s">
        <v>5631</v>
      </c>
      <c r="K584" s="6" t="s">
        <v>4077</v>
      </c>
    </row>
    <row r="585" spans="1:11" ht="15" customHeight="1">
      <c r="A585" s="7" t="s">
        <v>5327</v>
      </c>
      <c r="B585" s="7" t="s">
        <v>5586</v>
      </c>
      <c r="C585" s="7">
        <v>1</v>
      </c>
      <c r="D585" s="7" t="s">
        <v>1473</v>
      </c>
      <c r="E585" s="8">
        <f>중기사용료!G6662</f>
        <v>0</v>
      </c>
      <c r="F585" s="8">
        <v>0</v>
      </c>
      <c r="G585" s="8">
        <f>중기사용료!G6660</f>
        <v>15434</v>
      </c>
      <c r="H585" s="8">
        <f t="shared" si="9"/>
        <v>15434</v>
      </c>
      <c r="I585" s="7" t="s">
        <v>5631</v>
      </c>
      <c r="J585" s="6" t="s">
        <v>5631</v>
      </c>
      <c r="K585" s="6" t="s">
        <v>2268</v>
      </c>
    </row>
    <row r="586" spans="1:11" ht="15" customHeight="1">
      <c r="A586" s="7" t="s">
        <v>4806</v>
      </c>
      <c r="B586" s="7" t="s">
        <v>194</v>
      </c>
      <c r="C586" s="7">
        <v>1</v>
      </c>
      <c r="D586" s="7" t="s">
        <v>1473</v>
      </c>
      <c r="E586" s="8">
        <f>중기사용료!G6674</f>
        <v>1855</v>
      </c>
      <c r="F586" s="8">
        <v>0</v>
      </c>
      <c r="G586" s="8">
        <f>중기사용료!G6671</f>
        <v>1687</v>
      </c>
      <c r="H586" s="8">
        <f t="shared" si="9"/>
        <v>3542</v>
      </c>
      <c r="I586" s="7" t="s">
        <v>5631</v>
      </c>
      <c r="J586" s="6" t="s">
        <v>5631</v>
      </c>
      <c r="K586" s="6" t="s">
        <v>4430</v>
      </c>
    </row>
    <row r="587" spans="1:11" ht="15" customHeight="1">
      <c r="A587" s="7" t="s">
        <v>5197</v>
      </c>
      <c r="B587" s="7" t="s">
        <v>5359</v>
      </c>
      <c r="C587" s="7">
        <v>1</v>
      </c>
      <c r="D587" s="7" t="s">
        <v>1473</v>
      </c>
      <c r="E587" s="8">
        <f>중기사용료!G6685</f>
        <v>0</v>
      </c>
      <c r="F587" s="8">
        <v>0</v>
      </c>
      <c r="G587" s="8">
        <f>중기사용료!G6683</f>
        <v>10</v>
      </c>
      <c r="H587" s="8">
        <f t="shared" si="9"/>
        <v>10</v>
      </c>
      <c r="I587" s="7" t="s">
        <v>5631</v>
      </c>
      <c r="J587" s="6" t="s">
        <v>5631</v>
      </c>
      <c r="K587" s="6" t="s">
        <v>2433</v>
      </c>
    </row>
    <row r="588" spans="1:11" ht="15" customHeight="1">
      <c r="A588" s="7" t="s">
        <v>2361</v>
      </c>
      <c r="B588" s="7" t="s">
        <v>518</v>
      </c>
      <c r="C588" s="7">
        <v>1</v>
      </c>
      <c r="D588" s="7" t="s">
        <v>1473</v>
      </c>
      <c r="E588" s="8">
        <f>중기사용료!G6697</f>
        <v>1538</v>
      </c>
      <c r="F588" s="8">
        <v>0</v>
      </c>
      <c r="G588" s="8">
        <f>중기사용료!G6694</f>
        <v>1138</v>
      </c>
      <c r="H588" s="8">
        <f t="shared" si="9"/>
        <v>2676</v>
      </c>
      <c r="I588" s="7" t="s">
        <v>5631</v>
      </c>
      <c r="J588" s="6" t="s">
        <v>5631</v>
      </c>
      <c r="K588" s="6" t="s">
        <v>4034</v>
      </c>
    </row>
    <row r="589" spans="1:11" ht="15" customHeight="1">
      <c r="A589" s="7" t="s">
        <v>2685</v>
      </c>
      <c r="B589" s="7" t="s">
        <v>4699</v>
      </c>
      <c r="C589" s="7">
        <v>1</v>
      </c>
      <c r="D589" s="7" t="s">
        <v>1473</v>
      </c>
      <c r="E589" s="8">
        <v>0</v>
      </c>
      <c r="F589" s="8">
        <v>0</v>
      </c>
      <c r="G589" s="8">
        <f>중기사용료!G6706</f>
        <v>6</v>
      </c>
      <c r="H589" s="8">
        <f t="shared" si="9"/>
        <v>6</v>
      </c>
      <c r="I589" s="7" t="s">
        <v>5631</v>
      </c>
      <c r="J589" s="6" t="s">
        <v>5631</v>
      </c>
      <c r="K589" s="6" t="s">
        <v>224</v>
      </c>
    </row>
    <row r="590" spans="1:11" ht="15" customHeight="1">
      <c r="A590" s="7" t="s">
        <v>1268</v>
      </c>
      <c r="B590" s="7" t="s">
        <v>1749</v>
      </c>
      <c r="C590" s="7">
        <v>1</v>
      </c>
      <c r="D590" s="7" t="s">
        <v>1473</v>
      </c>
      <c r="E590" s="8">
        <v>0</v>
      </c>
      <c r="F590" s="8">
        <v>0</v>
      </c>
      <c r="G590" s="8">
        <f>중기사용료!G6717</f>
        <v>54</v>
      </c>
      <c r="H590" s="8">
        <f t="shared" si="9"/>
        <v>54</v>
      </c>
      <c r="I590" s="7" t="s">
        <v>5631</v>
      </c>
      <c r="J590" s="6" t="s">
        <v>5631</v>
      </c>
      <c r="K590" s="6" t="s">
        <v>4026</v>
      </c>
    </row>
    <row r="591" spans="1:11" ht="15" customHeight="1">
      <c r="A591" s="7" t="s">
        <v>1268</v>
      </c>
      <c r="B591" s="7" t="s">
        <v>1318</v>
      </c>
      <c r="C591" s="7">
        <v>1</v>
      </c>
      <c r="D591" s="7" t="s">
        <v>1473</v>
      </c>
      <c r="E591" s="8">
        <v>0</v>
      </c>
      <c r="F591" s="8">
        <v>0</v>
      </c>
      <c r="G591" s="8">
        <f>중기사용료!G6728</f>
        <v>43</v>
      </c>
      <c r="H591" s="8">
        <f t="shared" si="9"/>
        <v>43</v>
      </c>
      <c r="I591" s="7" t="s">
        <v>5631</v>
      </c>
      <c r="J591" s="6" t="s">
        <v>5631</v>
      </c>
      <c r="K591" s="6" t="s">
        <v>1794</v>
      </c>
    </row>
    <row r="592" spans="1:11" ht="15" customHeight="1">
      <c r="A592" s="7" t="s">
        <v>1268</v>
      </c>
      <c r="B592" s="7" t="s">
        <v>3417</v>
      </c>
      <c r="C592" s="7">
        <v>1</v>
      </c>
      <c r="D592" s="7" t="s">
        <v>1473</v>
      </c>
      <c r="E592" s="8">
        <v>0</v>
      </c>
      <c r="F592" s="8">
        <v>0</v>
      </c>
      <c r="G592" s="8">
        <f>중기사용료!G6739</f>
        <v>42</v>
      </c>
      <c r="H592" s="8">
        <f t="shared" si="9"/>
        <v>42</v>
      </c>
      <c r="I592" s="7" t="s">
        <v>5631</v>
      </c>
      <c r="J592" s="6" t="s">
        <v>5631</v>
      </c>
      <c r="K592" s="6" t="s">
        <v>1352</v>
      </c>
    </row>
    <row r="593" spans="1:11" ht="15" customHeight="1">
      <c r="A593" s="7" t="s">
        <v>1268</v>
      </c>
      <c r="B593" s="7" t="s">
        <v>5043</v>
      </c>
      <c r="C593" s="7">
        <v>1</v>
      </c>
      <c r="D593" s="7" t="s">
        <v>1473</v>
      </c>
      <c r="E593" s="8">
        <v>0</v>
      </c>
      <c r="F593" s="8">
        <v>0</v>
      </c>
      <c r="G593" s="8">
        <f>중기사용료!G6750</f>
        <v>61</v>
      </c>
      <c r="H593" s="8">
        <f t="shared" si="9"/>
        <v>61</v>
      </c>
      <c r="I593" s="7" t="s">
        <v>5631</v>
      </c>
      <c r="J593" s="6" t="s">
        <v>5631</v>
      </c>
      <c r="K593" s="6" t="s">
        <v>591</v>
      </c>
    </row>
    <row r="594" spans="1:11" ht="15" customHeight="1">
      <c r="A594" s="7" t="s">
        <v>1428</v>
      </c>
      <c r="B594" s="7" t="s">
        <v>2365</v>
      </c>
      <c r="C594" s="7">
        <v>1</v>
      </c>
      <c r="D594" s="7" t="s">
        <v>1473</v>
      </c>
      <c r="E594" s="8">
        <v>0</v>
      </c>
      <c r="F594" s="8">
        <v>0</v>
      </c>
      <c r="G594" s="8">
        <f>중기사용료!G6761</f>
        <v>39</v>
      </c>
      <c r="H594" s="8">
        <f t="shared" si="9"/>
        <v>39</v>
      </c>
      <c r="I594" s="7" t="s">
        <v>5631</v>
      </c>
      <c r="J594" s="6" t="s">
        <v>5631</v>
      </c>
      <c r="K594" s="6" t="s">
        <v>624</v>
      </c>
    </row>
    <row r="595" spans="1:11" ht="15" customHeight="1">
      <c r="A595" s="7" t="s">
        <v>765</v>
      </c>
      <c r="B595" s="7" t="s">
        <v>1044</v>
      </c>
      <c r="C595" s="7">
        <v>1</v>
      </c>
      <c r="D595" s="7" t="s">
        <v>1473</v>
      </c>
      <c r="E595" s="8">
        <v>0</v>
      </c>
      <c r="F595" s="8">
        <v>0</v>
      </c>
      <c r="G595" s="8">
        <f>중기사용료!G6772</f>
        <v>11</v>
      </c>
      <c r="H595" s="8">
        <f t="shared" si="9"/>
        <v>11</v>
      </c>
      <c r="I595" s="7" t="s">
        <v>5631</v>
      </c>
      <c r="J595" s="6" t="s">
        <v>5631</v>
      </c>
      <c r="K595" s="6" t="s">
        <v>3693</v>
      </c>
    </row>
    <row r="596" spans="1:11" ht="15" customHeight="1">
      <c r="A596" s="7" t="s">
        <v>765</v>
      </c>
      <c r="B596" s="7" t="s">
        <v>1877</v>
      </c>
      <c r="C596" s="7">
        <v>1</v>
      </c>
      <c r="D596" s="7" t="s">
        <v>1473</v>
      </c>
      <c r="E596" s="8">
        <v>0</v>
      </c>
      <c r="F596" s="8">
        <v>0</v>
      </c>
      <c r="G596" s="8">
        <f>중기사용료!G6783</f>
        <v>16</v>
      </c>
      <c r="H596" s="8">
        <f t="shared" si="9"/>
        <v>16</v>
      </c>
      <c r="I596" s="7" t="s">
        <v>5631</v>
      </c>
      <c r="J596" s="6" t="s">
        <v>5631</v>
      </c>
      <c r="K596" s="6" t="s">
        <v>388</v>
      </c>
    </row>
    <row r="597" spans="1:11" ht="15" customHeight="1">
      <c r="A597" s="7" t="s">
        <v>765</v>
      </c>
      <c r="B597" s="7" t="s">
        <v>1496</v>
      </c>
      <c r="C597" s="7">
        <v>1</v>
      </c>
      <c r="D597" s="7" t="s">
        <v>1473</v>
      </c>
      <c r="E597" s="8">
        <v>0</v>
      </c>
      <c r="F597" s="8">
        <v>0</v>
      </c>
      <c r="G597" s="8">
        <f>중기사용료!G6794</f>
        <v>21</v>
      </c>
      <c r="H597" s="8">
        <f t="shared" si="9"/>
        <v>21</v>
      </c>
      <c r="I597" s="7" t="s">
        <v>5631</v>
      </c>
      <c r="J597" s="6" t="s">
        <v>5631</v>
      </c>
      <c r="K597" s="6" t="s">
        <v>2951</v>
      </c>
    </row>
    <row r="598" spans="1:11" ht="15" customHeight="1">
      <c r="A598" s="7" t="s">
        <v>765</v>
      </c>
      <c r="B598" s="7" t="s">
        <v>825</v>
      </c>
      <c r="C598" s="7">
        <v>1</v>
      </c>
      <c r="D598" s="7" t="s">
        <v>1473</v>
      </c>
      <c r="E598" s="8">
        <v>0</v>
      </c>
      <c r="F598" s="8">
        <v>0</v>
      </c>
      <c r="G598" s="8">
        <f>중기사용료!G6805</f>
        <v>30</v>
      </c>
      <c r="H598" s="8">
        <f t="shared" si="9"/>
        <v>30</v>
      </c>
      <c r="I598" s="7" t="s">
        <v>5631</v>
      </c>
      <c r="J598" s="6" t="s">
        <v>5631</v>
      </c>
      <c r="K598" s="6" t="s">
        <v>3990</v>
      </c>
    </row>
    <row r="599" spans="1:11" ht="15" customHeight="1">
      <c r="A599" s="7" t="s">
        <v>765</v>
      </c>
      <c r="B599" s="7" t="s">
        <v>2105</v>
      </c>
      <c r="C599" s="7">
        <v>1</v>
      </c>
      <c r="D599" s="7" t="s">
        <v>1473</v>
      </c>
      <c r="E599" s="8">
        <v>0</v>
      </c>
      <c r="F599" s="8">
        <v>0</v>
      </c>
      <c r="G599" s="8">
        <f>중기사용료!G6816</f>
        <v>38</v>
      </c>
      <c r="H599" s="8">
        <f t="shared" si="9"/>
        <v>38</v>
      </c>
      <c r="I599" s="7" t="s">
        <v>5631</v>
      </c>
      <c r="J599" s="6" t="s">
        <v>5631</v>
      </c>
      <c r="K599" s="6" t="s">
        <v>4046</v>
      </c>
    </row>
    <row r="600" spans="1:11" ht="15" customHeight="1">
      <c r="A600" s="7" t="s">
        <v>765</v>
      </c>
      <c r="B600" s="7" t="s">
        <v>1648</v>
      </c>
      <c r="C600" s="7">
        <v>1</v>
      </c>
      <c r="D600" s="7" t="s">
        <v>1473</v>
      </c>
      <c r="E600" s="8">
        <v>0</v>
      </c>
      <c r="F600" s="8">
        <v>0</v>
      </c>
      <c r="G600" s="8">
        <f>중기사용료!G6827</f>
        <v>46</v>
      </c>
      <c r="H600" s="8">
        <f t="shared" si="9"/>
        <v>46</v>
      </c>
      <c r="I600" s="7" t="s">
        <v>5631</v>
      </c>
      <c r="J600" s="6" t="s">
        <v>5631</v>
      </c>
      <c r="K600" s="6" t="s">
        <v>2585</v>
      </c>
    </row>
    <row r="601" spans="1:11" ht="15" customHeight="1">
      <c r="A601" s="7" t="s">
        <v>812</v>
      </c>
      <c r="B601" s="7" t="s">
        <v>4609</v>
      </c>
      <c r="C601" s="7">
        <v>1</v>
      </c>
      <c r="D601" s="7" t="s">
        <v>1473</v>
      </c>
      <c r="E601" s="8">
        <v>0</v>
      </c>
      <c r="F601" s="8">
        <v>0</v>
      </c>
      <c r="G601" s="8">
        <f>중기사용료!G6838</f>
        <v>19</v>
      </c>
      <c r="H601" s="8">
        <f t="shared" si="9"/>
        <v>19</v>
      </c>
      <c r="I601" s="7" t="s">
        <v>5631</v>
      </c>
      <c r="J601" s="6" t="s">
        <v>5631</v>
      </c>
      <c r="K601" s="6" t="s">
        <v>1481</v>
      </c>
    </row>
    <row r="602" spans="1:11" ht="15" customHeight="1">
      <c r="A602" s="7" t="s">
        <v>812</v>
      </c>
      <c r="B602" s="7" t="s">
        <v>676</v>
      </c>
      <c r="C602" s="7">
        <v>1</v>
      </c>
      <c r="D602" s="7" t="s">
        <v>1473</v>
      </c>
      <c r="E602" s="8">
        <v>0</v>
      </c>
      <c r="F602" s="8">
        <v>0</v>
      </c>
      <c r="G602" s="8">
        <f>중기사용료!G6849</f>
        <v>23</v>
      </c>
      <c r="H602" s="8">
        <f t="shared" si="9"/>
        <v>23</v>
      </c>
      <c r="I602" s="7" t="s">
        <v>5631</v>
      </c>
      <c r="J602" s="6" t="s">
        <v>5631</v>
      </c>
      <c r="K602" s="6" t="s">
        <v>172</v>
      </c>
    </row>
    <row r="603" spans="1:11" ht="15" customHeight="1">
      <c r="A603" s="7" t="s">
        <v>812</v>
      </c>
      <c r="B603" s="7" t="s">
        <v>3701</v>
      </c>
      <c r="C603" s="7">
        <v>1</v>
      </c>
      <c r="D603" s="7" t="s">
        <v>1473</v>
      </c>
      <c r="E603" s="8">
        <v>0</v>
      </c>
      <c r="F603" s="8">
        <v>0</v>
      </c>
      <c r="G603" s="8">
        <f>중기사용료!G6860</f>
        <v>27</v>
      </c>
      <c r="H603" s="8">
        <f t="shared" si="9"/>
        <v>27</v>
      </c>
      <c r="I603" s="7" t="s">
        <v>5631</v>
      </c>
      <c r="J603" s="6" t="s">
        <v>5631</v>
      </c>
      <c r="K603" s="6" t="s">
        <v>2588</v>
      </c>
    </row>
    <row r="604" spans="1:11" ht="15" customHeight="1">
      <c r="A604" s="7" t="s">
        <v>812</v>
      </c>
      <c r="B604" s="7" t="s">
        <v>4893</v>
      </c>
      <c r="C604" s="7">
        <v>1</v>
      </c>
      <c r="D604" s="7" t="s">
        <v>1473</v>
      </c>
      <c r="E604" s="8">
        <v>0</v>
      </c>
      <c r="F604" s="8">
        <v>0</v>
      </c>
      <c r="G604" s="8">
        <f>중기사용료!G6871</f>
        <v>31</v>
      </c>
      <c r="H604" s="8">
        <f t="shared" si="9"/>
        <v>31</v>
      </c>
      <c r="I604" s="7" t="s">
        <v>5631</v>
      </c>
      <c r="J604" s="6" t="s">
        <v>5631</v>
      </c>
      <c r="K604" s="6" t="s">
        <v>1097</v>
      </c>
    </row>
    <row r="605" spans="1:11" ht="15" customHeight="1">
      <c r="A605" s="7" t="s">
        <v>812</v>
      </c>
      <c r="B605" s="7" t="s">
        <v>2562</v>
      </c>
      <c r="C605" s="7">
        <v>1</v>
      </c>
      <c r="D605" s="7" t="s">
        <v>1473</v>
      </c>
      <c r="E605" s="8">
        <v>0</v>
      </c>
      <c r="F605" s="8">
        <v>0</v>
      </c>
      <c r="G605" s="8">
        <f>중기사용료!G6882</f>
        <v>36</v>
      </c>
      <c r="H605" s="8">
        <f t="shared" si="9"/>
        <v>36</v>
      </c>
      <c r="I605" s="7" t="s">
        <v>5631</v>
      </c>
      <c r="J605" s="6" t="s">
        <v>5631</v>
      </c>
      <c r="K605" s="6" t="s">
        <v>5310</v>
      </c>
    </row>
    <row r="606" spans="1:11" ht="15" customHeight="1">
      <c r="A606" s="7" t="s">
        <v>812</v>
      </c>
      <c r="B606" s="7" t="s">
        <v>569</v>
      </c>
      <c r="C606" s="7">
        <v>1</v>
      </c>
      <c r="D606" s="7" t="s">
        <v>1473</v>
      </c>
      <c r="E606" s="8">
        <v>0</v>
      </c>
      <c r="F606" s="8">
        <v>0</v>
      </c>
      <c r="G606" s="8">
        <f>중기사용료!G6893</f>
        <v>50</v>
      </c>
      <c r="H606" s="8">
        <f t="shared" si="9"/>
        <v>50</v>
      </c>
      <c r="I606" s="7" t="s">
        <v>5631</v>
      </c>
      <c r="J606" s="6" t="s">
        <v>5631</v>
      </c>
      <c r="K606" s="6" t="s">
        <v>2954</v>
      </c>
    </row>
    <row r="607" spans="1:11" ht="15" customHeight="1">
      <c r="A607" s="7" t="s">
        <v>812</v>
      </c>
      <c r="B607" s="7" t="s">
        <v>4033</v>
      </c>
      <c r="C607" s="7">
        <v>1</v>
      </c>
      <c r="D607" s="7" t="s">
        <v>1473</v>
      </c>
      <c r="E607" s="8">
        <v>0</v>
      </c>
      <c r="F607" s="8">
        <v>0</v>
      </c>
      <c r="G607" s="8">
        <f>중기사용료!G6904</f>
        <v>60</v>
      </c>
      <c r="H607" s="8">
        <f t="shared" si="9"/>
        <v>60</v>
      </c>
      <c r="I607" s="7" t="s">
        <v>5631</v>
      </c>
      <c r="J607" s="6" t="s">
        <v>5631</v>
      </c>
      <c r="K607" s="6" t="s">
        <v>1446</v>
      </c>
    </row>
    <row r="608" spans="1:11" ht="15" customHeight="1">
      <c r="A608" s="7" t="s">
        <v>812</v>
      </c>
      <c r="B608" s="7" t="s">
        <v>3275</v>
      </c>
      <c r="C608" s="7">
        <v>1</v>
      </c>
      <c r="D608" s="7" t="s">
        <v>1473</v>
      </c>
      <c r="E608" s="8">
        <v>0</v>
      </c>
      <c r="F608" s="8">
        <v>0</v>
      </c>
      <c r="G608" s="8">
        <f>중기사용료!G6915</f>
        <v>75</v>
      </c>
      <c r="H608" s="8">
        <f t="shared" si="9"/>
        <v>75</v>
      </c>
      <c r="I608" s="7" t="s">
        <v>5631</v>
      </c>
      <c r="J608" s="6" t="s">
        <v>5631</v>
      </c>
      <c r="K608" s="6" t="s">
        <v>4907</v>
      </c>
    </row>
    <row r="609" spans="1:11" ht="15" customHeight="1">
      <c r="A609" s="7" t="s">
        <v>812</v>
      </c>
      <c r="B609" s="7" t="s">
        <v>5540</v>
      </c>
      <c r="C609" s="7">
        <v>1</v>
      </c>
      <c r="D609" s="7" t="s">
        <v>1473</v>
      </c>
      <c r="E609" s="8">
        <v>0</v>
      </c>
      <c r="F609" s="8">
        <v>0</v>
      </c>
      <c r="G609" s="8">
        <f>중기사용료!G6926</f>
        <v>78</v>
      </c>
      <c r="H609" s="8">
        <f t="shared" si="9"/>
        <v>78</v>
      </c>
      <c r="I609" s="7" t="s">
        <v>5631</v>
      </c>
      <c r="J609" s="6" t="s">
        <v>5631</v>
      </c>
      <c r="K609" s="6" t="s">
        <v>2062</v>
      </c>
    </row>
    <row r="610" spans="1:11" ht="15" customHeight="1">
      <c r="A610" s="7" t="s">
        <v>812</v>
      </c>
      <c r="B610" s="7" t="s">
        <v>1253</v>
      </c>
      <c r="C610" s="7">
        <v>1</v>
      </c>
      <c r="D610" s="7" t="s">
        <v>1473</v>
      </c>
      <c r="E610" s="8">
        <v>0</v>
      </c>
      <c r="F610" s="8">
        <v>0</v>
      </c>
      <c r="G610" s="8">
        <f>중기사용료!G6937</f>
        <v>86</v>
      </c>
      <c r="H610" s="8">
        <f t="shared" si="9"/>
        <v>86</v>
      </c>
      <c r="I610" s="7" t="s">
        <v>5631</v>
      </c>
      <c r="J610" s="6" t="s">
        <v>5631</v>
      </c>
      <c r="K610" s="6" t="s">
        <v>572</v>
      </c>
    </row>
    <row r="611" spans="1:11" ht="15" customHeight="1">
      <c r="A611" s="7" t="s">
        <v>812</v>
      </c>
      <c r="B611" s="7" t="s">
        <v>866</v>
      </c>
      <c r="C611" s="7">
        <v>1</v>
      </c>
      <c r="D611" s="7" t="s">
        <v>1473</v>
      </c>
      <c r="E611" s="8">
        <v>0</v>
      </c>
      <c r="F611" s="8">
        <v>0</v>
      </c>
      <c r="G611" s="8">
        <f>중기사용료!G6948</f>
        <v>91</v>
      </c>
      <c r="H611" s="8">
        <f t="shared" si="9"/>
        <v>91</v>
      </c>
      <c r="I611" s="7" t="s">
        <v>5631</v>
      </c>
      <c r="J611" s="6" t="s">
        <v>5631</v>
      </c>
      <c r="K611" s="6" t="s">
        <v>582</v>
      </c>
    </row>
    <row r="612" spans="1:11" ht="15" customHeight="1">
      <c r="A612" s="7" t="s">
        <v>812</v>
      </c>
      <c r="B612" s="7" t="s">
        <v>5205</v>
      </c>
      <c r="C612" s="7">
        <v>1</v>
      </c>
      <c r="D612" s="7" t="s">
        <v>1473</v>
      </c>
      <c r="E612" s="8">
        <v>0</v>
      </c>
      <c r="F612" s="8">
        <v>0</v>
      </c>
      <c r="G612" s="8">
        <f>중기사용료!G6959</f>
        <v>103</v>
      </c>
      <c r="H612" s="8">
        <f t="shared" si="9"/>
        <v>103</v>
      </c>
      <c r="I612" s="7" t="s">
        <v>5631</v>
      </c>
      <c r="J612" s="6" t="s">
        <v>5631</v>
      </c>
      <c r="K612" s="6" t="s">
        <v>5118</v>
      </c>
    </row>
    <row r="613" spans="1:11" ht="15" customHeight="1">
      <c r="A613" s="7" t="s">
        <v>812</v>
      </c>
      <c r="B613" s="7" t="s">
        <v>1708</v>
      </c>
      <c r="C613" s="7">
        <v>1</v>
      </c>
      <c r="D613" s="7" t="s">
        <v>1473</v>
      </c>
      <c r="E613" s="8">
        <v>0</v>
      </c>
      <c r="F613" s="8">
        <v>0</v>
      </c>
      <c r="G613" s="8">
        <f>중기사용료!G6970</f>
        <v>106</v>
      </c>
      <c r="H613" s="8">
        <f t="shared" si="9"/>
        <v>106</v>
      </c>
      <c r="I613" s="7" t="s">
        <v>5631</v>
      </c>
      <c r="J613" s="6" t="s">
        <v>5631</v>
      </c>
      <c r="K613" s="6" t="s">
        <v>1079</v>
      </c>
    </row>
    <row r="614" spans="1:11" ht="15" customHeight="1">
      <c r="A614" s="7" t="s">
        <v>812</v>
      </c>
      <c r="B614" s="7" t="s">
        <v>4743</v>
      </c>
      <c r="C614" s="7">
        <v>1</v>
      </c>
      <c r="D614" s="7" t="s">
        <v>1473</v>
      </c>
      <c r="E614" s="8">
        <v>0</v>
      </c>
      <c r="F614" s="8">
        <v>0</v>
      </c>
      <c r="G614" s="8">
        <f>중기사용료!G6981</f>
        <v>117</v>
      </c>
      <c r="H614" s="8">
        <f t="shared" si="9"/>
        <v>117</v>
      </c>
      <c r="I614" s="7" t="s">
        <v>5631</v>
      </c>
      <c r="J614" s="6" t="s">
        <v>5631</v>
      </c>
      <c r="K614" s="6" t="s">
        <v>3143</v>
      </c>
    </row>
    <row r="615" spans="1:11" ht="15" customHeight="1">
      <c r="A615" s="7" t="s">
        <v>812</v>
      </c>
      <c r="B615" s="7" t="s">
        <v>4039</v>
      </c>
      <c r="C615" s="7">
        <v>1</v>
      </c>
      <c r="D615" s="7" t="s">
        <v>1473</v>
      </c>
      <c r="E615" s="8">
        <v>0</v>
      </c>
      <c r="F615" s="8">
        <v>0</v>
      </c>
      <c r="G615" s="8">
        <f>중기사용료!G6992</f>
        <v>121</v>
      </c>
      <c r="H615" s="8">
        <f t="shared" si="9"/>
        <v>121</v>
      </c>
      <c r="I615" s="7" t="s">
        <v>5631</v>
      </c>
      <c r="J615" s="6" t="s">
        <v>5631</v>
      </c>
      <c r="K615" s="6" t="s">
        <v>437</v>
      </c>
    </row>
    <row r="616" spans="1:11" ht="15" customHeight="1">
      <c r="A616" s="7" t="s">
        <v>5133</v>
      </c>
      <c r="B616" s="7" t="s">
        <v>820</v>
      </c>
      <c r="C616" s="7">
        <v>1</v>
      </c>
      <c r="D616" s="7" t="s">
        <v>1473</v>
      </c>
      <c r="E616" s="8">
        <v>0</v>
      </c>
      <c r="F616" s="8">
        <v>0</v>
      </c>
      <c r="G616" s="8">
        <f>중기사용료!G7003</f>
        <v>90</v>
      </c>
      <c r="H616" s="8">
        <f t="shared" si="9"/>
        <v>90</v>
      </c>
      <c r="I616" s="7" t="s">
        <v>5631</v>
      </c>
      <c r="J616" s="6" t="s">
        <v>5631</v>
      </c>
      <c r="K616" s="6" t="s">
        <v>817</v>
      </c>
    </row>
    <row r="617" spans="1:11" ht="15" customHeight="1">
      <c r="A617" s="7" t="s">
        <v>5133</v>
      </c>
      <c r="B617" s="7" t="s">
        <v>813</v>
      </c>
      <c r="C617" s="7">
        <v>1</v>
      </c>
      <c r="D617" s="7" t="s">
        <v>1473</v>
      </c>
      <c r="E617" s="8">
        <v>0</v>
      </c>
      <c r="F617" s="8">
        <v>0</v>
      </c>
      <c r="G617" s="8">
        <f>중기사용료!G7014</f>
        <v>105</v>
      </c>
      <c r="H617" s="8">
        <f t="shared" si="9"/>
        <v>105</v>
      </c>
      <c r="I617" s="7" t="s">
        <v>5631</v>
      </c>
      <c r="J617" s="6" t="s">
        <v>5631</v>
      </c>
      <c r="K617" s="6" t="s">
        <v>4790</v>
      </c>
    </row>
    <row r="618" spans="1:11" ht="15" customHeight="1">
      <c r="A618" s="7" t="s">
        <v>5133</v>
      </c>
      <c r="B618" s="7" t="s">
        <v>3736</v>
      </c>
      <c r="C618" s="7">
        <v>1</v>
      </c>
      <c r="D618" s="7" t="s">
        <v>1473</v>
      </c>
      <c r="E618" s="8">
        <v>0</v>
      </c>
      <c r="F618" s="8">
        <v>0</v>
      </c>
      <c r="G618" s="8">
        <f>중기사용료!G7025</f>
        <v>131</v>
      </c>
      <c r="H618" s="8">
        <f t="shared" si="9"/>
        <v>131</v>
      </c>
      <c r="I618" s="7" t="s">
        <v>5631</v>
      </c>
      <c r="J618" s="6" t="s">
        <v>5631</v>
      </c>
      <c r="K618" s="6" t="s">
        <v>619</v>
      </c>
    </row>
    <row r="619" spans="1:11" ht="15" customHeight="1">
      <c r="A619" s="7" t="s">
        <v>5133</v>
      </c>
      <c r="B619" s="7" t="s">
        <v>4712</v>
      </c>
      <c r="C619" s="7">
        <v>1</v>
      </c>
      <c r="D619" s="7" t="s">
        <v>1473</v>
      </c>
      <c r="E619" s="8">
        <v>0</v>
      </c>
      <c r="F619" s="8">
        <v>0</v>
      </c>
      <c r="G619" s="8">
        <f>중기사용료!G7036</f>
        <v>164</v>
      </c>
      <c r="H619" s="8">
        <f t="shared" si="9"/>
        <v>164</v>
      </c>
      <c r="I619" s="7" t="s">
        <v>5631</v>
      </c>
      <c r="J619" s="6" t="s">
        <v>5631</v>
      </c>
      <c r="K619" s="6" t="s">
        <v>2027</v>
      </c>
    </row>
    <row r="620" spans="1:11" ht="15" customHeight="1">
      <c r="A620" s="7" t="s">
        <v>5133</v>
      </c>
      <c r="B620" s="7" t="s">
        <v>2011</v>
      </c>
      <c r="C620" s="7">
        <v>1</v>
      </c>
      <c r="D620" s="7" t="s">
        <v>1473</v>
      </c>
      <c r="E620" s="8">
        <v>0</v>
      </c>
      <c r="F620" s="8">
        <v>0</v>
      </c>
      <c r="G620" s="8">
        <f>중기사용료!G7047</f>
        <v>255</v>
      </c>
      <c r="H620" s="8">
        <f t="shared" si="9"/>
        <v>255</v>
      </c>
      <c r="I620" s="7" t="s">
        <v>5631</v>
      </c>
      <c r="J620" s="6" t="s">
        <v>5631</v>
      </c>
      <c r="K620" s="6" t="s">
        <v>4698</v>
      </c>
    </row>
    <row r="621" spans="1:11" ht="15" customHeight="1">
      <c r="A621" s="7" t="s">
        <v>5133</v>
      </c>
      <c r="B621" s="7" t="s">
        <v>4400</v>
      </c>
      <c r="C621" s="7">
        <v>1</v>
      </c>
      <c r="D621" s="7" t="s">
        <v>1473</v>
      </c>
      <c r="E621" s="8">
        <v>0</v>
      </c>
      <c r="F621" s="8">
        <v>0</v>
      </c>
      <c r="G621" s="8">
        <f>중기사용료!G7058</f>
        <v>316</v>
      </c>
      <c r="H621" s="8">
        <f t="shared" si="9"/>
        <v>316</v>
      </c>
      <c r="I621" s="7" t="s">
        <v>5631</v>
      </c>
      <c r="J621" s="6" t="s">
        <v>5631</v>
      </c>
      <c r="K621" s="6" t="s">
        <v>3702</v>
      </c>
    </row>
    <row r="622" spans="1:11" ht="15" customHeight="1">
      <c r="A622" s="7" t="s">
        <v>5133</v>
      </c>
      <c r="B622" s="7" t="s">
        <v>4916</v>
      </c>
      <c r="C622" s="7">
        <v>1</v>
      </c>
      <c r="D622" s="7" t="s">
        <v>1473</v>
      </c>
      <c r="E622" s="8">
        <v>0</v>
      </c>
      <c r="F622" s="8">
        <v>0</v>
      </c>
      <c r="G622" s="8">
        <f>중기사용료!G7069</f>
        <v>353</v>
      </c>
      <c r="H622" s="8">
        <f t="shared" si="9"/>
        <v>353</v>
      </c>
      <c r="I622" s="7" t="s">
        <v>5631</v>
      </c>
      <c r="J622" s="6" t="s">
        <v>5631</v>
      </c>
      <c r="K622" s="6" t="s">
        <v>5163</v>
      </c>
    </row>
    <row r="623" spans="1:11" ht="15" customHeight="1">
      <c r="A623" s="7" t="s">
        <v>5133</v>
      </c>
      <c r="B623" s="7" t="s">
        <v>3523</v>
      </c>
      <c r="C623" s="7">
        <v>1</v>
      </c>
      <c r="D623" s="7" t="s">
        <v>1473</v>
      </c>
      <c r="E623" s="8">
        <v>0</v>
      </c>
      <c r="F623" s="8">
        <v>0</v>
      </c>
      <c r="G623" s="8">
        <f>중기사용료!G7080</f>
        <v>395</v>
      </c>
      <c r="H623" s="8">
        <f t="shared" si="9"/>
        <v>395</v>
      </c>
      <c r="I623" s="7" t="s">
        <v>5631</v>
      </c>
      <c r="J623" s="6" t="s">
        <v>5631</v>
      </c>
      <c r="K623" s="6" t="s">
        <v>944</v>
      </c>
    </row>
    <row r="624" spans="1:11" ht="15" customHeight="1">
      <c r="A624" s="7" t="s">
        <v>5133</v>
      </c>
      <c r="B624" s="7" t="s">
        <v>3333</v>
      </c>
      <c r="C624" s="7">
        <v>1</v>
      </c>
      <c r="D624" s="7" t="s">
        <v>1473</v>
      </c>
      <c r="E624" s="8">
        <v>0</v>
      </c>
      <c r="F624" s="8">
        <v>0</v>
      </c>
      <c r="G624" s="8">
        <f>중기사용료!G7091</f>
        <v>434</v>
      </c>
      <c r="H624" s="8">
        <f t="shared" si="9"/>
        <v>434</v>
      </c>
      <c r="I624" s="7" t="s">
        <v>5631</v>
      </c>
      <c r="J624" s="6" t="s">
        <v>5631</v>
      </c>
      <c r="K624" s="6" t="s">
        <v>2288</v>
      </c>
    </row>
    <row r="625" spans="1:11" ht="15" customHeight="1">
      <c r="A625" s="7" t="s">
        <v>5133</v>
      </c>
      <c r="B625" s="7" t="s">
        <v>1273</v>
      </c>
      <c r="C625" s="7">
        <v>1</v>
      </c>
      <c r="D625" s="7" t="s">
        <v>1473</v>
      </c>
      <c r="E625" s="8">
        <v>0</v>
      </c>
      <c r="F625" s="8">
        <v>0</v>
      </c>
      <c r="G625" s="8">
        <f>중기사용료!G7102</f>
        <v>470</v>
      </c>
      <c r="H625" s="8">
        <f t="shared" si="9"/>
        <v>470</v>
      </c>
      <c r="I625" s="7" t="s">
        <v>5631</v>
      </c>
      <c r="J625" s="6" t="s">
        <v>5631</v>
      </c>
      <c r="K625" s="6" t="s">
        <v>3808</v>
      </c>
    </row>
    <row r="626" spans="1:11" ht="15" customHeight="1">
      <c r="A626" s="7" t="s">
        <v>5133</v>
      </c>
      <c r="B626" s="7" t="s">
        <v>1056</v>
      </c>
      <c r="C626" s="7">
        <v>1</v>
      </c>
      <c r="D626" s="7" t="s">
        <v>1473</v>
      </c>
      <c r="E626" s="8">
        <v>0</v>
      </c>
      <c r="F626" s="8">
        <v>0</v>
      </c>
      <c r="G626" s="8">
        <f>중기사용료!G7113</f>
        <v>504</v>
      </c>
      <c r="H626" s="8">
        <f t="shared" si="9"/>
        <v>504</v>
      </c>
      <c r="I626" s="7" t="s">
        <v>5631</v>
      </c>
      <c r="J626" s="6" t="s">
        <v>5631</v>
      </c>
      <c r="K626" s="6" t="s">
        <v>5267</v>
      </c>
    </row>
    <row r="627" spans="1:11" ht="15" customHeight="1">
      <c r="A627" s="7" t="s">
        <v>5133</v>
      </c>
      <c r="B627" s="7" t="s">
        <v>1879</v>
      </c>
      <c r="C627" s="7">
        <v>1</v>
      </c>
      <c r="D627" s="7" t="s">
        <v>1473</v>
      </c>
      <c r="E627" s="8">
        <v>0</v>
      </c>
      <c r="F627" s="8">
        <v>0</v>
      </c>
      <c r="G627" s="8">
        <f>중기사용료!G7124</f>
        <v>535</v>
      </c>
      <c r="H627" s="8">
        <f t="shared" si="9"/>
        <v>535</v>
      </c>
      <c r="I627" s="7" t="s">
        <v>5631</v>
      </c>
      <c r="J627" s="6" t="s">
        <v>5631</v>
      </c>
      <c r="K627" s="6" t="s">
        <v>1034</v>
      </c>
    </row>
    <row r="628" spans="1:11" ht="15" customHeight="1">
      <c r="A628" s="7" t="s">
        <v>3594</v>
      </c>
      <c r="B628" s="7" t="s">
        <v>5422</v>
      </c>
      <c r="C628" s="7">
        <v>1</v>
      </c>
      <c r="D628" s="7" t="s">
        <v>1473</v>
      </c>
      <c r="E628" s="8">
        <v>0</v>
      </c>
      <c r="F628" s="8">
        <v>0</v>
      </c>
      <c r="G628" s="8">
        <f>중기사용료!G7135</f>
        <v>66</v>
      </c>
      <c r="H628" s="8">
        <f t="shared" si="9"/>
        <v>66</v>
      </c>
      <c r="I628" s="7" t="s">
        <v>5631</v>
      </c>
      <c r="J628" s="6" t="s">
        <v>5631</v>
      </c>
      <c r="K628" s="6" t="s">
        <v>815</v>
      </c>
    </row>
    <row r="629" spans="1:11" ht="15" customHeight="1">
      <c r="A629" s="7" t="s">
        <v>3594</v>
      </c>
      <c r="B629" s="7" t="s">
        <v>3500</v>
      </c>
      <c r="C629" s="7">
        <v>1</v>
      </c>
      <c r="D629" s="7" t="s">
        <v>1473</v>
      </c>
      <c r="E629" s="8">
        <v>0</v>
      </c>
      <c r="F629" s="8">
        <v>0</v>
      </c>
      <c r="G629" s="8">
        <f>중기사용료!G7146</f>
        <v>73</v>
      </c>
      <c r="H629" s="8">
        <f t="shared" si="9"/>
        <v>73</v>
      </c>
      <c r="I629" s="7" t="s">
        <v>5631</v>
      </c>
      <c r="J629" s="6" t="s">
        <v>5631</v>
      </c>
      <c r="K629" s="6" t="s">
        <v>2280</v>
      </c>
    </row>
    <row r="630" spans="1:11" ht="15" customHeight="1">
      <c r="A630" s="7" t="s">
        <v>3594</v>
      </c>
      <c r="B630" s="7" t="s">
        <v>5006</v>
      </c>
      <c r="C630" s="7">
        <v>1</v>
      </c>
      <c r="D630" s="7" t="s">
        <v>1473</v>
      </c>
      <c r="E630" s="8">
        <v>0</v>
      </c>
      <c r="F630" s="8">
        <v>0</v>
      </c>
      <c r="G630" s="8">
        <f>중기사용료!G7157</f>
        <v>84</v>
      </c>
      <c r="H630" s="8">
        <f t="shared" si="9"/>
        <v>84</v>
      </c>
      <c r="I630" s="7" t="s">
        <v>5631</v>
      </c>
      <c r="J630" s="6" t="s">
        <v>5631</v>
      </c>
      <c r="K630" s="6" t="s">
        <v>506</v>
      </c>
    </row>
    <row r="631" spans="1:11" ht="15" customHeight="1">
      <c r="A631" s="7" t="s">
        <v>3594</v>
      </c>
      <c r="B631" s="7" t="s">
        <v>3981</v>
      </c>
      <c r="C631" s="7">
        <v>1</v>
      </c>
      <c r="D631" s="7" t="s">
        <v>1473</v>
      </c>
      <c r="E631" s="8">
        <v>0</v>
      </c>
      <c r="F631" s="8">
        <v>0</v>
      </c>
      <c r="G631" s="8">
        <f>중기사용료!G7168</f>
        <v>116</v>
      </c>
      <c r="H631" s="8">
        <f t="shared" si="9"/>
        <v>116</v>
      </c>
      <c r="I631" s="7" t="s">
        <v>5631</v>
      </c>
      <c r="J631" s="6" t="s">
        <v>5631</v>
      </c>
      <c r="K631" s="6" t="s">
        <v>1770</v>
      </c>
    </row>
    <row r="632" spans="1:11" ht="15" customHeight="1">
      <c r="A632" s="7" t="s">
        <v>3594</v>
      </c>
      <c r="B632" s="7" t="s">
        <v>2993</v>
      </c>
      <c r="C632" s="7">
        <v>1</v>
      </c>
      <c r="D632" s="7" t="s">
        <v>1473</v>
      </c>
      <c r="E632" s="8">
        <v>0</v>
      </c>
      <c r="F632" s="8">
        <v>0</v>
      </c>
      <c r="G632" s="8">
        <f>중기사용료!G7179</f>
        <v>183</v>
      </c>
      <c r="H632" s="8">
        <f t="shared" si="9"/>
        <v>183</v>
      </c>
      <c r="I632" s="7" t="s">
        <v>5631</v>
      </c>
      <c r="J632" s="6" t="s">
        <v>5631</v>
      </c>
      <c r="K632" s="6" t="s">
        <v>3150</v>
      </c>
    </row>
    <row r="633" spans="1:11" ht="15" customHeight="1">
      <c r="A633" s="7" t="s">
        <v>3594</v>
      </c>
      <c r="B633" s="7" t="s">
        <v>3173</v>
      </c>
      <c r="C633" s="7">
        <v>1</v>
      </c>
      <c r="D633" s="7" t="s">
        <v>1473</v>
      </c>
      <c r="E633" s="8">
        <v>0</v>
      </c>
      <c r="F633" s="8">
        <v>0</v>
      </c>
      <c r="G633" s="8">
        <f>중기사용료!G7190</f>
        <v>244</v>
      </c>
      <c r="H633" s="8">
        <f t="shared" si="9"/>
        <v>244</v>
      </c>
      <c r="I633" s="7" t="s">
        <v>5631</v>
      </c>
      <c r="J633" s="6" t="s">
        <v>5631</v>
      </c>
      <c r="K633" s="6" t="s">
        <v>5088</v>
      </c>
    </row>
    <row r="634" spans="1:11" ht="15" customHeight="1">
      <c r="A634" s="7" t="s">
        <v>3594</v>
      </c>
      <c r="B634" s="7" t="s">
        <v>2327</v>
      </c>
      <c r="C634" s="7">
        <v>1</v>
      </c>
      <c r="D634" s="7" t="s">
        <v>1473</v>
      </c>
      <c r="E634" s="8">
        <v>0</v>
      </c>
      <c r="F634" s="8">
        <v>0</v>
      </c>
      <c r="G634" s="8">
        <f>중기사용료!G7201</f>
        <v>277</v>
      </c>
      <c r="H634" s="8">
        <f t="shared" si="9"/>
        <v>277</v>
      </c>
      <c r="I634" s="7" t="s">
        <v>5631</v>
      </c>
      <c r="J634" s="6" t="s">
        <v>5631</v>
      </c>
      <c r="K634" s="6" t="s">
        <v>779</v>
      </c>
    </row>
    <row r="635" spans="1:11" ht="15" customHeight="1">
      <c r="A635" s="7" t="s">
        <v>3594</v>
      </c>
      <c r="B635" s="7" t="s">
        <v>3451</v>
      </c>
      <c r="C635" s="7">
        <v>1</v>
      </c>
      <c r="D635" s="7" t="s">
        <v>1473</v>
      </c>
      <c r="E635" s="8">
        <v>0</v>
      </c>
      <c r="F635" s="8">
        <v>0</v>
      </c>
      <c r="G635" s="8">
        <f>중기사용료!G7212</f>
        <v>299</v>
      </c>
      <c r="H635" s="8">
        <f t="shared" si="9"/>
        <v>299</v>
      </c>
      <c r="I635" s="7" t="s">
        <v>5631</v>
      </c>
      <c r="J635" s="6" t="s">
        <v>5631</v>
      </c>
      <c r="K635" s="6" t="s">
        <v>4155</v>
      </c>
    </row>
    <row r="636" spans="1:11" ht="15" customHeight="1">
      <c r="A636" s="7" t="s">
        <v>3594</v>
      </c>
      <c r="B636" s="7" t="s">
        <v>5190</v>
      </c>
      <c r="C636" s="7">
        <v>1</v>
      </c>
      <c r="D636" s="7" t="s">
        <v>1473</v>
      </c>
      <c r="E636" s="8">
        <v>0</v>
      </c>
      <c r="F636" s="8">
        <v>0</v>
      </c>
      <c r="G636" s="8">
        <f>중기사용료!G7223</f>
        <v>317</v>
      </c>
      <c r="H636" s="8">
        <f t="shared" si="9"/>
        <v>317</v>
      </c>
      <c r="I636" s="7" t="s">
        <v>5631</v>
      </c>
      <c r="J636" s="6" t="s">
        <v>5631</v>
      </c>
      <c r="K636" s="6" t="s">
        <v>1375</v>
      </c>
    </row>
    <row r="637" spans="1:11" ht="15" customHeight="1">
      <c r="A637" s="7" t="s">
        <v>3594</v>
      </c>
      <c r="B637" s="7" t="s">
        <v>3851</v>
      </c>
      <c r="C637" s="7">
        <v>1</v>
      </c>
      <c r="D637" s="7" t="s">
        <v>1473</v>
      </c>
      <c r="E637" s="8">
        <v>0</v>
      </c>
      <c r="F637" s="8">
        <v>0</v>
      </c>
      <c r="G637" s="8">
        <f>중기사용료!G7234</f>
        <v>332</v>
      </c>
      <c r="H637" s="8">
        <f t="shared" si="9"/>
        <v>332</v>
      </c>
      <c r="I637" s="7" t="s">
        <v>5631</v>
      </c>
      <c r="J637" s="6" t="s">
        <v>5631</v>
      </c>
      <c r="K637" s="6" t="s">
        <v>2651</v>
      </c>
    </row>
    <row r="638" spans="1:11" ht="15" customHeight="1">
      <c r="A638" s="7" t="s">
        <v>3594</v>
      </c>
      <c r="B638" s="7" t="s">
        <v>2419</v>
      </c>
      <c r="C638" s="7">
        <v>1</v>
      </c>
      <c r="D638" s="7" t="s">
        <v>1473</v>
      </c>
      <c r="E638" s="8">
        <v>0</v>
      </c>
      <c r="F638" s="8">
        <v>0</v>
      </c>
      <c r="G638" s="8">
        <f>중기사용료!G7245</f>
        <v>351</v>
      </c>
      <c r="H638" s="8">
        <f t="shared" si="9"/>
        <v>351</v>
      </c>
      <c r="I638" s="7" t="s">
        <v>5631</v>
      </c>
      <c r="J638" s="6" t="s">
        <v>5631</v>
      </c>
      <c r="K638" s="6" t="s">
        <v>2665</v>
      </c>
    </row>
    <row r="639" spans="1:11" ht="15" customHeight="1">
      <c r="A639" s="7" t="s">
        <v>3594</v>
      </c>
      <c r="B639" s="7" t="s">
        <v>41</v>
      </c>
      <c r="C639" s="7">
        <v>1</v>
      </c>
      <c r="D639" s="7" t="s">
        <v>1473</v>
      </c>
      <c r="E639" s="8">
        <v>0</v>
      </c>
      <c r="F639" s="8">
        <v>0</v>
      </c>
      <c r="G639" s="8">
        <f>중기사용료!G7256</f>
        <v>355</v>
      </c>
      <c r="H639" s="8">
        <f t="shared" si="9"/>
        <v>355</v>
      </c>
      <c r="I639" s="7" t="s">
        <v>5631</v>
      </c>
      <c r="J639" s="6" t="s">
        <v>5631</v>
      </c>
      <c r="K639" s="6" t="s">
        <v>2991</v>
      </c>
    </row>
    <row r="640" spans="1:11" ht="15" customHeight="1">
      <c r="A640" s="7" t="s">
        <v>3594</v>
      </c>
      <c r="B640" s="7" t="s">
        <v>5504</v>
      </c>
      <c r="C640" s="7">
        <v>1</v>
      </c>
      <c r="D640" s="7" t="s">
        <v>1473</v>
      </c>
      <c r="E640" s="8">
        <v>0</v>
      </c>
      <c r="F640" s="8">
        <v>0</v>
      </c>
      <c r="G640" s="8">
        <f>중기사용료!G7267</f>
        <v>403</v>
      </c>
      <c r="H640" s="8">
        <f t="shared" si="9"/>
        <v>403</v>
      </c>
      <c r="I640" s="7" t="s">
        <v>5631</v>
      </c>
      <c r="J640" s="6" t="s">
        <v>5631</v>
      </c>
      <c r="K640" s="6" t="s">
        <v>1769</v>
      </c>
    </row>
    <row r="641" spans="1:11" ht="15" customHeight="1">
      <c r="A641" s="7" t="s">
        <v>3594</v>
      </c>
      <c r="B641" s="7" t="s">
        <v>276</v>
      </c>
      <c r="C641" s="7">
        <v>1</v>
      </c>
      <c r="D641" s="7" t="s">
        <v>1473</v>
      </c>
      <c r="E641" s="8">
        <v>0</v>
      </c>
      <c r="F641" s="8">
        <v>0</v>
      </c>
      <c r="G641" s="8">
        <f>중기사용료!G7278</f>
        <v>487</v>
      </c>
      <c r="H641" s="8">
        <f t="shared" si="9"/>
        <v>487</v>
      </c>
      <c r="I641" s="7" t="s">
        <v>5631</v>
      </c>
      <c r="J641" s="6" t="s">
        <v>5631</v>
      </c>
      <c r="K641" s="6" t="s">
        <v>5316</v>
      </c>
    </row>
    <row r="642" spans="1:11" ht="15" customHeight="1">
      <c r="A642" s="7" t="s">
        <v>3594</v>
      </c>
      <c r="B642" s="7" t="s">
        <v>3666</v>
      </c>
      <c r="C642" s="7">
        <v>1</v>
      </c>
      <c r="D642" s="7" t="s">
        <v>1473</v>
      </c>
      <c r="E642" s="8">
        <v>0</v>
      </c>
      <c r="F642" s="8">
        <v>0</v>
      </c>
      <c r="G642" s="8">
        <f>중기사용료!G7289</f>
        <v>554</v>
      </c>
      <c r="H642" s="8">
        <f t="shared" si="9"/>
        <v>554</v>
      </c>
      <c r="I642" s="7" t="s">
        <v>5631</v>
      </c>
      <c r="J642" s="6" t="s">
        <v>5631</v>
      </c>
      <c r="K642" s="6" t="s">
        <v>2520</v>
      </c>
    </row>
    <row r="643" spans="1:11" ht="15" customHeight="1">
      <c r="A643" s="7" t="s">
        <v>3908</v>
      </c>
      <c r="B643" s="7" t="s">
        <v>3726</v>
      </c>
      <c r="C643" s="7">
        <v>1</v>
      </c>
      <c r="D643" s="7" t="s">
        <v>978</v>
      </c>
      <c r="E643" s="8">
        <f>중기사용료!G7303</f>
        <v>83330</v>
      </c>
      <c r="F643" s="8">
        <f>중기사용료!G7308</f>
        <v>185304</v>
      </c>
      <c r="G643" s="8">
        <f>중기사용료!G7300</f>
        <v>48832</v>
      </c>
      <c r="H643" s="8">
        <f t="shared" si="9"/>
        <v>317466</v>
      </c>
      <c r="I643" s="7" t="s">
        <v>5631</v>
      </c>
      <c r="J643" s="6" t="s">
        <v>5631</v>
      </c>
      <c r="K643" s="6" t="s">
        <v>3687</v>
      </c>
    </row>
    <row r="644" spans="1:11" ht="15" customHeight="1">
      <c r="A644" s="7" t="s">
        <v>3908</v>
      </c>
      <c r="B644" s="7" t="s">
        <v>2785</v>
      </c>
      <c r="C644" s="7">
        <v>1</v>
      </c>
      <c r="D644" s="7" t="s">
        <v>978</v>
      </c>
      <c r="E644" s="8">
        <f>중기사용료!G7318</f>
        <v>158272</v>
      </c>
      <c r="F644" s="8">
        <f>중기사용료!G7323</f>
        <v>185304</v>
      </c>
      <c r="G644" s="8">
        <f>중기사용료!G7315</f>
        <v>92934</v>
      </c>
      <c r="H644" s="8">
        <f t="shared" ref="H644:H707" si="10">E644+F644+G644</f>
        <v>436510</v>
      </c>
      <c r="I644" s="7" t="s">
        <v>5631</v>
      </c>
      <c r="J644" s="6" t="s">
        <v>5631</v>
      </c>
      <c r="K644" s="6" t="s">
        <v>5281</v>
      </c>
    </row>
    <row r="645" spans="1:11" ht="15" customHeight="1">
      <c r="A645" s="7" t="s">
        <v>3908</v>
      </c>
      <c r="B645" s="7" t="s">
        <v>5044</v>
      </c>
      <c r="C645" s="7">
        <v>1</v>
      </c>
      <c r="D645" s="7" t="s">
        <v>978</v>
      </c>
      <c r="E645" s="8">
        <f>중기사용료!G7333</f>
        <v>253328</v>
      </c>
      <c r="F645" s="8">
        <f>중기사용료!G7338</f>
        <v>207649</v>
      </c>
      <c r="G645" s="8">
        <f>중기사용료!G7330</f>
        <v>150173</v>
      </c>
      <c r="H645" s="8">
        <f t="shared" si="10"/>
        <v>611150</v>
      </c>
      <c r="I645" s="7" t="s">
        <v>5631</v>
      </c>
      <c r="J645" s="6" t="s">
        <v>5631</v>
      </c>
      <c r="K645" s="6" t="s">
        <v>2091</v>
      </c>
    </row>
    <row r="646" spans="1:11" ht="15" customHeight="1">
      <c r="A646" s="7" t="s">
        <v>3908</v>
      </c>
      <c r="B646" s="7" t="s">
        <v>2215</v>
      </c>
      <c r="C646" s="7">
        <v>1</v>
      </c>
      <c r="D646" s="7" t="s">
        <v>978</v>
      </c>
      <c r="E646" s="8">
        <f>중기사용료!G7348</f>
        <v>346055</v>
      </c>
      <c r="F646" s="8">
        <f>중기사용료!G7353</f>
        <v>232120</v>
      </c>
      <c r="G646" s="8">
        <f>중기사용료!G7345</f>
        <v>180208</v>
      </c>
      <c r="H646" s="8">
        <f t="shared" si="10"/>
        <v>758383</v>
      </c>
      <c r="I646" s="7" t="s">
        <v>5631</v>
      </c>
      <c r="J646" s="6" t="s">
        <v>5631</v>
      </c>
      <c r="K646" s="6" t="s">
        <v>4860</v>
      </c>
    </row>
    <row r="647" spans="1:11" ht="15" customHeight="1">
      <c r="A647" s="7" t="s">
        <v>3908</v>
      </c>
      <c r="B647" s="7" t="s">
        <v>5396</v>
      </c>
      <c r="C647" s="7">
        <v>1</v>
      </c>
      <c r="D647" s="7" t="s">
        <v>978</v>
      </c>
      <c r="E647" s="8">
        <f>중기사용료!G7363</f>
        <v>556587</v>
      </c>
      <c r="F647" s="8">
        <f>중기사용료!G7368</f>
        <v>232120</v>
      </c>
      <c r="G647" s="8">
        <f>중기사용료!G7360</f>
        <v>309219</v>
      </c>
      <c r="H647" s="8">
        <f t="shared" si="10"/>
        <v>1097926</v>
      </c>
      <c r="I647" s="7" t="s">
        <v>5631</v>
      </c>
      <c r="J647" s="6" t="s">
        <v>5631</v>
      </c>
      <c r="K647" s="6" t="s">
        <v>168</v>
      </c>
    </row>
    <row r="648" spans="1:11" ht="15" customHeight="1">
      <c r="A648" s="7" t="s">
        <v>3908</v>
      </c>
      <c r="B648" s="7" t="s">
        <v>2212</v>
      </c>
      <c r="C648" s="7">
        <v>1</v>
      </c>
      <c r="D648" s="7" t="s">
        <v>978</v>
      </c>
      <c r="E648" s="8">
        <f>중기사용료!G7378</f>
        <v>615254</v>
      </c>
      <c r="F648" s="8">
        <f>중기사용료!G7383</f>
        <v>232120</v>
      </c>
      <c r="G648" s="8">
        <f>중기사용료!G7375</f>
        <v>346942</v>
      </c>
      <c r="H648" s="8">
        <f t="shared" si="10"/>
        <v>1194316</v>
      </c>
      <c r="I648" s="7" t="s">
        <v>5631</v>
      </c>
      <c r="J648" s="6" t="s">
        <v>5631</v>
      </c>
      <c r="K648" s="6" t="s">
        <v>2917</v>
      </c>
    </row>
    <row r="649" spans="1:11" ht="15" customHeight="1">
      <c r="A649" s="7" t="s">
        <v>3908</v>
      </c>
      <c r="B649" s="7" t="s">
        <v>3978</v>
      </c>
      <c r="C649" s="7">
        <v>1</v>
      </c>
      <c r="D649" s="7" t="s">
        <v>978</v>
      </c>
      <c r="E649" s="8">
        <f>중기사용료!G7393</f>
        <v>842703</v>
      </c>
      <c r="F649" s="8">
        <f>중기사용료!G7398</f>
        <v>232120</v>
      </c>
      <c r="G649" s="8">
        <f>중기사용료!G7390</f>
        <v>531459</v>
      </c>
      <c r="H649" s="8">
        <f t="shared" si="10"/>
        <v>1606282</v>
      </c>
      <c r="I649" s="7" t="s">
        <v>5631</v>
      </c>
      <c r="J649" s="6" t="s">
        <v>5631</v>
      </c>
      <c r="K649" s="6" t="s">
        <v>5365</v>
      </c>
    </row>
    <row r="650" spans="1:11" ht="15" customHeight="1">
      <c r="A650" s="7" t="s">
        <v>3908</v>
      </c>
      <c r="B650" s="7" t="s">
        <v>4422</v>
      </c>
      <c r="C650" s="7">
        <v>1</v>
      </c>
      <c r="D650" s="7" t="s">
        <v>978</v>
      </c>
      <c r="E650" s="8">
        <f>중기사용료!G7408</f>
        <v>976885</v>
      </c>
      <c r="F650" s="8">
        <f>중기사용료!G7413</f>
        <v>254465</v>
      </c>
      <c r="G650" s="8">
        <f>중기사용료!G7405</f>
        <v>650543</v>
      </c>
      <c r="H650" s="8">
        <f t="shared" si="10"/>
        <v>1881893</v>
      </c>
      <c r="I650" s="7" t="s">
        <v>5631</v>
      </c>
      <c r="J650" s="6" t="s">
        <v>5631</v>
      </c>
      <c r="K650" s="6" t="s">
        <v>3937</v>
      </c>
    </row>
    <row r="651" spans="1:11" ht="15" customHeight="1">
      <c r="A651" s="7" t="s">
        <v>3908</v>
      </c>
      <c r="B651" s="7" t="s">
        <v>2220</v>
      </c>
      <c r="C651" s="7">
        <v>1</v>
      </c>
      <c r="D651" s="7" t="s">
        <v>978</v>
      </c>
      <c r="E651" s="8">
        <f>중기사용료!G7423</f>
        <v>1133933</v>
      </c>
      <c r="F651" s="8">
        <f>중기사용료!G7428</f>
        <v>254465</v>
      </c>
      <c r="G651" s="8">
        <f>중기사용료!G7420</f>
        <v>715597</v>
      </c>
      <c r="H651" s="8">
        <f t="shared" si="10"/>
        <v>2103995</v>
      </c>
      <c r="I651" s="7" t="s">
        <v>5631</v>
      </c>
      <c r="J651" s="6" t="s">
        <v>5631</v>
      </c>
      <c r="K651" s="6" t="s">
        <v>3850</v>
      </c>
    </row>
    <row r="652" spans="1:11" ht="15" customHeight="1">
      <c r="A652" s="7" t="s">
        <v>3908</v>
      </c>
      <c r="B652" s="7" t="s">
        <v>2769</v>
      </c>
      <c r="C652" s="7">
        <v>1</v>
      </c>
      <c r="D652" s="7" t="s">
        <v>978</v>
      </c>
      <c r="E652" s="8">
        <f>중기사용료!G7438</f>
        <v>1907439</v>
      </c>
      <c r="F652" s="8">
        <f>중기사용료!G7443</f>
        <v>276810</v>
      </c>
      <c r="G652" s="8">
        <f>중기사용료!G7435</f>
        <v>980050</v>
      </c>
      <c r="H652" s="8">
        <f t="shared" si="10"/>
        <v>3164299</v>
      </c>
      <c r="I652" s="7" t="s">
        <v>5631</v>
      </c>
      <c r="J652" s="6" t="s">
        <v>5631</v>
      </c>
      <c r="K652" s="6" t="s">
        <v>4831</v>
      </c>
    </row>
    <row r="653" spans="1:11" ht="15" customHeight="1">
      <c r="A653" s="7" t="s">
        <v>3908</v>
      </c>
      <c r="B653" s="7" t="s">
        <v>147</v>
      </c>
      <c r="C653" s="7">
        <v>1</v>
      </c>
      <c r="D653" s="7" t="s">
        <v>978</v>
      </c>
      <c r="E653" s="8">
        <f>중기사용료!G7453</f>
        <v>2542250</v>
      </c>
      <c r="F653" s="8">
        <f>중기사용료!G7458</f>
        <v>276810</v>
      </c>
      <c r="G653" s="8">
        <f>중기사용료!G7450</f>
        <v>1312652</v>
      </c>
      <c r="H653" s="8">
        <f t="shared" si="10"/>
        <v>4131712</v>
      </c>
      <c r="I653" s="7" t="s">
        <v>5631</v>
      </c>
      <c r="J653" s="6" t="s">
        <v>5631</v>
      </c>
      <c r="K653" s="6" t="s">
        <v>4605</v>
      </c>
    </row>
    <row r="654" spans="1:11" ht="15" customHeight="1">
      <c r="A654" s="7" t="s">
        <v>3908</v>
      </c>
      <c r="B654" s="7" t="s">
        <v>5601</v>
      </c>
      <c r="C654" s="7">
        <v>1</v>
      </c>
      <c r="D654" s="7" t="s">
        <v>978</v>
      </c>
      <c r="E654" s="8">
        <f>중기사용료!G7468</f>
        <v>3237457</v>
      </c>
      <c r="F654" s="8">
        <f>중기사용료!G7473</f>
        <v>276810</v>
      </c>
      <c r="G654" s="8">
        <f>중기사용료!G7465</f>
        <v>1987279</v>
      </c>
      <c r="H654" s="8">
        <f t="shared" si="10"/>
        <v>5501546</v>
      </c>
      <c r="I654" s="7" t="s">
        <v>5631</v>
      </c>
      <c r="J654" s="6" t="s">
        <v>5631</v>
      </c>
      <c r="K654" s="6" t="s">
        <v>2165</v>
      </c>
    </row>
    <row r="655" spans="1:11" ht="15" customHeight="1">
      <c r="A655" s="7" t="s">
        <v>3908</v>
      </c>
      <c r="B655" s="7" t="s">
        <v>2333</v>
      </c>
      <c r="C655" s="7">
        <v>1</v>
      </c>
      <c r="D655" s="7" t="s">
        <v>978</v>
      </c>
      <c r="E655" s="8">
        <f>중기사용료!G7483</f>
        <v>5395857</v>
      </c>
      <c r="F655" s="8">
        <f>중기사용료!G7488</f>
        <v>321499</v>
      </c>
      <c r="G655" s="8">
        <f>중기사용료!G7480</f>
        <v>3483798</v>
      </c>
      <c r="H655" s="8">
        <f t="shared" si="10"/>
        <v>9201154</v>
      </c>
      <c r="I655" s="7" t="s">
        <v>5631</v>
      </c>
      <c r="J655" s="6" t="s">
        <v>5631</v>
      </c>
      <c r="K655" s="6" t="s">
        <v>4979</v>
      </c>
    </row>
    <row r="656" spans="1:11" ht="15" customHeight="1">
      <c r="A656" s="7" t="s">
        <v>5503</v>
      </c>
      <c r="B656" s="7" t="s">
        <v>105</v>
      </c>
      <c r="C656" s="7">
        <v>1</v>
      </c>
      <c r="D656" s="7" t="s">
        <v>4173</v>
      </c>
      <c r="E656" s="8">
        <f>중기사용료!G7498</f>
        <v>25317</v>
      </c>
      <c r="F656" s="8">
        <f>중기사용료!G7502</f>
        <v>92250</v>
      </c>
      <c r="G656" s="8">
        <f>중기사용료!G7495</f>
        <v>20321</v>
      </c>
      <c r="H656" s="8">
        <f t="shared" si="10"/>
        <v>137888</v>
      </c>
      <c r="I656" s="7" t="s">
        <v>5631</v>
      </c>
      <c r="J656" s="6" t="s">
        <v>5631</v>
      </c>
      <c r="K656" s="6" t="s">
        <v>4267</v>
      </c>
    </row>
    <row r="657" spans="1:11" ht="15" customHeight="1">
      <c r="A657" s="7" t="s">
        <v>5503</v>
      </c>
      <c r="B657" s="7" t="s">
        <v>1397</v>
      </c>
      <c r="C657" s="7">
        <v>1</v>
      </c>
      <c r="D657" s="7" t="s">
        <v>4173</v>
      </c>
      <c r="E657" s="8">
        <f>중기사용료!G7512</f>
        <v>38075</v>
      </c>
      <c r="F657" s="8">
        <f>중기사용료!G7517</f>
        <v>116721</v>
      </c>
      <c r="G657" s="8">
        <f>중기사용료!G7509</f>
        <v>31611</v>
      </c>
      <c r="H657" s="8">
        <f t="shared" si="10"/>
        <v>186407</v>
      </c>
      <c r="I657" s="7" t="s">
        <v>5631</v>
      </c>
      <c r="J657" s="6" t="s">
        <v>5631</v>
      </c>
      <c r="K657" s="6" t="s">
        <v>2948</v>
      </c>
    </row>
    <row r="658" spans="1:11" ht="15" customHeight="1">
      <c r="A658" s="7" t="s">
        <v>5503</v>
      </c>
      <c r="B658" s="7" t="s">
        <v>1271</v>
      </c>
      <c r="C658" s="7">
        <v>1</v>
      </c>
      <c r="D658" s="7" t="s">
        <v>4173</v>
      </c>
      <c r="E658" s="8">
        <f>중기사용료!G7527</f>
        <v>40667</v>
      </c>
      <c r="F658" s="8">
        <f>중기사용료!G7532</f>
        <v>116721</v>
      </c>
      <c r="G658" s="8">
        <f>중기사용료!G7524</f>
        <v>43353</v>
      </c>
      <c r="H658" s="8">
        <f t="shared" si="10"/>
        <v>200741</v>
      </c>
      <c r="I658" s="7" t="s">
        <v>5631</v>
      </c>
      <c r="J658" s="6" t="s">
        <v>5631</v>
      </c>
      <c r="K658" s="6" t="s">
        <v>1530</v>
      </c>
    </row>
    <row r="659" spans="1:11" ht="15" customHeight="1">
      <c r="A659" s="7" t="s">
        <v>5503</v>
      </c>
      <c r="B659" s="7" t="s">
        <v>1515</v>
      </c>
      <c r="C659" s="7">
        <v>1</v>
      </c>
      <c r="D659" s="7" t="s">
        <v>4173</v>
      </c>
      <c r="E659" s="8">
        <f>중기사용료!G7542</f>
        <v>52735</v>
      </c>
      <c r="F659" s="8">
        <f>중기사용료!G7547</f>
        <v>141192</v>
      </c>
      <c r="G659" s="8">
        <f>중기사용료!G7539</f>
        <v>72747</v>
      </c>
      <c r="H659" s="8">
        <f t="shared" si="10"/>
        <v>266674</v>
      </c>
      <c r="I659" s="7" t="s">
        <v>5631</v>
      </c>
      <c r="J659" s="6" t="s">
        <v>5631</v>
      </c>
      <c r="K659" s="6" t="s">
        <v>559</v>
      </c>
    </row>
    <row r="660" spans="1:11" ht="15" customHeight="1">
      <c r="A660" s="7" t="s">
        <v>5503</v>
      </c>
      <c r="B660" s="7" t="s">
        <v>142</v>
      </c>
      <c r="C660" s="7">
        <v>1</v>
      </c>
      <c r="D660" s="7" t="s">
        <v>4173</v>
      </c>
      <c r="E660" s="8">
        <f>중기사용료!G7557</f>
        <v>127884</v>
      </c>
      <c r="F660" s="8">
        <f>중기사용료!G7562</f>
        <v>141192</v>
      </c>
      <c r="G660" s="8">
        <f>중기사용료!G7554</f>
        <v>89077</v>
      </c>
      <c r="H660" s="8">
        <f t="shared" si="10"/>
        <v>358153</v>
      </c>
      <c r="I660" s="7" t="s">
        <v>5631</v>
      </c>
      <c r="J660" s="6" t="s">
        <v>5631</v>
      </c>
      <c r="K660" s="6" t="s">
        <v>5126</v>
      </c>
    </row>
    <row r="661" spans="1:11" ht="15" customHeight="1">
      <c r="A661" s="7" t="s">
        <v>5503</v>
      </c>
      <c r="B661" s="7" t="s">
        <v>1660</v>
      </c>
      <c r="C661" s="7">
        <v>1</v>
      </c>
      <c r="D661" s="7" t="s">
        <v>4173</v>
      </c>
      <c r="E661" s="8">
        <f>중기사용료!G7572</f>
        <v>124101</v>
      </c>
      <c r="F661" s="8">
        <f>중기사용료!G7577</f>
        <v>163537</v>
      </c>
      <c r="G661" s="8">
        <f>중기사용료!G7569</f>
        <v>123248</v>
      </c>
      <c r="H661" s="8">
        <f t="shared" si="10"/>
        <v>410886</v>
      </c>
      <c r="I661" s="7" t="s">
        <v>5631</v>
      </c>
      <c r="J661" s="6" t="s">
        <v>5631</v>
      </c>
      <c r="K661" s="6" t="s">
        <v>737</v>
      </c>
    </row>
    <row r="662" spans="1:11" ht="15" customHeight="1">
      <c r="A662" s="7" t="s">
        <v>5503</v>
      </c>
      <c r="B662" s="7" t="s">
        <v>2791</v>
      </c>
      <c r="C662" s="7">
        <v>1</v>
      </c>
      <c r="D662" s="7" t="s">
        <v>4173</v>
      </c>
      <c r="E662" s="8">
        <f>중기사용료!G7587</f>
        <v>142429</v>
      </c>
      <c r="F662" s="8">
        <f>중기사용료!G7592</f>
        <v>163537</v>
      </c>
      <c r="G662" s="8">
        <f>중기사용료!G7584</f>
        <v>195657</v>
      </c>
      <c r="H662" s="8">
        <f t="shared" si="10"/>
        <v>501623</v>
      </c>
      <c r="I662" s="7" t="s">
        <v>5631</v>
      </c>
      <c r="J662" s="6" t="s">
        <v>5631</v>
      </c>
      <c r="K662" s="6" t="s">
        <v>5381</v>
      </c>
    </row>
    <row r="663" spans="1:11" ht="15" customHeight="1">
      <c r="A663" s="7" t="s">
        <v>5503</v>
      </c>
      <c r="B663" s="7" t="s">
        <v>1851</v>
      </c>
      <c r="C663" s="7">
        <v>1</v>
      </c>
      <c r="D663" s="7" t="s">
        <v>4173</v>
      </c>
      <c r="E663" s="8">
        <f>중기사용료!G7602</f>
        <v>306423</v>
      </c>
      <c r="F663" s="8">
        <f>중기사용료!G7607</f>
        <v>188009</v>
      </c>
      <c r="G663" s="8">
        <f>중기사용료!G7599</f>
        <v>368803</v>
      </c>
      <c r="H663" s="8">
        <f t="shared" si="10"/>
        <v>863235</v>
      </c>
      <c r="I663" s="7" t="s">
        <v>5631</v>
      </c>
      <c r="J663" s="6" t="s">
        <v>5631</v>
      </c>
      <c r="K663" s="6" t="s">
        <v>840</v>
      </c>
    </row>
    <row r="664" spans="1:11" ht="15" customHeight="1">
      <c r="A664" s="7" t="s">
        <v>5503</v>
      </c>
      <c r="B664" s="7" t="s">
        <v>5520</v>
      </c>
      <c r="C664" s="7">
        <v>1</v>
      </c>
      <c r="D664" s="7" t="s">
        <v>4173</v>
      </c>
      <c r="E664" s="8">
        <f>중기사용료!G7617</f>
        <v>337261</v>
      </c>
      <c r="F664" s="8">
        <f>중기사용료!G7622</f>
        <v>188009</v>
      </c>
      <c r="G664" s="8">
        <f>중기사용료!G7614</f>
        <v>414904</v>
      </c>
      <c r="H664" s="8">
        <f t="shared" si="10"/>
        <v>940174</v>
      </c>
      <c r="I664" s="7" t="s">
        <v>5631</v>
      </c>
      <c r="J664" s="6" t="s">
        <v>5631</v>
      </c>
      <c r="K664" s="6" t="s">
        <v>951</v>
      </c>
    </row>
    <row r="665" spans="1:11" ht="15" customHeight="1">
      <c r="A665" s="7" t="s">
        <v>5503</v>
      </c>
      <c r="B665" s="7" t="s">
        <v>128</v>
      </c>
      <c r="C665" s="7">
        <v>1</v>
      </c>
      <c r="D665" s="7" t="s">
        <v>4173</v>
      </c>
      <c r="E665" s="8">
        <f>중기사용료!G7632</f>
        <v>376824</v>
      </c>
      <c r="F665" s="8">
        <f>중기사용료!G7637</f>
        <v>188009</v>
      </c>
      <c r="G665" s="8">
        <f>중기사용료!G7629</f>
        <v>464331</v>
      </c>
      <c r="H665" s="8">
        <f t="shared" si="10"/>
        <v>1029164</v>
      </c>
      <c r="I665" s="7" t="s">
        <v>5631</v>
      </c>
      <c r="J665" s="6" t="s">
        <v>5631</v>
      </c>
      <c r="K665" s="6" t="s">
        <v>2788</v>
      </c>
    </row>
    <row r="666" spans="1:11" ht="15" customHeight="1">
      <c r="A666" s="7" t="s">
        <v>2444</v>
      </c>
      <c r="B666" s="7" t="s">
        <v>132</v>
      </c>
      <c r="C666" s="7">
        <v>1</v>
      </c>
      <c r="D666" s="7" t="s">
        <v>1473</v>
      </c>
      <c r="E666" s="8">
        <f>중기사용료!G7647</f>
        <v>41141</v>
      </c>
      <c r="F666" s="8">
        <f>중기사용료!G7649</f>
        <v>67034</v>
      </c>
      <c r="G666" s="8">
        <f>중기사용료!G7644</f>
        <v>15635</v>
      </c>
      <c r="H666" s="8">
        <f t="shared" si="10"/>
        <v>123810</v>
      </c>
      <c r="I666" s="7" t="s">
        <v>5631</v>
      </c>
      <c r="J666" s="6" t="s">
        <v>5631</v>
      </c>
      <c r="K666" s="6" t="s">
        <v>2619</v>
      </c>
    </row>
    <row r="667" spans="1:11" ht="15" customHeight="1">
      <c r="A667" s="7" t="s">
        <v>2444</v>
      </c>
      <c r="B667" s="7" t="s">
        <v>2998</v>
      </c>
      <c r="C667" s="7">
        <v>1</v>
      </c>
      <c r="D667" s="7" t="s">
        <v>1473</v>
      </c>
      <c r="E667" s="8">
        <f>중기사용료!G7659</f>
        <v>46461</v>
      </c>
      <c r="F667" s="8">
        <f>중기사용료!G7661</f>
        <v>67034</v>
      </c>
      <c r="G667" s="8">
        <f>중기사용료!G7656</f>
        <v>16174</v>
      </c>
      <c r="H667" s="8">
        <f t="shared" si="10"/>
        <v>129669</v>
      </c>
      <c r="I667" s="7" t="s">
        <v>5631</v>
      </c>
      <c r="J667" s="6" t="s">
        <v>5631</v>
      </c>
      <c r="K667" s="6" t="s">
        <v>2464</v>
      </c>
    </row>
    <row r="668" spans="1:11" ht="15" customHeight="1">
      <c r="A668" s="7" t="s">
        <v>2444</v>
      </c>
      <c r="B668" s="7" t="s">
        <v>2491</v>
      </c>
      <c r="C668" s="7">
        <v>1</v>
      </c>
      <c r="D668" s="7" t="s">
        <v>1473</v>
      </c>
      <c r="E668" s="8">
        <f>중기사용료!G7671</f>
        <v>60543</v>
      </c>
      <c r="F668" s="8">
        <f>중기사용료!G7673</f>
        <v>67034</v>
      </c>
      <c r="G668" s="8">
        <f>중기사용료!G7668</f>
        <v>21350</v>
      </c>
      <c r="H668" s="8">
        <f t="shared" si="10"/>
        <v>148927</v>
      </c>
      <c r="I668" s="7" t="s">
        <v>5631</v>
      </c>
      <c r="J668" s="6" t="s">
        <v>5631</v>
      </c>
      <c r="K668" s="6" t="s">
        <v>335</v>
      </c>
    </row>
    <row r="669" spans="1:11" ht="15" customHeight="1">
      <c r="A669" s="7" t="s">
        <v>2444</v>
      </c>
      <c r="B669" s="7" t="s">
        <v>214</v>
      </c>
      <c r="C669" s="7">
        <v>1</v>
      </c>
      <c r="D669" s="7" t="s">
        <v>1473</v>
      </c>
      <c r="E669" s="8">
        <f>중기사용료!G7683</f>
        <v>84660</v>
      </c>
      <c r="F669" s="8">
        <f>중기사용료!G7685</f>
        <v>67034</v>
      </c>
      <c r="G669" s="8">
        <f>중기사용료!G7680</f>
        <v>27173</v>
      </c>
      <c r="H669" s="8">
        <f t="shared" si="10"/>
        <v>178867</v>
      </c>
      <c r="I669" s="7" t="s">
        <v>5631</v>
      </c>
      <c r="J669" s="6" t="s">
        <v>5631</v>
      </c>
      <c r="K669" s="6" t="s">
        <v>1744</v>
      </c>
    </row>
    <row r="670" spans="1:11" ht="15" customHeight="1">
      <c r="A670" s="7" t="s">
        <v>2444</v>
      </c>
      <c r="B670" s="7" t="s">
        <v>4902</v>
      </c>
      <c r="C670" s="7">
        <v>1</v>
      </c>
      <c r="D670" s="7" t="s">
        <v>1473</v>
      </c>
      <c r="E670" s="8">
        <f>중기사용료!G7695</f>
        <v>105740</v>
      </c>
      <c r="F670" s="8">
        <f>중기사용료!G7697</f>
        <v>67034</v>
      </c>
      <c r="G670" s="8">
        <f>중기사용료!G7692</f>
        <v>33643</v>
      </c>
      <c r="H670" s="8">
        <f t="shared" si="10"/>
        <v>206417</v>
      </c>
      <c r="I670" s="7" t="s">
        <v>5631</v>
      </c>
      <c r="J670" s="6" t="s">
        <v>5631</v>
      </c>
      <c r="K670" s="6" t="s">
        <v>2992</v>
      </c>
    </row>
    <row r="671" spans="1:11" ht="15" customHeight="1">
      <c r="A671" s="7" t="s">
        <v>2444</v>
      </c>
      <c r="B671" s="7" t="s">
        <v>887</v>
      </c>
      <c r="C671" s="7">
        <v>1</v>
      </c>
      <c r="D671" s="7" t="s">
        <v>1473</v>
      </c>
      <c r="E671" s="8">
        <f>중기사용료!G7707</f>
        <v>117525</v>
      </c>
      <c r="F671" s="8">
        <f>중기사용료!G7709</f>
        <v>67034</v>
      </c>
      <c r="G671" s="8">
        <f>중기사용료!G7704</f>
        <v>36878</v>
      </c>
      <c r="H671" s="8">
        <f t="shared" si="10"/>
        <v>221437</v>
      </c>
      <c r="I671" s="7" t="s">
        <v>5631</v>
      </c>
      <c r="J671" s="6" t="s">
        <v>5631</v>
      </c>
      <c r="K671" s="6" t="s">
        <v>1552</v>
      </c>
    </row>
    <row r="672" spans="1:11" ht="15" customHeight="1">
      <c r="A672" s="7" t="s">
        <v>2444</v>
      </c>
      <c r="B672" s="7" t="s">
        <v>466</v>
      </c>
      <c r="C672" s="7">
        <v>1</v>
      </c>
      <c r="D672" s="7" t="s">
        <v>1473</v>
      </c>
      <c r="E672" s="8">
        <f>중기사용료!G7719</f>
        <v>180793</v>
      </c>
      <c r="F672" s="8">
        <f>중기사용료!G7721</f>
        <v>89378</v>
      </c>
      <c r="G672" s="8">
        <f>중기사용료!G7716</f>
        <v>53053</v>
      </c>
      <c r="H672" s="8">
        <f t="shared" si="10"/>
        <v>323224</v>
      </c>
      <c r="I672" s="7" t="s">
        <v>5631</v>
      </c>
      <c r="J672" s="6" t="s">
        <v>5631</v>
      </c>
      <c r="K672" s="6" t="s">
        <v>272</v>
      </c>
    </row>
    <row r="673" spans="1:11" ht="15" customHeight="1">
      <c r="A673" s="7" t="s">
        <v>2444</v>
      </c>
      <c r="B673" s="7" t="s">
        <v>2523</v>
      </c>
      <c r="C673" s="7">
        <v>1</v>
      </c>
      <c r="D673" s="7" t="s">
        <v>1473</v>
      </c>
      <c r="E673" s="8">
        <f>중기사용료!G7731</f>
        <v>225992</v>
      </c>
      <c r="F673" s="8">
        <f>중기사용료!G7733</f>
        <v>89378</v>
      </c>
      <c r="G673" s="8">
        <f>중기사용료!G7728</f>
        <v>66855</v>
      </c>
      <c r="H673" s="8">
        <f t="shared" si="10"/>
        <v>382225</v>
      </c>
      <c r="I673" s="7" t="s">
        <v>5631</v>
      </c>
      <c r="J673" s="6" t="s">
        <v>5631</v>
      </c>
      <c r="K673" s="6" t="s">
        <v>1200</v>
      </c>
    </row>
    <row r="674" spans="1:11" ht="15" customHeight="1">
      <c r="A674" s="7" t="s">
        <v>2444</v>
      </c>
      <c r="B674" s="7" t="s">
        <v>4910</v>
      </c>
      <c r="C674" s="7">
        <v>1</v>
      </c>
      <c r="D674" s="7" t="s">
        <v>1473</v>
      </c>
      <c r="E674" s="8">
        <f>중기사용료!G7743</f>
        <v>503944</v>
      </c>
      <c r="F674" s="8">
        <f>중기사용료!G7745</f>
        <v>89378</v>
      </c>
      <c r="G674" s="8">
        <f>중기사용료!G7740</f>
        <v>150791</v>
      </c>
      <c r="H674" s="8">
        <f t="shared" si="10"/>
        <v>744113</v>
      </c>
      <c r="I674" s="7" t="s">
        <v>5631</v>
      </c>
      <c r="J674" s="6" t="s">
        <v>5631</v>
      </c>
      <c r="K674" s="6" t="s">
        <v>2325</v>
      </c>
    </row>
    <row r="675" spans="1:11" ht="15" customHeight="1">
      <c r="A675" s="7" t="s">
        <v>1304</v>
      </c>
      <c r="B675" s="7" t="s">
        <v>1602</v>
      </c>
      <c r="C675" s="7">
        <v>1</v>
      </c>
      <c r="D675" s="7" t="s">
        <v>1473</v>
      </c>
      <c r="E675" s="8">
        <f>중기사용료!G7755</f>
        <v>2591</v>
      </c>
      <c r="F675" s="8">
        <f>중기사용료!G7757</f>
        <v>44689</v>
      </c>
      <c r="G675" s="8">
        <f>중기사용료!G7752</f>
        <v>2224</v>
      </c>
      <c r="H675" s="8">
        <f t="shared" si="10"/>
        <v>49504</v>
      </c>
      <c r="I675" s="7" t="s">
        <v>5631</v>
      </c>
      <c r="J675" s="6" t="s">
        <v>5631</v>
      </c>
      <c r="K675" s="6" t="s">
        <v>5098</v>
      </c>
    </row>
    <row r="676" spans="1:11" ht="15" customHeight="1">
      <c r="A676" s="7" t="s">
        <v>1304</v>
      </c>
      <c r="B676" s="7" t="s">
        <v>4148</v>
      </c>
      <c r="C676" s="7">
        <v>1</v>
      </c>
      <c r="D676" s="7" t="s">
        <v>1473</v>
      </c>
      <c r="E676" s="8">
        <f>중기사용료!G7767</f>
        <v>7575</v>
      </c>
      <c r="F676" s="8">
        <f>중기사용료!G7769</f>
        <v>44689</v>
      </c>
      <c r="G676" s="8">
        <f>중기사용료!G7764</f>
        <v>3495</v>
      </c>
      <c r="H676" s="8">
        <f t="shared" si="10"/>
        <v>55759</v>
      </c>
      <c r="I676" s="7" t="s">
        <v>5631</v>
      </c>
      <c r="J676" s="6" t="s">
        <v>5631</v>
      </c>
      <c r="K676" s="6" t="s">
        <v>2230</v>
      </c>
    </row>
    <row r="677" spans="1:11" ht="15" customHeight="1">
      <c r="A677" s="7" t="s">
        <v>1304</v>
      </c>
      <c r="B677" s="7" t="s">
        <v>746</v>
      </c>
      <c r="C677" s="7">
        <v>1</v>
      </c>
      <c r="D677" s="7" t="s">
        <v>1473</v>
      </c>
      <c r="E677" s="8">
        <f>중기사용료!G7779</f>
        <v>14153</v>
      </c>
      <c r="F677" s="8">
        <f>중기사용료!G7781</f>
        <v>44689</v>
      </c>
      <c r="G677" s="8">
        <f>중기사용료!G7776</f>
        <v>5720</v>
      </c>
      <c r="H677" s="8">
        <f t="shared" si="10"/>
        <v>64562</v>
      </c>
      <c r="I677" s="7" t="s">
        <v>5631</v>
      </c>
      <c r="J677" s="6" t="s">
        <v>5631</v>
      </c>
      <c r="K677" s="6" t="s">
        <v>5013</v>
      </c>
    </row>
    <row r="678" spans="1:11" ht="15" customHeight="1">
      <c r="A678" s="7" t="s">
        <v>1304</v>
      </c>
      <c r="B678" s="7" t="s">
        <v>593</v>
      </c>
      <c r="C678" s="7">
        <v>1</v>
      </c>
      <c r="D678" s="7" t="s">
        <v>1473</v>
      </c>
      <c r="E678" s="8">
        <f>중기사용료!G7791</f>
        <v>15150</v>
      </c>
      <c r="F678" s="8">
        <f>중기사용료!G7793</f>
        <v>44689</v>
      </c>
      <c r="G678" s="8">
        <f>중기사용료!G7788</f>
        <v>6832</v>
      </c>
      <c r="H678" s="8">
        <f t="shared" si="10"/>
        <v>66671</v>
      </c>
      <c r="I678" s="7" t="s">
        <v>5631</v>
      </c>
      <c r="J678" s="6" t="s">
        <v>5631</v>
      </c>
      <c r="K678" s="6" t="s">
        <v>770</v>
      </c>
    </row>
    <row r="679" spans="1:11" ht="15" customHeight="1">
      <c r="A679" s="7" t="s">
        <v>1304</v>
      </c>
      <c r="B679" s="7" t="s">
        <v>1167</v>
      </c>
      <c r="C679" s="7">
        <v>1</v>
      </c>
      <c r="D679" s="7" t="s">
        <v>1473</v>
      </c>
      <c r="E679" s="8">
        <f>중기사용료!G7803</f>
        <v>25317</v>
      </c>
      <c r="F679" s="8">
        <f>중기사용료!G7805</f>
        <v>44689</v>
      </c>
      <c r="G679" s="8">
        <f>중기사용료!G7800</f>
        <v>14301</v>
      </c>
      <c r="H679" s="8">
        <f t="shared" si="10"/>
        <v>84307</v>
      </c>
      <c r="I679" s="7" t="s">
        <v>5631</v>
      </c>
      <c r="J679" s="6" t="s">
        <v>5631</v>
      </c>
      <c r="K679" s="6" t="s">
        <v>3153</v>
      </c>
    </row>
    <row r="680" spans="1:11" ht="15" customHeight="1">
      <c r="A680" s="7" t="s">
        <v>1304</v>
      </c>
      <c r="B680" s="7" t="s">
        <v>4588</v>
      </c>
      <c r="C680" s="7">
        <v>1</v>
      </c>
      <c r="D680" s="7" t="s">
        <v>1473</v>
      </c>
      <c r="E680" s="8">
        <f>중기사용료!G7815</f>
        <v>30500</v>
      </c>
      <c r="F680" s="8">
        <f>중기사용료!G7817</f>
        <v>44689</v>
      </c>
      <c r="G680" s="8">
        <f>중기사용료!G7812</f>
        <v>17172</v>
      </c>
      <c r="H680" s="8">
        <f t="shared" si="10"/>
        <v>92361</v>
      </c>
      <c r="I680" s="7" t="s">
        <v>5631</v>
      </c>
      <c r="J680" s="6" t="s">
        <v>5631</v>
      </c>
      <c r="K680" s="6" t="s">
        <v>446</v>
      </c>
    </row>
    <row r="681" spans="1:11" ht="15" customHeight="1">
      <c r="A681" s="7" t="s">
        <v>1304</v>
      </c>
      <c r="B681" s="7" t="s">
        <v>3712</v>
      </c>
      <c r="C681" s="7">
        <v>1</v>
      </c>
      <c r="D681" s="7" t="s">
        <v>1473</v>
      </c>
      <c r="E681" s="8">
        <f>중기사용료!G7827</f>
        <v>50833</v>
      </c>
      <c r="F681" s="8">
        <f>중기사용료!G7829</f>
        <v>67034</v>
      </c>
      <c r="G681" s="8">
        <f>중기사용료!G7824</f>
        <v>28621</v>
      </c>
      <c r="H681" s="8">
        <f t="shared" si="10"/>
        <v>146488</v>
      </c>
      <c r="I681" s="7" t="s">
        <v>5631</v>
      </c>
      <c r="J681" s="6" t="s">
        <v>5631</v>
      </c>
      <c r="K681" s="6" t="s">
        <v>4382</v>
      </c>
    </row>
    <row r="682" spans="1:11" ht="15" customHeight="1">
      <c r="A682" s="7" t="s">
        <v>1304</v>
      </c>
      <c r="B682" s="7" t="s">
        <v>4985</v>
      </c>
      <c r="C682" s="7">
        <v>1</v>
      </c>
      <c r="D682" s="7" t="s">
        <v>1473</v>
      </c>
      <c r="E682" s="8">
        <f>중기사용료!G7839</f>
        <v>63392</v>
      </c>
      <c r="F682" s="8">
        <f>중기사용료!G7841</f>
        <v>67034</v>
      </c>
      <c r="G682" s="8">
        <f>중기사용료!G7836</f>
        <v>35776</v>
      </c>
      <c r="H682" s="8">
        <f t="shared" si="10"/>
        <v>166202</v>
      </c>
      <c r="I682" s="7" t="s">
        <v>5631</v>
      </c>
      <c r="J682" s="6" t="s">
        <v>5631</v>
      </c>
      <c r="K682" s="6" t="s">
        <v>3083</v>
      </c>
    </row>
    <row r="683" spans="1:11" ht="15" customHeight="1">
      <c r="A683" s="7" t="s">
        <v>1304</v>
      </c>
      <c r="B683" s="7" t="s">
        <v>3435</v>
      </c>
      <c r="C683" s="7">
        <v>1</v>
      </c>
      <c r="D683" s="7" t="s">
        <v>1473</v>
      </c>
      <c r="E683" s="8">
        <f>중기사용료!G7851</f>
        <v>75951</v>
      </c>
      <c r="F683" s="8">
        <f>중기사용료!G7853</f>
        <v>67034</v>
      </c>
      <c r="G683" s="8">
        <f>중기사용료!G7848</f>
        <v>43067</v>
      </c>
      <c r="H683" s="8">
        <f t="shared" si="10"/>
        <v>186052</v>
      </c>
      <c r="I683" s="7" t="s">
        <v>5631</v>
      </c>
      <c r="J683" s="6" t="s">
        <v>5631</v>
      </c>
      <c r="K683" s="6" t="s">
        <v>5627</v>
      </c>
    </row>
    <row r="684" spans="1:11" ht="15" customHeight="1">
      <c r="A684" s="7" t="s">
        <v>1304</v>
      </c>
      <c r="B684" s="7" t="s">
        <v>1817</v>
      </c>
      <c r="C684" s="7">
        <v>1</v>
      </c>
      <c r="D684" s="7" t="s">
        <v>1473</v>
      </c>
      <c r="E684" s="8">
        <f>중기사용료!G7863</f>
        <v>96285</v>
      </c>
      <c r="F684" s="8">
        <f>중기사용료!G7865</f>
        <v>67034</v>
      </c>
      <c r="G684" s="8">
        <f>중기사용료!G7860</f>
        <v>54737</v>
      </c>
      <c r="H684" s="8">
        <f t="shared" si="10"/>
        <v>218056</v>
      </c>
      <c r="I684" s="7" t="s">
        <v>5631</v>
      </c>
      <c r="J684" s="6" t="s">
        <v>5631</v>
      </c>
      <c r="K684" s="6" t="s">
        <v>5448</v>
      </c>
    </row>
    <row r="685" spans="1:11" ht="15" customHeight="1">
      <c r="A685" s="7" t="s">
        <v>1304</v>
      </c>
      <c r="B685" s="7" t="s">
        <v>215</v>
      </c>
      <c r="C685" s="7">
        <v>1</v>
      </c>
      <c r="D685" s="7" t="s">
        <v>1473</v>
      </c>
      <c r="E685" s="8">
        <f>중기사용료!G7875</f>
        <v>172038</v>
      </c>
      <c r="F685" s="8">
        <f>중기사용료!G7877</f>
        <v>67034</v>
      </c>
      <c r="G685" s="8">
        <f>중기사용료!G7872</f>
        <v>98484</v>
      </c>
      <c r="H685" s="8">
        <f t="shared" si="10"/>
        <v>337556</v>
      </c>
      <c r="I685" s="7" t="s">
        <v>5631</v>
      </c>
      <c r="J685" s="6" t="s">
        <v>5631</v>
      </c>
      <c r="K685" s="6" t="s">
        <v>668</v>
      </c>
    </row>
    <row r="686" spans="1:11" ht="15" customHeight="1">
      <c r="A686" s="7" t="s">
        <v>822</v>
      </c>
      <c r="B686" s="7" t="s">
        <v>1068</v>
      </c>
      <c r="C686" s="7">
        <v>1</v>
      </c>
      <c r="D686" s="7" t="s">
        <v>1473</v>
      </c>
      <c r="E686" s="8">
        <f>중기사용료!G7887</f>
        <v>21029</v>
      </c>
      <c r="F686" s="8">
        <f>중기사용료!G7890</f>
        <v>70448</v>
      </c>
      <c r="G686" s="8">
        <f>중기사용료!G7884</f>
        <v>18914</v>
      </c>
      <c r="H686" s="8">
        <f t="shared" si="10"/>
        <v>110391</v>
      </c>
      <c r="I686" s="7" t="s">
        <v>5631</v>
      </c>
      <c r="J686" s="6" t="s">
        <v>5631</v>
      </c>
      <c r="K686" s="6" t="s">
        <v>1429</v>
      </c>
    </row>
    <row r="687" spans="1:11" ht="15" customHeight="1">
      <c r="A687" s="7" t="s">
        <v>822</v>
      </c>
      <c r="B687" s="7" t="s">
        <v>2461</v>
      </c>
      <c r="C687" s="7">
        <v>1</v>
      </c>
      <c r="D687" s="7" t="s">
        <v>1473</v>
      </c>
      <c r="E687" s="8">
        <f>중기사용료!G7900</f>
        <v>40411</v>
      </c>
      <c r="F687" s="8">
        <f>중기사용료!G7903</f>
        <v>70448</v>
      </c>
      <c r="G687" s="8">
        <f>중기사용료!G7897</f>
        <v>30427</v>
      </c>
      <c r="H687" s="8">
        <f t="shared" si="10"/>
        <v>141286</v>
      </c>
      <c r="I687" s="7" t="s">
        <v>5631</v>
      </c>
      <c r="J687" s="6" t="s">
        <v>5631</v>
      </c>
      <c r="K687" s="6" t="s">
        <v>2693</v>
      </c>
    </row>
    <row r="688" spans="1:11" ht="15" customHeight="1">
      <c r="A688" s="7" t="s">
        <v>822</v>
      </c>
      <c r="B688" s="7" t="s">
        <v>4090</v>
      </c>
      <c r="C688" s="7">
        <v>1</v>
      </c>
      <c r="D688" s="7" t="s">
        <v>1473</v>
      </c>
      <c r="E688" s="8">
        <f>중기사용료!G7913</f>
        <v>114226</v>
      </c>
      <c r="F688" s="8">
        <f>중기사용료!G7916</f>
        <v>92792</v>
      </c>
      <c r="G688" s="8">
        <f>중기사용료!G7910</f>
        <v>55235</v>
      </c>
      <c r="H688" s="8">
        <f t="shared" si="10"/>
        <v>262253</v>
      </c>
      <c r="I688" s="7" t="s">
        <v>5631</v>
      </c>
      <c r="J688" s="6" t="s">
        <v>5631</v>
      </c>
      <c r="K688" s="6" t="s">
        <v>3161</v>
      </c>
    </row>
    <row r="689" spans="1:11" ht="15" customHeight="1">
      <c r="A689" s="7" t="s">
        <v>822</v>
      </c>
      <c r="B689" s="7" t="s">
        <v>3482</v>
      </c>
      <c r="C689" s="7">
        <v>1</v>
      </c>
      <c r="D689" s="7" t="s">
        <v>1473</v>
      </c>
      <c r="E689" s="8">
        <f>중기사용료!G7926</f>
        <v>184538</v>
      </c>
      <c r="F689" s="8">
        <f>중기사용료!G7929</f>
        <v>115137</v>
      </c>
      <c r="G689" s="8">
        <f>중기사용료!G7923</f>
        <v>83587</v>
      </c>
      <c r="H689" s="8">
        <f t="shared" si="10"/>
        <v>383262</v>
      </c>
      <c r="I689" s="7" t="s">
        <v>5631</v>
      </c>
      <c r="J689" s="6" t="s">
        <v>5631</v>
      </c>
      <c r="K689" s="6" t="s">
        <v>4388</v>
      </c>
    </row>
    <row r="690" spans="1:11" ht="15" customHeight="1">
      <c r="A690" s="7" t="s">
        <v>822</v>
      </c>
      <c r="B690" s="7" t="s">
        <v>1389</v>
      </c>
      <c r="C690" s="7">
        <v>1</v>
      </c>
      <c r="D690" s="7" t="s">
        <v>1473</v>
      </c>
      <c r="E690" s="8">
        <f>중기사용료!G7939</f>
        <v>206623</v>
      </c>
      <c r="F690" s="8">
        <f>중기사용료!G7942</f>
        <v>115137</v>
      </c>
      <c r="G690" s="8">
        <f>중기사용료!G7936</f>
        <v>92869</v>
      </c>
      <c r="H690" s="8">
        <f t="shared" si="10"/>
        <v>414629</v>
      </c>
      <c r="I690" s="7" t="s">
        <v>5631</v>
      </c>
      <c r="J690" s="6" t="s">
        <v>5631</v>
      </c>
      <c r="K690" s="6" t="s">
        <v>5416</v>
      </c>
    </row>
    <row r="691" spans="1:11" ht="15" customHeight="1">
      <c r="A691" s="7" t="s">
        <v>3459</v>
      </c>
      <c r="B691" s="7" t="s">
        <v>5016</v>
      </c>
      <c r="C691" s="7">
        <v>1</v>
      </c>
      <c r="D691" s="7" t="s">
        <v>1473</v>
      </c>
      <c r="E691" s="8">
        <v>0</v>
      </c>
      <c r="F691" s="8">
        <f>중기사용료!G7953</f>
        <v>22344</v>
      </c>
      <c r="G691" s="8">
        <f>중기사용료!G7949</f>
        <v>7379</v>
      </c>
      <c r="H691" s="8">
        <f t="shared" si="10"/>
        <v>29723</v>
      </c>
      <c r="I691" s="7" t="s">
        <v>5631</v>
      </c>
      <c r="J691" s="6" t="s">
        <v>5631</v>
      </c>
      <c r="K691" s="6" t="s">
        <v>994</v>
      </c>
    </row>
    <row r="692" spans="1:11" ht="15" customHeight="1">
      <c r="A692" s="7" t="s">
        <v>3459</v>
      </c>
      <c r="B692" s="7" t="s">
        <v>2642</v>
      </c>
      <c r="C692" s="7">
        <v>1</v>
      </c>
      <c r="D692" s="7" t="s">
        <v>1473</v>
      </c>
      <c r="E692" s="8">
        <v>0</v>
      </c>
      <c r="F692" s="8">
        <f>중기사용료!G7964</f>
        <v>22344</v>
      </c>
      <c r="G692" s="8">
        <f>중기사용료!G7960</f>
        <v>10707</v>
      </c>
      <c r="H692" s="8">
        <f t="shared" si="10"/>
        <v>33051</v>
      </c>
      <c r="I692" s="7" t="s">
        <v>5631</v>
      </c>
      <c r="J692" s="6" t="s">
        <v>5631</v>
      </c>
      <c r="K692" s="6" t="s">
        <v>3349</v>
      </c>
    </row>
    <row r="693" spans="1:11" ht="15" customHeight="1">
      <c r="A693" s="7" t="s">
        <v>3459</v>
      </c>
      <c r="B693" s="7" t="s">
        <v>543</v>
      </c>
      <c r="C693" s="7">
        <v>1</v>
      </c>
      <c r="D693" s="7" t="s">
        <v>1473</v>
      </c>
      <c r="E693" s="8">
        <v>0</v>
      </c>
      <c r="F693" s="8">
        <f>중기사용료!G7975</f>
        <v>22344</v>
      </c>
      <c r="G693" s="8">
        <f>중기사용료!G7971</f>
        <v>20330</v>
      </c>
      <c r="H693" s="8">
        <f t="shared" si="10"/>
        <v>42674</v>
      </c>
      <c r="I693" s="7" t="s">
        <v>5631</v>
      </c>
      <c r="J693" s="6" t="s">
        <v>5631</v>
      </c>
      <c r="K693" s="6" t="s">
        <v>4253</v>
      </c>
    </row>
    <row r="694" spans="1:11" ht="15" customHeight="1">
      <c r="A694" s="7" t="s">
        <v>3459</v>
      </c>
      <c r="B694" s="7" t="s">
        <v>316</v>
      </c>
      <c r="C694" s="7">
        <v>1</v>
      </c>
      <c r="D694" s="7" t="s">
        <v>1473</v>
      </c>
      <c r="E694" s="8">
        <v>0</v>
      </c>
      <c r="F694" s="8">
        <f>중기사용료!G7986</f>
        <v>22344</v>
      </c>
      <c r="G694" s="8">
        <f>중기사용료!G7982</f>
        <v>27348</v>
      </c>
      <c r="H694" s="8">
        <f t="shared" si="10"/>
        <v>49692</v>
      </c>
      <c r="I694" s="7" t="s">
        <v>5631</v>
      </c>
      <c r="J694" s="6" t="s">
        <v>5631</v>
      </c>
      <c r="K694" s="6" t="s">
        <v>5401</v>
      </c>
    </row>
    <row r="695" spans="1:11" ht="15" customHeight="1">
      <c r="A695" s="7" t="s">
        <v>3459</v>
      </c>
      <c r="B695" s="7" t="s">
        <v>3191</v>
      </c>
      <c r="C695" s="7">
        <v>1</v>
      </c>
      <c r="D695" s="7" t="s">
        <v>1473</v>
      </c>
      <c r="E695" s="8">
        <v>0</v>
      </c>
      <c r="F695" s="8">
        <f>중기사용료!G7997</f>
        <v>22344</v>
      </c>
      <c r="G695" s="8">
        <f>중기사용료!G7993</f>
        <v>43402</v>
      </c>
      <c r="H695" s="8">
        <f t="shared" si="10"/>
        <v>65746</v>
      </c>
      <c r="I695" s="7" t="s">
        <v>5631</v>
      </c>
      <c r="J695" s="6" t="s">
        <v>5631</v>
      </c>
      <c r="K695" s="6" t="s">
        <v>1545</v>
      </c>
    </row>
    <row r="696" spans="1:11" ht="15" customHeight="1">
      <c r="A696" s="7" t="s">
        <v>3459</v>
      </c>
      <c r="B696" s="7" t="s">
        <v>5571</v>
      </c>
      <c r="C696" s="7">
        <v>1</v>
      </c>
      <c r="D696" s="7" t="s">
        <v>1473</v>
      </c>
      <c r="E696" s="8">
        <v>0</v>
      </c>
      <c r="F696" s="8">
        <f>중기사용료!G8008</f>
        <v>22344</v>
      </c>
      <c r="G696" s="8">
        <f>중기사용료!G8004</f>
        <v>51864</v>
      </c>
      <c r="H696" s="8">
        <f t="shared" si="10"/>
        <v>74208</v>
      </c>
      <c r="I696" s="7" t="s">
        <v>5631</v>
      </c>
      <c r="J696" s="6" t="s">
        <v>5631</v>
      </c>
      <c r="K696" s="6" t="s">
        <v>749</v>
      </c>
    </row>
    <row r="697" spans="1:11" ht="15" customHeight="1">
      <c r="A697" s="7" t="s">
        <v>3983</v>
      </c>
      <c r="B697" s="7" t="s">
        <v>486</v>
      </c>
      <c r="C697" s="7">
        <v>1</v>
      </c>
      <c r="D697" s="7" t="s">
        <v>1473</v>
      </c>
      <c r="E697" s="8">
        <f>중기사용료!G8018</f>
        <v>3787</v>
      </c>
      <c r="F697" s="8">
        <f>중기사용료!G8020</f>
        <v>67034</v>
      </c>
      <c r="G697" s="8">
        <f>중기사용료!G8015</f>
        <v>3967</v>
      </c>
      <c r="H697" s="8">
        <f t="shared" si="10"/>
        <v>74788</v>
      </c>
      <c r="I697" s="7" t="s">
        <v>5631</v>
      </c>
      <c r="J697" s="6" t="s">
        <v>5631</v>
      </c>
      <c r="K697" s="6" t="s">
        <v>3961</v>
      </c>
    </row>
    <row r="698" spans="1:11" ht="15" customHeight="1">
      <c r="A698" s="7" t="s">
        <v>3983</v>
      </c>
      <c r="B698" s="7" t="s">
        <v>3189</v>
      </c>
      <c r="C698" s="7">
        <v>1</v>
      </c>
      <c r="D698" s="7" t="s">
        <v>1473</v>
      </c>
      <c r="E698" s="8">
        <f>중기사용료!G8030</f>
        <v>4983</v>
      </c>
      <c r="F698" s="8">
        <f>중기사용료!G8032</f>
        <v>67034</v>
      </c>
      <c r="G698" s="8">
        <f>중기사용료!G8027</f>
        <v>5228</v>
      </c>
      <c r="H698" s="8">
        <f t="shared" si="10"/>
        <v>77245</v>
      </c>
      <c r="I698" s="7" t="s">
        <v>5631</v>
      </c>
      <c r="J698" s="6" t="s">
        <v>5631</v>
      </c>
      <c r="K698" s="6" t="s">
        <v>5516</v>
      </c>
    </row>
    <row r="699" spans="1:11" ht="15" customHeight="1">
      <c r="A699" s="7" t="s">
        <v>5028</v>
      </c>
      <c r="B699" s="7" t="s">
        <v>4380</v>
      </c>
      <c r="C699" s="7">
        <v>1</v>
      </c>
      <c r="D699" s="7" t="s">
        <v>1473</v>
      </c>
      <c r="E699" s="8">
        <v>0</v>
      </c>
      <c r="F699" s="8">
        <f>중기사용료!G8043</f>
        <v>22344</v>
      </c>
      <c r="G699" s="8">
        <f>중기사용료!G8039</f>
        <v>3492</v>
      </c>
      <c r="H699" s="8">
        <f t="shared" si="10"/>
        <v>25836</v>
      </c>
      <c r="I699" s="7" t="s">
        <v>5631</v>
      </c>
      <c r="J699" s="6" t="s">
        <v>5631</v>
      </c>
      <c r="K699" s="6" t="s">
        <v>3310</v>
      </c>
    </row>
    <row r="700" spans="1:11" ht="15" customHeight="1">
      <c r="A700" s="7" t="s">
        <v>5028</v>
      </c>
      <c r="B700" s="7" t="s">
        <v>3758</v>
      </c>
      <c r="C700" s="7">
        <v>1</v>
      </c>
      <c r="D700" s="7" t="s">
        <v>1473</v>
      </c>
      <c r="E700" s="8">
        <v>0</v>
      </c>
      <c r="F700" s="8">
        <f>중기사용료!G8054</f>
        <v>22344</v>
      </c>
      <c r="G700" s="8">
        <f>중기사용료!G8050</f>
        <v>4350</v>
      </c>
      <c r="H700" s="8">
        <f t="shared" si="10"/>
        <v>26694</v>
      </c>
      <c r="I700" s="7" t="s">
        <v>5631</v>
      </c>
      <c r="J700" s="6" t="s">
        <v>5631</v>
      </c>
      <c r="K700" s="6" t="s">
        <v>4687</v>
      </c>
    </row>
    <row r="701" spans="1:11" ht="15" customHeight="1">
      <c r="A701" s="7" t="s">
        <v>5028</v>
      </c>
      <c r="B701" s="7" t="s">
        <v>4643</v>
      </c>
      <c r="C701" s="7">
        <v>1</v>
      </c>
      <c r="D701" s="7" t="s">
        <v>1473</v>
      </c>
      <c r="E701" s="8">
        <v>0</v>
      </c>
      <c r="F701" s="8">
        <f>중기사용료!G8065</f>
        <v>22344</v>
      </c>
      <c r="G701" s="8">
        <f>중기사용료!G8061</f>
        <v>4922</v>
      </c>
      <c r="H701" s="8">
        <f t="shared" si="10"/>
        <v>27266</v>
      </c>
      <c r="I701" s="7" t="s">
        <v>5631</v>
      </c>
      <c r="J701" s="6" t="s">
        <v>5631</v>
      </c>
      <c r="K701" s="6" t="s">
        <v>5175</v>
      </c>
    </row>
    <row r="702" spans="1:11" ht="15" customHeight="1">
      <c r="A702" s="7" t="s">
        <v>5028</v>
      </c>
      <c r="B702" s="7" t="s">
        <v>5264</v>
      </c>
      <c r="C702" s="7">
        <v>1</v>
      </c>
      <c r="D702" s="7" t="s">
        <v>1473</v>
      </c>
      <c r="E702" s="8">
        <v>0</v>
      </c>
      <c r="F702" s="8">
        <f>중기사용료!G8076</f>
        <v>44689</v>
      </c>
      <c r="G702" s="8">
        <f>중기사용료!G8072</f>
        <v>5862</v>
      </c>
      <c r="H702" s="8">
        <f t="shared" si="10"/>
        <v>50551</v>
      </c>
      <c r="I702" s="7" t="s">
        <v>5631</v>
      </c>
      <c r="J702" s="6" t="s">
        <v>5631</v>
      </c>
      <c r="K702" s="6" t="s">
        <v>2300</v>
      </c>
    </row>
    <row r="703" spans="1:11" ht="15" customHeight="1">
      <c r="A703" s="7" t="s">
        <v>5028</v>
      </c>
      <c r="B703" s="7" t="s">
        <v>4714</v>
      </c>
      <c r="C703" s="7">
        <v>1</v>
      </c>
      <c r="D703" s="7" t="s">
        <v>1473</v>
      </c>
      <c r="E703" s="8">
        <v>0</v>
      </c>
      <c r="F703" s="8">
        <f>중기사용료!G8087</f>
        <v>44689</v>
      </c>
      <c r="G703" s="8">
        <f>중기사용료!G8083</f>
        <v>7226</v>
      </c>
      <c r="H703" s="8">
        <f t="shared" si="10"/>
        <v>51915</v>
      </c>
      <c r="I703" s="7" t="s">
        <v>5631</v>
      </c>
      <c r="J703" s="6" t="s">
        <v>5631</v>
      </c>
      <c r="K703" s="6" t="s">
        <v>3798</v>
      </c>
    </row>
    <row r="704" spans="1:11" ht="15" customHeight="1">
      <c r="A704" s="7" t="s">
        <v>5028</v>
      </c>
      <c r="B704" s="7" t="s">
        <v>4091</v>
      </c>
      <c r="C704" s="7">
        <v>1</v>
      </c>
      <c r="D704" s="7" t="s">
        <v>1473</v>
      </c>
      <c r="E704" s="8">
        <v>0</v>
      </c>
      <c r="F704" s="8">
        <f>중기사용료!G8098</f>
        <v>44689</v>
      </c>
      <c r="G704" s="8">
        <f>중기사용료!G8094</f>
        <v>9298</v>
      </c>
      <c r="H704" s="8">
        <f t="shared" si="10"/>
        <v>53987</v>
      </c>
      <c r="I704" s="7" t="s">
        <v>5631</v>
      </c>
      <c r="J704" s="6" t="s">
        <v>5631</v>
      </c>
      <c r="K704" s="6" t="s">
        <v>3891</v>
      </c>
    </row>
    <row r="705" spans="1:11" ht="15" customHeight="1">
      <c r="A705" s="7" t="s">
        <v>5028</v>
      </c>
      <c r="B705" s="7" t="s">
        <v>3568</v>
      </c>
      <c r="C705" s="7">
        <v>1</v>
      </c>
      <c r="D705" s="7" t="s">
        <v>1473</v>
      </c>
      <c r="E705" s="8">
        <v>0</v>
      </c>
      <c r="F705" s="8">
        <f>중기사용료!G8109</f>
        <v>44689</v>
      </c>
      <c r="G705" s="8">
        <f>중기사용료!G8105</f>
        <v>12735</v>
      </c>
      <c r="H705" s="8">
        <f t="shared" si="10"/>
        <v>57424</v>
      </c>
      <c r="I705" s="7" t="s">
        <v>5631</v>
      </c>
      <c r="J705" s="6" t="s">
        <v>5631</v>
      </c>
      <c r="K705" s="6" t="s">
        <v>2894</v>
      </c>
    </row>
    <row r="706" spans="1:11" ht="15" customHeight="1">
      <c r="A706" s="7" t="s">
        <v>5028</v>
      </c>
      <c r="B706" s="7" t="s">
        <v>1298</v>
      </c>
      <c r="C706" s="7">
        <v>1</v>
      </c>
      <c r="D706" s="7" t="s">
        <v>1473</v>
      </c>
      <c r="E706" s="8">
        <v>0</v>
      </c>
      <c r="F706" s="8">
        <f>중기사용료!G8120</f>
        <v>44689</v>
      </c>
      <c r="G706" s="8">
        <f>중기사용료!G8116</f>
        <v>16930</v>
      </c>
      <c r="H706" s="8">
        <f t="shared" si="10"/>
        <v>61619</v>
      </c>
      <c r="I706" s="7" t="s">
        <v>5631</v>
      </c>
      <c r="J706" s="6" t="s">
        <v>5631</v>
      </c>
      <c r="K706" s="6" t="s">
        <v>1240</v>
      </c>
    </row>
    <row r="707" spans="1:11" ht="15" customHeight="1">
      <c r="A707" s="7" t="s">
        <v>5028</v>
      </c>
      <c r="B707" s="7" t="s">
        <v>1693</v>
      </c>
      <c r="C707" s="7">
        <v>1</v>
      </c>
      <c r="D707" s="7" t="s">
        <v>1473</v>
      </c>
      <c r="E707" s="8">
        <v>0</v>
      </c>
      <c r="F707" s="8">
        <f>중기사용료!G8131</f>
        <v>44689</v>
      </c>
      <c r="G707" s="8">
        <f>중기사용료!G8127</f>
        <v>21529</v>
      </c>
      <c r="H707" s="8">
        <f t="shared" si="10"/>
        <v>66218</v>
      </c>
      <c r="I707" s="7" t="s">
        <v>5631</v>
      </c>
      <c r="J707" s="6" t="s">
        <v>5631</v>
      </c>
      <c r="K707" s="6" t="s">
        <v>1952</v>
      </c>
    </row>
    <row r="708" spans="1:11" ht="15" customHeight="1">
      <c r="A708" s="7" t="s">
        <v>5028</v>
      </c>
      <c r="B708" s="7" t="s">
        <v>556</v>
      </c>
      <c r="C708" s="7">
        <v>1</v>
      </c>
      <c r="D708" s="7" t="s">
        <v>1473</v>
      </c>
      <c r="E708" s="8">
        <v>0</v>
      </c>
      <c r="F708" s="8">
        <f>중기사용료!G8142</f>
        <v>44689</v>
      </c>
      <c r="G708" s="8">
        <f>중기사용료!G8138</f>
        <v>29918</v>
      </c>
      <c r="H708" s="8">
        <f t="shared" ref="H708:H721" si="11">E708+F708+G708</f>
        <v>74607</v>
      </c>
      <c r="I708" s="7" t="s">
        <v>5631</v>
      </c>
      <c r="J708" s="6" t="s">
        <v>5631</v>
      </c>
      <c r="K708" s="6" t="s">
        <v>4012</v>
      </c>
    </row>
    <row r="709" spans="1:11" ht="15" customHeight="1">
      <c r="A709" s="7" t="s">
        <v>5028</v>
      </c>
      <c r="B709" s="7" t="s">
        <v>894</v>
      </c>
      <c r="C709" s="7">
        <v>1</v>
      </c>
      <c r="D709" s="7" t="s">
        <v>1473</v>
      </c>
      <c r="E709" s="8">
        <v>0</v>
      </c>
      <c r="F709" s="8">
        <f>중기사용료!G8153</f>
        <v>44689</v>
      </c>
      <c r="G709" s="8">
        <f>중기사용료!G8149</f>
        <v>30513</v>
      </c>
      <c r="H709" s="8">
        <f t="shared" si="11"/>
        <v>75202</v>
      </c>
      <c r="I709" s="7" t="s">
        <v>5631</v>
      </c>
      <c r="J709" s="6" t="s">
        <v>5631</v>
      </c>
      <c r="K709" s="6" t="s">
        <v>3134</v>
      </c>
    </row>
    <row r="710" spans="1:11" ht="15" customHeight="1">
      <c r="A710" s="7" t="s">
        <v>5028</v>
      </c>
      <c r="B710" s="7" t="s">
        <v>826</v>
      </c>
      <c r="C710" s="7">
        <v>1</v>
      </c>
      <c r="D710" s="7" t="s">
        <v>1473</v>
      </c>
      <c r="E710" s="8">
        <v>0</v>
      </c>
      <c r="F710" s="8">
        <f>중기사용료!G8164</f>
        <v>44689</v>
      </c>
      <c r="G710" s="8">
        <f>중기사용료!G8160</f>
        <v>37589</v>
      </c>
      <c r="H710" s="8">
        <f t="shared" si="11"/>
        <v>82278</v>
      </c>
      <c r="I710" s="7" t="s">
        <v>5631</v>
      </c>
      <c r="J710" s="6" t="s">
        <v>5631</v>
      </c>
      <c r="K710" s="6" t="s">
        <v>2210</v>
      </c>
    </row>
    <row r="711" spans="1:11" ht="15" customHeight="1">
      <c r="A711" s="7" t="s">
        <v>5028</v>
      </c>
      <c r="B711" s="7" t="s">
        <v>675</v>
      </c>
      <c r="C711" s="7">
        <v>1</v>
      </c>
      <c r="D711" s="7" t="s">
        <v>1473</v>
      </c>
      <c r="E711" s="8">
        <v>0</v>
      </c>
      <c r="F711" s="8">
        <f>중기사용료!G8175</f>
        <v>44689</v>
      </c>
      <c r="G711" s="8">
        <f>중기사용료!G8171</f>
        <v>43664</v>
      </c>
      <c r="H711" s="8">
        <f t="shared" si="11"/>
        <v>88353</v>
      </c>
      <c r="I711" s="7" t="s">
        <v>5631</v>
      </c>
      <c r="J711" s="6" t="s">
        <v>5631</v>
      </c>
      <c r="K711" s="6" t="s">
        <v>1837</v>
      </c>
    </row>
    <row r="712" spans="1:11" ht="15" customHeight="1">
      <c r="A712" s="7" t="s">
        <v>5028</v>
      </c>
      <c r="B712" s="7" t="s">
        <v>1676</v>
      </c>
      <c r="C712" s="7">
        <v>1</v>
      </c>
      <c r="D712" s="7" t="s">
        <v>1473</v>
      </c>
      <c r="E712" s="8">
        <v>0</v>
      </c>
      <c r="F712" s="8">
        <f>중기사용료!G8186</f>
        <v>44689</v>
      </c>
      <c r="G712" s="8">
        <f>중기사용료!G8182</f>
        <v>45845</v>
      </c>
      <c r="H712" s="8">
        <f t="shared" si="11"/>
        <v>90534</v>
      </c>
      <c r="I712" s="7" t="s">
        <v>5631</v>
      </c>
      <c r="J712" s="6" t="s">
        <v>5631</v>
      </c>
      <c r="K712" s="6" t="s">
        <v>2645</v>
      </c>
    </row>
    <row r="713" spans="1:11" ht="15" customHeight="1">
      <c r="A713" s="7" t="s">
        <v>5028</v>
      </c>
      <c r="B713" s="7" t="s">
        <v>2615</v>
      </c>
      <c r="C713" s="7">
        <v>1</v>
      </c>
      <c r="D713" s="7" t="s">
        <v>1473</v>
      </c>
      <c r="E713" s="8">
        <v>0</v>
      </c>
      <c r="F713" s="8">
        <f>중기사용료!G8197</f>
        <v>44689</v>
      </c>
      <c r="G713" s="8">
        <f>중기사용료!G8193</f>
        <v>56602</v>
      </c>
      <c r="H713" s="8">
        <f t="shared" si="11"/>
        <v>101291</v>
      </c>
      <c r="I713" s="7" t="s">
        <v>5631</v>
      </c>
      <c r="J713" s="6" t="s">
        <v>5631</v>
      </c>
      <c r="K713" s="6" t="s">
        <v>1900</v>
      </c>
    </row>
    <row r="714" spans="1:11" ht="15" customHeight="1">
      <c r="A714" s="7" t="s">
        <v>5028</v>
      </c>
      <c r="B714" s="7" t="s">
        <v>2414</v>
      </c>
      <c r="C714" s="7">
        <v>1</v>
      </c>
      <c r="D714" s="7" t="s">
        <v>1473</v>
      </c>
      <c r="E714" s="8">
        <v>0</v>
      </c>
      <c r="F714" s="8">
        <f>중기사용료!G8208</f>
        <v>44689</v>
      </c>
      <c r="G714" s="8">
        <f>중기사용료!G8204</f>
        <v>69539</v>
      </c>
      <c r="H714" s="8">
        <f t="shared" si="11"/>
        <v>114228</v>
      </c>
      <c r="I714" s="7" t="s">
        <v>5631</v>
      </c>
      <c r="J714" s="6" t="s">
        <v>5631</v>
      </c>
      <c r="K714" s="6" t="s">
        <v>1156</v>
      </c>
    </row>
    <row r="715" spans="1:11" ht="15" customHeight="1">
      <c r="A715" s="7" t="s">
        <v>1804</v>
      </c>
      <c r="B715" s="7" t="s">
        <v>1874</v>
      </c>
      <c r="C715" s="7">
        <v>1</v>
      </c>
      <c r="D715" s="7" t="s">
        <v>1473</v>
      </c>
      <c r="E715" s="8">
        <f>중기사용료!G8218</f>
        <v>195315</v>
      </c>
      <c r="F715" s="8">
        <f>중기사용료!G8222</f>
        <v>68583</v>
      </c>
      <c r="G715" s="8">
        <f>중기사용료!G8215</f>
        <v>43943</v>
      </c>
      <c r="H715" s="8">
        <f t="shared" si="11"/>
        <v>307841</v>
      </c>
      <c r="I715" s="7" t="s">
        <v>5631</v>
      </c>
      <c r="J715" s="6" t="s">
        <v>5631</v>
      </c>
      <c r="K715" s="6" t="s">
        <v>3215</v>
      </c>
    </row>
    <row r="716" spans="1:11" ht="15" customHeight="1">
      <c r="A716" s="7" t="s">
        <v>1804</v>
      </c>
      <c r="B716" s="7" t="s">
        <v>1532</v>
      </c>
      <c r="C716" s="7">
        <v>1</v>
      </c>
      <c r="D716" s="7" t="s">
        <v>1473</v>
      </c>
      <c r="E716" s="8">
        <f>중기사용료!G8232</f>
        <v>240436</v>
      </c>
      <c r="F716" s="8">
        <f>중기사용료!G8236</f>
        <v>68583</v>
      </c>
      <c r="G716" s="8">
        <f>중기사용료!G8229</f>
        <v>58834</v>
      </c>
      <c r="H716" s="8">
        <f t="shared" si="11"/>
        <v>367853</v>
      </c>
      <c r="I716" s="7" t="s">
        <v>5631</v>
      </c>
      <c r="J716" s="6" t="s">
        <v>5631</v>
      </c>
      <c r="K716" s="6" t="s">
        <v>4946</v>
      </c>
    </row>
    <row r="717" spans="1:11" ht="15" customHeight="1">
      <c r="A717" s="7" t="s">
        <v>1804</v>
      </c>
      <c r="B717" s="7" t="s">
        <v>3967</v>
      </c>
      <c r="C717" s="7">
        <v>1</v>
      </c>
      <c r="D717" s="7" t="s">
        <v>1473</v>
      </c>
      <c r="E717" s="8">
        <f>중기사용료!G8246</f>
        <v>318438</v>
      </c>
      <c r="F717" s="8">
        <f>중기사용료!G8250</f>
        <v>68583</v>
      </c>
      <c r="G717" s="8">
        <f>중기사용료!G8243</f>
        <v>62159</v>
      </c>
      <c r="H717" s="8">
        <f t="shared" si="11"/>
        <v>449180</v>
      </c>
      <c r="I717" s="7" t="s">
        <v>5631</v>
      </c>
      <c r="J717" s="6" t="s">
        <v>5631</v>
      </c>
      <c r="K717" s="6" t="s">
        <v>4480</v>
      </c>
    </row>
    <row r="718" spans="1:11" ht="15" customHeight="1">
      <c r="A718" s="7" t="s">
        <v>1804</v>
      </c>
      <c r="B718" s="7" t="s">
        <v>2754</v>
      </c>
      <c r="C718" s="7">
        <v>1</v>
      </c>
      <c r="D718" s="7" t="s">
        <v>1473</v>
      </c>
      <c r="E718" s="8">
        <f>중기사용료!G8260</f>
        <v>344580</v>
      </c>
      <c r="F718" s="8">
        <f>중기사용료!G8264</f>
        <v>68583</v>
      </c>
      <c r="G718" s="8">
        <f>중기사용료!G8257</f>
        <v>67422</v>
      </c>
      <c r="H718" s="8">
        <f t="shared" si="11"/>
        <v>480585</v>
      </c>
      <c r="I718" s="7" t="s">
        <v>5631</v>
      </c>
      <c r="J718" s="6" t="s">
        <v>5631</v>
      </c>
      <c r="K718" s="6" t="s">
        <v>2001</v>
      </c>
    </row>
    <row r="719" spans="1:11" ht="15" customHeight="1">
      <c r="A719" s="7" t="s">
        <v>1804</v>
      </c>
      <c r="B719" s="7" t="s">
        <v>4339</v>
      </c>
      <c r="C719" s="7">
        <v>1</v>
      </c>
      <c r="D719" s="7" t="s">
        <v>1473</v>
      </c>
      <c r="E719" s="8">
        <f>중기사용료!G8274</f>
        <v>370874</v>
      </c>
      <c r="F719" s="8">
        <f>중기사용료!G8278</f>
        <v>68583</v>
      </c>
      <c r="G719" s="8">
        <f>중기사용료!G8271</f>
        <v>72608</v>
      </c>
      <c r="H719" s="8">
        <f t="shared" si="11"/>
        <v>512065</v>
      </c>
      <c r="I719" s="7" t="s">
        <v>5631</v>
      </c>
      <c r="J719" s="6" t="s">
        <v>5631</v>
      </c>
      <c r="K719" s="6" t="s">
        <v>5492</v>
      </c>
    </row>
    <row r="720" spans="1:11" ht="15" customHeight="1">
      <c r="A720" s="7" t="s">
        <v>1804</v>
      </c>
      <c r="B720" s="7" t="s">
        <v>4216</v>
      </c>
      <c r="C720" s="7">
        <v>1</v>
      </c>
      <c r="D720" s="7" t="s">
        <v>1473</v>
      </c>
      <c r="E720" s="8">
        <f>중기사용료!G8288</f>
        <v>397169</v>
      </c>
      <c r="F720" s="8">
        <f>중기사용료!G8292</f>
        <v>68583</v>
      </c>
      <c r="G720" s="8">
        <f>중기사용료!G8285</f>
        <v>77794</v>
      </c>
      <c r="H720" s="8">
        <f t="shared" si="11"/>
        <v>543546</v>
      </c>
      <c r="I720" s="7" t="s">
        <v>5631</v>
      </c>
      <c r="J720" s="6" t="s">
        <v>5631</v>
      </c>
      <c r="K720" s="6" t="s">
        <v>2438</v>
      </c>
    </row>
    <row r="721" spans="1:11" ht="15" customHeight="1">
      <c r="A721" s="7" t="s">
        <v>1804</v>
      </c>
      <c r="B721" s="7" t="s">
        <v>2981</v>
      </c>
      <c r="C721" s="7">
        <v>1</v>
      </c>
      <c r="D721" s="7" t="s">
        <v>1473</v>
      </c>
      <c r="E721" s="8">
        <f>중기사용료!G8302</f>
        <v>423310</v>
      </c>
      <c r="F721" s="8">
        <f>중기사용료!G8306</f>
        <v>68583</v>
      </c>
      <c r="G721" s="8">
        <f>중기사용료!G8299</f>
        <v>82980</v>
      </c>
      <c r="H721" s="8">
        <f t="shared" si="11"/>
        <v>574873</v>
      </c>
      <c r="I721" s="7" t="s">
        <v>5631</v>
      </c>
      <c r="J721" s="6" t="s">
        <v>5631</v>
      </c>
      <c r="K721" s="6" t="s">
        <v>4696</v>
      </c>
    </row>
  </sheetData>
  <mergeCells count="1">
    <mergeCell ref="A2:M2"/>
  </mergeCells>
  <phoneticPr fontId="2" type="noConversion"/>
  <pageMargins left="0.31496062992125984" right="0.31496062992125984" top="1" bottom="0.59055118110236215" header="0.5" footer="0.5"/>
  <pageSetup paperSize="9" orientation="portrait" r:id="rId1"/>
  <headerFooter alignWithMargins="0">
    <oddHeader>&amp;RPage : &amp;P/&amp;N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N8308"/>
  <sheetViews>
    <sheetView view="pageBreakPreview" topLeftCell="A10" zoomScale="115" zoomScaleSheetLayoutView="115" workbookViewId="0">
      <selection activeCell="AH46" sqref="AH46"/>
    </sheetView>
  </sheetViews>
  <sheetFormatPr defaultRowHeight="15" customHeight="1"/>
  <cols>
    <col min="1" max="1" width="10" style="6" customWidth="1"/>
    <col min="2" max="2" width="20" style="6" customWidth="1"/>
    <col min="3" max="3" width="15" style="6" customWidth="1"/>
    <col min="4" max="4" width="10" style="6" customWidth="1"/>
    <col min="5" max="5" width="7" style="6" customWidth="1"/>
    <col min="6" max="7" width="15" style="6" customWidth="1"/>
    <col min="8" max="8" width="10" style="6" customWidth="1"/>
    <col min="9" max="31" width="0" style="6" hidden="1" customWidth="1"/>
    <col min="32" max="16384" width="9.33203125" style="6"/>
  </cols>
  <sheetData>
    <row r="1" spans="1:14" ht="15" customHeight="1">
      <c r="A1" s="6" t="s">
        <v>4500</v>
      </c>
    </row>
    <row r="2" spans="1:14" ht="15" customHeight="1">
      <c r="K2" s="17" t="s">
        <v>5633</v>
      </c>
      <c r="L2" s="17"/>
      <c r="M2" s="17"/>
    </row>
    <row r="4" spans="1:14" ht="15" customHeight="1">
      <c r="A4" s="13" t="s">
        <v>4970</v>
      </c>
      <c r="B4" s="13" t="s">
        <v>667</v>
      </c>
      <c r="C4" s="13"/>
      <c r="D4" s="13"/>
      <c r="E4" s="13"/>
      <c r="F4" s="13"/>
      <c r="G4" s="13"/>
      <c r="H4" s="13"/>
      <c r="I4" s="6" t="s">
        <v>5631</v>
      </c>
      <c r="J4" s="6" t="s">
        <v>3323</v>
      </c>
    </row>
    <row r="5" spans="1:14" ht="15" customHeight="1">
      <c r="A5" s="13" t="s">
        <v>1567</v>
      </c>
      <c r="B5" s="13"/>
      <c r="C5" s="13"/>
      <c r="D5" s="13"/>
      <c r="E5" s="13"/>
      <c r="F5" s="13"/>
      <c r="G5" s="13"/>
      <c r="H5" s="13"/>
    </row>
    <row r="6" spans="1:14" ht="15" customHeight="1">
      <c r="A6" s="5" t="s">
        <v>4302</v>
      </c>
      <c r="B6" s="5"/>
      <c r="C6" s="5" t="s">
        <v>2755</v>
      </c>
      <c r="D6" s="5" t="s">
        <v>182</v>
      </c>
      <c r="E6" s="5" t="s">
        <v>5266</v>
      </c>
      <c r="F6" s="5" t="s">
        <v>1321</v>
      </c>
      <c r="G6" s="5" t="s">
        <v>780</v>
      </c>
      <c r="H6" s="5" t="s">
        <v>1458</v>
      </c>
    </row>
    <row r="7" spans="1:14" ht="15" customHeight="1">
      <c r="A7" s="6" t="s">
        <v>405</v>
      </c>
      <c r="B7" s="6" t="s">
        <v>3826</v>
      </c>
      <c r="C7" s="6" t="s">
        <v>4578</v>
      </c>
      <c r="D7" s="6">
        <f>(750 + 583 + 430)*10^-4</f>
        <v>0.17630000000000001</v>
      </c>
      <c r="E7" s="14" t="s">
        <v>4463</v>
      </c>
      <c r="F7" s="14">
        <f>중기기초자료!F9</f>
        <v>56484</v>
      </c>
      <c r="G7" s="15">
        <f>TRUNC(F7*D7, 1)</f>
        <v>9958.1</v>
      </c>
      <c r="H7" s="6" t="s">
        <v>5631</v>
      </c>
      <c r="I7" s="6" t="s">
        <v>5631</v>
      </c>
      <c r="K7" s="6" t="s">
        <v>724</v>
      </c>
      <c r="L7" s="6" t="s">
        <v>5631</v>
      </c>
      <c r="M7" s="6" t="s">
        <v>1819</v>
      </c>
      <c r="N7" s="6" t="s">
        <v>3018</v>
      </c>
    </row>
    <row r="8" spans="1:14" ht="15" customHeight="1">
      <c r="B8" s="6" t="s">
        <v>4803</v>
      </c>
      <c r="G8" s="14">
        <f>TRUNC(G7, 0)</f>
        <v>9958</v>
      </c>
    </row>
    <row r="9" spans="1:14" ht="15" customHeight="1">
      <c r="A9" s="6" t="s">
        <v>3802</v>
      </c>
      <c r="B9" s="6" t="s">
        <v>2171</v>
      </c>
      <c r="C9" s="6" t="s">
        <v>4283</v>
      </c>
      <c r="D9" s="6">
        <v>9</v>
      </c>
      <c r="E9" s="16" t="s">
        <v>5542</v>
      </c>
      <c r="F9" s="16">
        <f>중기기초자료!D731</f>
        <v>1223</v>
      </c>
      <c r="G9" s="15">
        <f>TRUNC(F9*D9, 1)</f>
        <v>11007</v>
      </c>
      <c r="H9" s="6" t="s">
        <v>5631</v>
      </c>
      <c r="I9" s="6" t="s">
        <v>5631</v>
      </c>
      <c r="K9" s="6" t="s">
        <v>608</v>
      </c>
      <c r="L9" s="6" t="s">
        <v>5631</v>
      </c>
      <c r="M9" s="6" t="s">
        <v>1155</v>
      </c>
    </row>
    <row r="10" spans="1:14" ht="15" customHeight="1">
      <c r="B10" s="6" t="s">
        <v>1786</v>
      </c>
      <c r="C10" s="6" t="s">
        <v>4283</v>
      </c>
      <c r="D10" s="6">
        <v>16</v>
      </c>
      <c r="E10" s="16" t="s">
        <v>2305</v>
      </c>
      <c r="F10" s="16">
        <v>0</v>
      </c>
      <c r="G10" s="15">
        <f>TRUNC((G9) * D10/100, 1)</f>
        <v>1761.1</v>
      </c>
      <c r="H10" s="6" t="s">
        <v>5631</v>
      </c>
      <c r="I10" s="6" t="s">
        <v>5631</v>
      </c>
      <c r="K10" s="6" t="s">
        <v>4778</v>
      </c>
      <c r="L10" s="6" t="s">
        <v>5631</v>
      </c>
      <c r="M10" s="6" t="s">
        <v>3749</v>
      </c>
      <c r="N10" s="6" t="s">
        <v>5631</v>
      </c>
    </row>
    <row r="11" spans="1:14" ht="15" customHeight="1">
      <c r="B11" s="6" t="s">
        <v>4803</v>
      </c>
      <c r="G11" s="14">
        <f>TRUNC(G9+G10, 0)</f>
        <v>12768</v>
      </c>
    </row>
    <row r="12" spans="1:14" ht="15" customHeight="1">
      <c r="A12" s="6" t="s">
        <v>2270</v>
      </c>
      <c r="B12" s="6" t="s">
        <v>2417</v>
      </c>
      <c r="C12" s="6" t="s">
        <v>2659</v>
      </c>
      <c r="D12" s="6">
        <v>1</v>
      </c>
      <c r="E12" s="15" t="s">
        <v>3317</v>
      </c>
      <c r="F12" s="15">
        <f>TRUNC(중기기초자료!E721 * 중기전역변수!C19, 1)</f>
        <v>25758.7</v>
      </c>
      <c r="G12" s="15">
        <f>TRUNC(F12*D12, 1)</f>
        <v>25758.7</v>
      </c>
      <c r="H12" s="6" t="s">
        <v>5631</v>
      </c>
      <c r="I12" s="6" t="s">
        <v>5388</v>
      </c>
      <c r="K12" s="6" t="s">
        <v>4875</v>
      </c>
      <c r="L12" s="6" t="s">
        <v>5631</v>
      </c>
      <c r="M12" s="6" t="s">
        <v>3230</v>
      </c>
    </row>
    <row r="13" spans="1:14" ht="15" customHeight="1">
      <c r="B13" s="6" t="s">
        <v>4803</v>
      </c>
      <c r="G13" s="14">
        <f>TRUNC(G12, 0)</f>
        <v>25758</v>
      </c>
    </row>
    <row r="14" spans="1:14" ht="15" customHeight="1">
      <c r="B14" s="6" t="s">
        <v>588</v>
      </c>
      <c r="G14" s="14">
        <f>TRUNC(G8+G11+G13, 0)</f>
        <v>48484</v>
      </c>
    </row>
    <row r="15" spans="1:14" ht="15" customHeight="1">
      <c r="A15" s="13"/>
      <c r="B15" s="13"/>
      <c r="C15" s="13"/>
      <c r="D15" s="13"/>
      <c r="E15" s="13"/>
      <c r="F15" s="13"/>
      <c r="G15" s="13"/>
      <c r="H15" s="13"/>
    </row>
    <row r="16" spans="1:14" ht="15" customHeight="1">
      <c r="A16" s="13" t="s">
        <v>4970</v>
      </c>
      <c r="B16" s="13" t="s">
        <v>2159</v>
      </c>
      <c r="C16" s="13"/>
      <c r="D16" s="13"/>
      <c r="E16" s="13"/>
      <c r="F16" s="13"/>
      <c r="G16" s="13"/>
      <c r="H16" s="13"/>
      <c r="I16" s="6" t="s">
        <v>5631</v>
      </c>
      <c r="J16" s="6" t="s">
        <v>2718</v>
      </c>
    </row>
    <row r="17" spans="1:14" ht="15" customHeight="1">
      <c r="A17" s="13" t="s">
        <v>1567</v>
      </c>
      <c r="B17" s="13" t="s">
        <v>5614</v>
      </c>
      <c r="C17" s="13"/>
      <c r="D17" s="13"/>
      <c r="E17" s="13"/>
      <c r="F17" s="13"/>
      <c r="G17" s="13"/>
      <c r="H17" s="13"/>
    </row>
    <row r="18" spans="1:14" ht="15" customHeight="1">
      <c r="A18" s="5" t="s">
        <v>4302</v>
      </c>
      <c r="B18" s="5"/>
      <c r="C18" s="5" t="s">
        <v>2755</v>
      </c>
      <c r="D18" s="5" t="s">
        <v>182</v>
      </c>
      <c r="E18" s="5" t="s">
        <v>5266</v>
      </c>
      <c r="F18" s="5" t="s">
        <v>1321</v>
      </c>
      <c r="G18" s="5" t="s">
        <v>780</v>
      </c>
      <c r="H18" s="5" t="s">
        <v>1458</v>
      </c>
    </row>
    <row r="19" spans="1:14" ht="15" customHeight="1">
      <c r="A19" s="6" t="s">
        <v>405</v>
      </c>
      <c r="B19" s="6" t="s">
        <v>3826</v>
      </c>
      <c r="C19" s="6" t="s">
        <v>5495</v>
      </c>
      <c r="D19" s="6">
        <f>(750 + 583 + 430)*10^-4</f>
        <v>0.17630000000000001</v>
      </c>
      <c r="E19" s="14" t="s">
        <v>4463</v>
      </c>
      <c r="F19" s="14">
        <f>TRUNC(중기기초자료!F10 * 중기전역변수!C5/1000,0)</f>
        <v>120449</v>
      </c>
      <c r="G19" s="15">
        <f>TRUNC(F19*D19, 1)</f>
        <v>21235.1</v>
      </c>
      <c r="H19" s="6" t="s">
        <v>5631</v>
      </c>
      <c r="I19" s="6" t="s">
        <v>5631</v>
      </c>
      <c r="K19" s="6" t="s">
        <v>724</v>
      </c>
      <c r="L19" s="6" t="s">
        <v>5631</v>
      </c>
      <c r="M19" s="6" t="s">
        <v>3821</v>
      </c>
      <c r="N19" s="6" t="s">
        <v>769</v>
      </c>
    </row>
    <row r="20" spans="1:14" ht="15" customHeight="1">
      <c r="B20" s="6" t="s">
        <v>4803</v>
      </c>
      <c r="G20" s="14">
        <f>TRUNC(G19, 0)</f>
        <v>21235</v>
      </c>
    </row>
    <row r="21" spans="1:14" ht="15" customHeight="1">
      <c r="A21" s="6" t="s">
        <v>3802</v>
      </c>
      <c r="B21" s="6" t="s">
        <v>2171</v>
      </c>
      <c r="C21" s="6" t="s">
        <v>4283</v>
      </c>
      <c r="D21" s="6">
        <v>12.5</v>
      </c>
      <c r="E21" s="16" t="s">
        <v>5542</v>
      </c>
      <c r="F21" s="16">
        <f>중기기초자료!D731</f>
        <v>1223</v>
      </c>
      <c r="G21" s="15">
        <f>TRUNC(F21*D21, 1)</f>
        <v>15287.5</v>
      </c>
      <c r="H21" s="6" t="s">
        <v>5631</v>
      </c>
      <c r="I21" s="6" t="s">
        <v>5631</v>
      </c>
      <c r="K21" s="6" t="s">
        <v>2015</v>
      </c>
      <c r="L21" s="6" t="s">
        <v>5631</v>
      </c>
      <c r="M21" s="6" t="s">
        <v>1155</v>
      </c>
    </row>
    <row r="22" spans="1:14" ht="15" customHeight="1">
      <c r="B22" s="6" t="s">
        <v>1786</v>
      </c>
      <c r="C22" s="6" t="s">
        <v>4283</v>
      </c>
      <c r="D22" s="6">
        <v>16</v>
      </c>
      <c r="E22" s="16" t="s">
        <v>2305</v>
      </c>
      <c r="F22" s="16">
        <v>0</v>
      </c>
      <c r="G22" s="15">
        <f>TRUNC((G21) * D22/100, 1)</f>
        <v>2446</v>
      </c>
      <c r="H22" s="6" t="s">
        <v>5631</v>
      </c>
      <c r="I22" s="6" t="s">
        <v>5631</v>
      </c>
      <c r="K22" s="6" t="s">
        <v>608</v>
      </c>
      <c r="L22" s="6" t="s">
        <v>5631</v>
      </c>
      <c r="M22" s="6" t="s">
        <v>3749</v>
      </c>
      <c r="N22" s="6" t="s">
        <v>5631</v>
      </c>
    </row>
    <row r="23" spans="1:14" ht="15" customHeight="1">
      <c r="B23" s="6" t="s">
        <v>4803</v>
      </c>
      <c r="G23" s="14">
        <f>TRUNC(G21+G22, 0)</f>
        <v>17733</v>
      </c>
    </row>
    <row r="24" spans="1:14" ht="15" customHeight="1">
      <c r="A24" s="6" t="s">
        <v>2270</v>
      </c>
      <c r="B24" s="6" t="s">
        <v>2417</v>
      </c>
      <c r="C24" s="6" t="s">
        <v>2659</v>
      </c>
      <c r="D24" s="6">
        <v>1</v>
      </c>
      <c r="E24" s="15" t="s">
        <v>3317</v>
      </c>
      <c r="F24" s="15">
        <f>TRUNC(중기기초자료!E721 * 중기전역변수!C19, 1)</f>
        <v>25758.7</v>
      </c>
      <c r="G24" s="15">
        <f>TRUNC(F24*D24, 1)</f>
        <v>25758.7</v>
      </c>
      <c r="H24" s="6" t="s">
        <v>5631</v>
      </c>
      <c r="I24" s="6" t="s">
        <v>5631</v>
      </c>
      <c r="K24" s="6" t="s">
        <v>3156</v>
      </c>
      <c r="L24" s="6" t="s">
        <v>5631</v>
      </c>
      <c r="M24" s="6" t="s">
        <v>3230</v>
      </c>
    </row>
    <row r="25" spans="1:14" ht="15" customHeight="1">
      <c r="B25" s="6" t="s">
        <v>4803</v>
      </c>
      <c r="G25" s="14">
        <f>TRUNC(G24, 0)</f>
        <v>25758</v>
      </c>
    </row>
    <row r="26" spans="1:14" ht="15" customHeight="1">
      <c r="B26" s="6" t="s">
        <v>588</v>
      </c>
      <c r="G26" s="14">
        <f>TRUNC(G20+G23+G25, 0)</f>
        <v>64726</v>
      </c>
    </row>
    <row r="27" spans="1:14" ht="15" customHeight="1">
      <c r="A27" s="13"/>
      <c r="B27" s="13"/>
      <c r="C27" s="13"/>
      <c r="D27" s="13"/>
      <c r="E27" s="13"/>
      <c r="F27" s="13"/>
      <c r="G27" s="13"/>
      <c r="H27" s="13"/>
    </row>
    <row r="28" spans="1:14" ht="15" customHeight="1">
      <c r="A28" s="13" t="s">
        <v>4970</v>
      </c>
      <c r="B28" s="13" t="s">
        <v>5419</v>
      </c>
      <c r="C28" s="13"/>
      <c r="D28" s="13"/>
      <c r="E28" s="13"/>
      <c r="F28" s="13"/>
      <c r="G28" s="13"/>
      <c r="H28" s="13"/>
      <c r="I28" s="6" t="s">
        <v>5631</v>
      </c>
      <c r="J28" s="6" t="s">
        <v>1925</v>
      </c>
    </row>
    <row r="29" spans="1:14" ht="15" customHeight="1">
      <c r="A29" s="13" t="s">
        <v>1567</v>
      </c>
      <c r="B29" s="13" t="s">
        <v>3113</v>
      </c>
      <c r="C29" s="13"/>
      <c r="D29" s="13"/>
      <c r="E29" s="13"/>
      <c r="F29" s="13"/>
      <c r="G29" s="13"/>
      <c r="H29" s="13"/>
    </row>
    <row r="30" spans="1:14" ht="15" customHeight="1">
      <c r="A30" s="5" t="s">
        <v>4302</v>
      </c>
      <c r="B30" s="5"/>
      <c r="C30" s="5" t="s">
        <v>2755</v>
      </c>
      <c r="D30" s="5" t="s">
        <v>182</v>
      </c>
      <c r="E30" s="5" t="s">
        <v>5266</v>
      </c>
      <c r="F30" s="5" t="s">
        <v>1321</v>
      </c>
      <c r="G30" s="5" t="s">
        <v>780</v>
      </c>
      <c r="H30" s="5" t="s">
        <v>1458</v>
      </c>
    </row>
    <row r="31" spans="1:14" ht="15" customHeight="1">
      <c r="A31" s="6" t="s">
        <v>405</v>
      </c>
      <c r="B31" s="6" t="s">
        <v>3826</v>
      </c>
      <c r="C31" s="6" t="s">
        <v>2016</v>
      </c>
      <c r="D31" s="6">
        <f>(750 + 583 + 430)*10^-4</f>
        <v>0.17630000000000001</v>
      </c>
      <c r="E31" s="14" t="s">
        <v>4463</v>
      </c>
      <c r="F31" s="14">
        <f>TRUNC(중기기초자료!F11 * 중기전역변수!C5/1000,0)</f>
        <v>142088</v>
      </c>
      <c r="G31" s="15">
        <f>TRUNC(F31*D31, 1)</f>
        <v>25050.1</v>
      </c>
      <c r="H31" s="6" t="s">
        <v>5631</v>
      </c>
      <c r="I31" s="6" t="s">
        <v>5631</v>
      </c>
      <c r="K31" s="6" t="s">
        <v>724</v>
      </c>
      <c r="L31" s="6" t="s">
        <v>5631</v>
      </c>
      <c r="M31" s="6" t="s">
        <v>3370</v>
      </c>
      <c r="N31" s="6" t="s">
        <v>3605</v>
      </c>
    </row>
    <row r="32" spans="1:14" ht="15" customHeight="1">
      <c r="B32" s="6" t="s">
        <v>4803</v>
      </c>
      <c r="G32" s="14">
        <f>TRUNC(G31, 0)</f>
        <v>25050</v>
      </c>
    </row>
    <row r="33" spans="1:14" ht="15" customHeight="1">
      <c r="A33" s="6" t="s">
        <v>3802</v>
      </c>
      <c r="B33" s="6" t="s">
        <v>2171</v>
      </c>
      <c r="C33" s="6" t="s">
        <v>4283</v>
      </c>
      <c r="D33" s="6">
        <v>14.6</v>
      </c>
      <c r="E33" s="16" t="s">
        <v>5542</v>
      </c>
      <c r="F33" s="16">
        <f>중기기초자료!D731</f>
        <v>1223</v>
      </c>
      <c r="G33" s="15">
        <f>TRUNC(F33*D33, 1)</f>
        <v>17855.8</v>
      </c>
      <c r="H33" s="6" t="s">
        <v>5631</v>
      </c>
      <c r="I33" s="6" t="s">
        <v>5631</v>
      </c>
      <c r="K33" s="6" t="s">
        <v>2015</v>
      </c>
      <c r="L33" s="6" t="s">
        <v>5631</v>
      </c>
      <c r="M33" s="6" t="s">
        <v>1155</v>
      </c>
    </row>
    <row r="34" spans="1:14" ht="15" customHeight="1">
      <c r="B34" s="6" t="s">
        <v>1786</v>
      </c>
      <c r="C34" s="6" t="s">
        <v>4283</v>
      </c>
      <c r="D34" s="6">
        <v>16</v>
      </c>
      <c r="E34" s="16" t="s">
        <v>2305</v>
      </c>
      <c r="F34" s="16">
        <v>0</v>
      </c>
      <c r="G34" s="15">
        <f>TRUNC((G33) * D34/100, 1)</f>
        <v>2856.9</v>
      </c>
      <c r="H34" s="6" t="s">
        <v>5631</v>
      </c>
      <c r="I34" s="6" t="s">
        <v>5631</v>
      </c>
      <c r="K34" s="6" t="s">
        <v>608</v>
      </c>
      <c r="L34" s="6" t="s">
        <v>5631</v>
      </c>
      <c r="M34" s="6" t="s">
        <v>3749</v>
      </c>
      <c r="N34" s="6" t="s">
        <v>5631</v>
      </c>
    </row>
    <row r="35" spans="1:14" ht="15" customHeight="1">
      <c r="B35" s="6" t="s">
        <v>4803</v>
      </c>
      <c r="G35" s="14">
        <f>TRUNC(G33+G34, 0)</f>
        <v>20712</v>
      </c>
    </row>
    <row r="36" spans="1:14" ht="15" customHeight="1">
      <c r="A36" s="6" t="s">
        <v>2270</v>
      </c>
      <c r="B36" s="6" t="s">
        <v>2417</v>
      </c>
      <c r="C36" s="6" t="s">
        <v>2659</v>
      </c>
      <c r="D36" s="6">
        <v>1</v>
      </c>
      <c r="E36" s="15" t="s">
        <v>3317</v>
      </c>
      <c r="F36" s="15">
        <f>TRUNC(중기기초자료!E721 * 중기전역변수!C19, 1)</f>
        <v>25758.7</v>
      </c>
      <c r="G36" s="15">
        <f>TRUNC(F36*D36, 1)</f>
        <v>25758.7</v>
      </c>
      <c r="H36" s="6" t="s">
        <v>5631</v>
      </c>
      <c r="I36" s="6" t="s">
        <v>5631</v>
      </c>
      <c r="K36" s="6" t="s">
        <v>3156</v>
      </c>
      <c r="L36" s="6" t="s">
        <v>5631</v>
      </c>
      <c r="M36" s="6" t="s">
        <v>3230</v>
      </c>
    </row>
    <row r="37" spans="1:14" ht="15" customHeight="1">
      <c r="B37" s="6" t="s">
        <v>4803</v>
      </c>
      <c r="G37" s="14">
        <f>TRUNC(G36, 0)</f>
        <v>25758</v>
      </c>
    </row>
    <row r="38" spans="1:14" ht="15" customHeight="1">
      <c r="B38" s="6" t="s">
        <v>588</v>
      </c>
      <c r="G38" s="14">
        <f>TRUNC(G32+G35+G37, 0)</f>
        <v>71520</v>
      </c>
    </row>
    <row r="39" spans="1:14" ht="15" customHeight="1">
      <c r="A39" s="13"/>
      <c r="B39" s="13"/>
      <c r="C39" s="13"/>
      <c r="D39" s="13"/>
      <c r="E39" s="13"/>
      <c r="F39" s="13"/>
      <c r="G39" s="13"/>
      <c r="H39" s="13"/>
    </row>
    <row r="40" spans="1:14" ht="15" customHeight="1">
      <c r="A40" s="13" t="s">
        <v>4970</v>
      </c>
      <c r="B40" s="13" t="s">
        <v>4716</v>
      </c>
      <c r="C40" s="13"/>
      <c r="D40" s="13"/>
      <c r="E40" s="13"/>
      <c r="F40" s="13"/>
      <c r="G40" s="13"/>
      <c r="H40" s="13"/>
      <c r="I40" s="6" t="s">
        <v>5631</v>
      </c>
      <c r="J40" s="6" t="s">
        <v>4906</v>
      </c>
    </row>
    <row r="41" spans="1:14" ht="15" customHeight="1">
      <c r="A41" s="13" t="s">
        <v>1567</v>
      </c>
      <c r="B41" s="13" t="s">
        <v>4568</v>
      </c>
      <c r="C41" s="13"/>
      <c r="D41" s="13"/>
      <c r="E41" s="13"/>
      <c r="F41" s="13"/>
      <c r="G41" s="13"/>
      <c r="H41" s="13"/>
    </row>
    <row r="42" spans="1:14" ht="15" customHeight="1">
      <c r="A42" s="5" t="s">
        <v>4302</v>
      </c>
      <c r="B42" s="5"/>
      <c r="C42" s="5" t="s">
        <v>2755</v>
      </c>
      <c r="D42" s="5" t="s">
        <v>182</v>
      </c>
      <c r="E42" s="5" t="s">
        <v>5266</v>
      </c>
      <c r="F42" s="5" t="s">
        <v>1321</v>
      </c>
      <c r="G42" s="5" t="s">
        <v>780</v>
      </c>
      <c r="H42" s="5" t="s">
        <v>1458</v>
      </c>
    </row>
    <row r="43" spans="1:14" ht="15" customHeight="1">
      <c r="A43" s="6" t="s">
        <v>405</v>
      </c>
      <c r="B43" s="6" t="s">
        <v>3826</v>
      </c>
      <c r="C43" s="6" t="s">
        <v>5012</v>
      </c>
      <c r="D43" s="6">
        <f>(750 + 583 + 430)*10^-4</f>
        <v>0.17630000000000001</v>
      </c>
      <c r="E43" s="14" t="s">
        <v>740</v>
      </c>
      <c r="F43" s="14">
        <f>중기기초자료!F12</f>
        <v>145207</v>
      </c>
      <c r="G43" s="15">
        <f>TRUNC(F43*D43, 1)</f>
        <v>25599.9</v>
      </c>
      <c r="H43" s="6" t="s">
        <v>5631</v>
      </c>
      <c r="I43" s="6" t="s">
        <v>5631</v>
      </c>
      <c r="K43" s="6" t="s">
        <v>724</v>
      </c>
      <c r="L43" s="6" t="s">
        <v>5631</v>
      </c>
      <c r="M43" s="6" t="s">
        <v>471</v>
      </c>
      <c r="N43" s="6" t="s">
        <v>3605</v>
      </c>
    </row>
    <row r="44" spans="1:14" ht="15" customHeight="1">
      <c r="B44" s="6" t="s">
        <v>4803</v>
      </c>
      <c r="G44" s="14">
        <f>TRUNC(G43, 0)</f>
        <v>25599</v>
      </c>
    </row>
    <row r="45" spans="1:14" ht="15" customHeight="1">
      <c r="A45" s="6" t="s">
        <v>3802</v>
      </c>
      <c r="B45" s="6" t="s">
        <v>2171</v>
      </c>
      <c r="C45" s="6" t="s">
        <v>4283</v>
      </c>
      <c r="D45" s="6">
        <v>25</v>
      </c>
      <c r="E45" s="16" t="s">
        <v>5542</v>
      </c>
      <c r="F45" s="16">
        <f>중기기초자료!D731</f>
        <v>1223</v>
      </c>
      <c r="G45" s="15">
        <f>TRUNC(F45*D45, 1)</f>
        <v>30575</v>
      </c>
      <c r="H45" s="6" t="s">
        <v>5631</v>
      </c>
      <c r="I45" s="6" t="s">
        <v>5631</v>
      </c>
      <c r="K45" s="6" t="s">
        <v>2015</v>
      </c>
      <c r="L45" s="6" t="s">
        <v>5631</v>
      </c>
      <c r="M45" s="6" t="s">
        <v>1155</v>
      </c>
    </row>
    <row r="46" spans="1:14" ht="15" customHeight="1">
      <c r="B46" s="6" t="s">
        <v>1786</v>
      </c>
      <c r="C46" s="6" t="s">
        <v>4283</v>
      </c>
      <c r="D46" s="6">
        <v>16</v>
      </c>
      <c r="E46" s="16" t="s">
        <v>2305</v>
      </c>
      <c r="F46" s="16">
        <v>0</v>
      </c>
      <c r="G46" s="15">
        <f>TRUNC((G45) * D46/100, 1)</f>
        <v>4892</v>
      </c>
      <c r="H46" s="6" t="s">
        <v>5631</v>
      </c>
      <c r="I46" s="6" t="s">
        <v>5631</v>
      </c>
      <c r="K46" s="6" t="s">
        <v>608</v>
      </c>
      <c r="L46" s="6" t="s">
        <v>5631</v>
      </c>
      <c r="M46" s="6" t="s">
        <v>3749</v>
      </c>
      <c r="N46" s="6" t="s">
        <v>5631</v>
      </c>
    </row>
    <row r="47" spans="1:14" ht="15" customHeight="1">
      <c r="B47" s="6" t="s">
        <v>4803</v>
      </c>
      <c r="G47" s="14">
        <f>TRUNC(G45+G46, 0)</f>
        <v>35467</v>
      </c>
    </row>
    <row r="48" spans="1:14" ht="15" customHeight="1">
      <c r="A48" s="6" t="s">
        <v>2270</v>
      </c>
      <c r="B48" s="6" t="s">
        <v>2417</v>
      </c>
      <c r="C48" s="6" t="s">
        <v>2659</v>
      </c>
      <c r="D48" s="6">
        <v>1</v>
      </c>
      <c r="E48" s="15" t="s">
        <v>3317</v>
      </c>
      <c r="F48" s="15">
        <f>TRUNC(중기기초자료!E721 * 중기전역변수!C19, 1)</f>
        <v>25758.7</v>
      </c>
      <c r="G48" s="15">
        <f>TRUNC(F48*D48, 1)</f>
        <v>25758.7</v>
      </c>
      <c r="H48" s="6" t="s">
        <v>5631</v>
      </c>
      <c r="I48" s="6" t="s">
        <v>5631</v>
      </c>
      <c r="K48" s="6" t="s">
        <v>3156</v>
      </c>
      <c r="L48" s="6" t="s">
        <v>5631</v>
      </c>
      <c r="M48" s="6" t="s">
        <v>3230</v>
      </c>
    </row>
    <row r="49" spans="1:14" ht="15" customHeight="1">
      <c r="B49" s="6" t="s">
        <v>4803</v>
      </c>
      <c r="G49" s="14">
        <f>TRUNC(G48, 0)</f>
        <v>25758</v>
      </c>
    </row>
    <row r="50" spans="1:14" ht="15" customHeight="1">
      <c r="B50" s="6" t="s">
        <v>588</v>
      </c>
      <c r="G50" s="14">
        <f>TRUNC(G44+G47+G49, 0)</f>
        <v>86824</v>
      </c>
    </row>
    <row r="51" spans="1:14" ht="15" customHeight="1">
      <c r="A51" s="13"/>
      <c r="B51" s="13"/>
      <c r="C51" s="13"/>
      <c r="D51" s="13"/>
      <c r="E51" s="13"/>
      <c r="F51" s="13"/>
      <c r="G51" s="13"/>
      <c r="H51" s="13"/>
    </row>
    <row r="52" spans="1:14" ht="15" customHeight="1">
      <c r="A52" s="13" t="s">
        <v>4970</v>
      </c>
      <c r="B52" s="13" t="s">
        <v>2618</v>
      </c>
      <c r="C52" s="13"/>
      <c r="D52" s="13"/>
      <c r="E52" s="13"/>
      <c r="F52" s="13"/>
      <c r="G52" s="13"/>
      <c r="H52" s="13"/>
      <c r="I52" s="6" t="s">
        <v>5631</v>
      </c>
      <c r="J52" s="6" t="s">
        <v>4708</v>
      </c>
    </row>
    <row r="53" spans="1:14" ht="15" customHeight="1">
      <c r="A53" s="13" t="s">
        <v>1567</v>
      </c>
      <c r="B53" s="13" t="s">
        <v>4118</v>
      </c>
      <c r="C53" s="13"/>
      <c r="D53" s="13"/>
      <c r="E53" s="13"/>
      <c r="F53" s="13"/>
      <c r="G53" s="13"/>
      <c r="H53" s="13"/>
    </row>
    <row r="54" spans="1:14" ht="15" customHeight="1">
      <c r="A54" s="5" t="s">
        <v>4302</v>
      </c>
      <c r="B54" s="5"/>
      <c r="C54" s="5" t="s">
        <v>2755</v>
      </c>
      <c r="D54" s="5" t="s">
        <v>182</v>
      </c>
      <c r="E54" s="5" t="s">
        <v>5266</v>
      </c>
      <c r="F54" s="5" t="s">
        <v>1321</v>
      </c>
      <c r="G54" s="5" t="s">
        <v>780</v>
      </c>
      <c r="H54" s="5" t="s">
        <v>1458</v>
      </c>
    </row>
    <row r="55" spans="1:14" ht="15" customHeight="1">
      <c r="A55" s="6" t="s">
        <v>405</v>
      </c>
      <c r="B55" s="6" t="s">
        <v>3826</v>
      </c>
      <c r="C55" s="6" t="s">
        <v>2484</v>
      </c>
      <c r="D55" s="6">
        <f>(750 + 583 + 430)*10^-4</f>
        <v>0.17630000000000001</v>
      </c>
      <c r="E55" s="14" t="s">
        <v>740</v>
      </c>
      <c r="F55" s="14">
        <f>중기기초자료!F13</f>
        <v>192853</v>
      </c>
      <c r="G55" s="15">
        <f>TRUNC(F55*D55, 1)</f>
        <v>33999.9</v>
      </c>
      <c r="H55" s="6" t="s">
        <v>5631</v>
      </c>
      <c r="I55" s="6" t="s">
        <v>5631</v>
      </c>
      <c r="K55" s="6" t="s">
        <v>724</v>
      </c>
      <c r="L55" s="6" t="s">
        <v>5631</v>
      </c>
      <c r="M55" s="6" t="s">
        <v>710</v>
      </c>
      <c r="N55" s="6" t="s">
        <v>3605</v>
      </c>
    </row>
    <row r="56" spans="1:14" ht="15" customHeight="1">
      <c r="B56" s="6" t="s">
        <v>4803</v>
      </c>
      <c r="G56" s="14">
        <f>TRUNC(G55, 0)</f>
        <v>33999</v>
      </c>
    </row>
    <row r="57" spans="1:14" ht="15" customHeight="1">
      <c r="A57" s="6" t="s">
        <v>3802</v>
      </c>
      <c r="B57" s="6" t="s">
        <v>2171</v>
      </c>
      <c r="C57" s="6" t="s">
        <v>4283</v>
      </c>
      <c r="D57" s="6">
        <v>41.6</v>
      </c>
      <c r="E57" s="16" t="s">
        <v>5542</v>
      </c>
      <c r="F57" s="16">
        <f>중기기초자료!D731</f>
        <v>1223</v>
      </c>
      <c r="G57" s="15">
        <f>TRUNC(F57*D57, 1)</f>
        <v>50876.800000000003</v>
      </c>
      <c r="H57" s="6" t="s">
        <v>5631</v>
      </c>
      <c r="I57" s="6" t="s">
        <v>5631</v>
      </c>
      <c r="K57" s="6" t="s">
        <v>2015</v>
      </c>
      <c r="L57" s="6" t="s">
        <v>5631</v>
      </c>
      <c r="M57" s="6" t="s">
        <v>1155</v>
      </c>
    </row>
    <row r="58" spans="1:14" ht="15" customHeight="1">
      <c r="B58" s="6" t="s">
        <v>1786</v>
      </c>
      <c r="C58" s="6" t="s">
        <v>4283</v>
      </c>
      <c r="D58" s="6">
        <v>16</v>
      </c>
      <c r="E58" s="16" t="s">
        <v>2305</v>
      </c>
      <c r="F58" s="16">
        <v>0</v>
      </c>
      <c r="G58" s="15">
        <f>TRUNC((G57) * D58/100, 1)</f>
        <v>8140.2</v>
      </c>
      <c r="H58" s="6" t="s">
        <v>5631</v>
      </c>
      <c r="I58" s="6" t="s">
        <v>5631</v>
      </c>
      <c r="K58" s="6" t="s">
        <v>608</v>
      </c>
      <c r="L58" s="6" t="s">
        <v>5631</v>
      </c>
      <c r="M58" s="6" t="s">
        <v>3749</v>
      </c>
      <c r="N58" s="6" t="s">
        <v>5631</v>
      </c>
    </row>
    <row r="59" spans="1:14" ht="15" customHeight="1">
      <c r="B59" s="6" t="s">
        <v>4803</v>
      </c>
      <c r="G59" s="14">
        <f>TRUNC(G57+G58, 0)</f>
        <v>59017</v>
      </c>
    </row>
    <row r="60" spans="1:14" ht="15" customHeight="1">
      <c r="A60" s="6" t="s">
        <v>2270</v>
      </c>
      <c r="B60" s="6" t="s">
        <v>2417</v>
      </c>
      <c r="C60" s="6" t="s">
        <v>2659</v>
      </c>
      <c r="D60" s="6">
        <v>1</v>
      </c>
      <c r="E60" s="15" t="s">
        <v>3317</v>
      </c>
      <c r="F60" s="15">
        <f>TRUNC(중기기초자료!E721 * 중기전역변수!C19, 1)</f>
        <v>25758.7</v>
      </c>
      <c r="G60" s="15">
        <f>TRUNC(F60*D60, 1)</f>
        <v>25758.7</v>
      </c>
      <c r="H60" s="6" t="s">
        <v>5631</v>
      </c>
      <c r="I60" s="6" t="s">
        <v>5631</v>
      </c>
      <c r="K60" s="6" t="s">
        <v>3156</v>
      </c>
      <c r="L60" s="6" t="s">
        <v>5631</v>
      </c>
      <c r="M60" s="6" t="s">
        <v>3230</v>
      </c>
    </row>
    <row r="61" spans="1:14" ht="15" customHeight="1">
      <c r="B61" s="6" t="s">
        <v>4803</v>
      </c>
      <c r="G61" s="14">
        <f>TRUNC(G60, 0)</f>
        <v>25758</v>
      </c>
    </row>
    <row r="62" spans="1:14" ht="15" customHeight="1">
      <c r="B62" s="6" t="s">
        <v>588</v>
      </c>
      <c r="G62" s="14">
        <f>TRUNC(G56+G59+G61, 0)</f>
        <v>118774</v>
      </c>
    </row>
    <row r="63" spans="1:14" ht="15" customHeight="1">
      <c r="A63" s="13"/>
      <c r="B63" s="13"/>
      <c r="C63" s="13"/>
      <c r="D63" s="13"/>
      <c r="E63" s="13"/>
      <c r="F63" s="13"/>
      <c r="G63" s="13"/>
      <c r="H63" s="13"/>
    </row>
    <row r="64" spans="1:14" ht="15" customHeight="1">
      <c r="A64" s="13" t="s">
        <v>4970</v>
      </c>
      <c r="B64" s="13" t="s">
        <v>2574</v>
      </c>
      <c r="C64" s="13"/>
      <c r="D64" s="13"/>
      <c r="E64" s="13"/>
      <c r="F64" s="13"/>
      <c r="G64" s="13"/>
      <c r="H64" s="13"/>
      <c r="I64" s="6" t="s">
        <v>5631</v>
      </c>
      <c r="J64" s="6" t="s">
        <v>850</v>
      </c>
    </row>
    <row r="65" spans="1:14" ht="15" customHeight="1">
      <c r="A65" s="13" t="s">
        <v>1567</v>
      </c>
      <c r="B65" s="13" t="s">
        <v>4674</v>
      </c>
      <c r="C65" s="13"/>
      <c r="D65" s="13"/>
      <c r="E65" s="13"/>
      <c r="F65" s="13"/>
      <c r="G65" s="13"/>
      <c r="H65" s="13"/>
    </row>
    <row r="66" spans="1:14" ht="15" customHeight="1">
      <c r="A66" s="5" t="s">
        <v>4302</v>
      </c>
      <c r="B66" s="5"/>
      <c r="C66" s="5" t="s">
        <v>2755</v>
      </c>
      <c r="D66" s="5" t="s">
        <v>182</v>
      </c>
      <c r="E66" s="5" t="s">
        <v>5266</v>
      </c>
      <c r="F66" s="5" t="s">
        <v>1321</v>
      </c>
      <c r="G66" s="5" t="s">
        <v>780</v>
      </c>
      <c r="H66" s="5" t="s">
        <v>1458</v>
      </c>
    </row>
    <row r="67" spans="1:14" ht="15" customHeight="1">
      <c r="A67" s="6" t="s">
        <v>405</v>
      </c>
      <c r="B67" s="6" t="s">
        <v>4863</v>
      </c>
      <c r="C67" s="6" t="s">
        <v>3769</v>
      </c>
      <c r="D67" s="6">
        <f>(750 + 500 + 430)*10^-4</f>
        <v>0.16800000000000001</v>
      </c>
      <c r="E67" s="14" t="s">
        <v>4463</v>
      </c>
      <c r="F67" s="14">
        <f>TRUNC(중기기초자료!F14 * 중기전역변수!C5/1000,0)</f>
        <v>120374</v>
      </c>
      <c r="G67" s="15">
        <f>TRUNC(F67*D67, 1)</f>
        <v>20222.8</v>
      </c>
      <c r="H67" s="6" t="s">
        <v>5631</v>
      </c>
      <c r="I67" s="6" t="s">
        <v>5631</v>
      </c>
      <c r="K67" s="6" t="s">
        <v>724</v>
      </c>
      <c r="L67" s="6" t="s">
        <v>5631</v>
      </c>
      <c r="M67" s="6" t="s">
        <v>5280</v>
      </c>
      <c r="N67" s="6" t="s">
        <v>2116</v>
      </c>
    </row>
    <row r="68" spans="1:14" ht="15" customHeight="1">
      <c r="B68" s="6" t="s">
        <v>4803</v>
      </c>
      <c r="G68" s="14">
        <f>TRUNC(G67, 0)</f>
        <v>20222</v>
      </c>
    </row>
    <row r="69" spans="1:14" ht="15" customHeight="1">
      <c r="A69" s="6" t="s">
        <v>3802</v>
      </c>
      <c r="B69" s="6" t="s">
        <v>2171</v>
      </c>
      <c r="C69" s="6" t="s">
        <v>4283</v>
      </c>
      <c r="D69" s="6">
        <v>19.2</v>
      </c>
      <c r="E69" s="16" t="s">
        <v>5542</v>
      </c>
      <c r="F69" s="16">
        <f>중기기초자료!D731</f>
        <v>1223</v>
      </c>
      <c r="G69" s="15">
        <f>TRUNC(F69*D69, 1)</f>
        <v>23481.599999999999</v>
      </c>
      <c r="H69" s="6" t="s">
        <v>5631</v>
      </c>
      <c r="I69" s="6" t="s">
        <v>5631</v>
      </c>
      <c r="K69" s="6" t="s">
        <v>2015</v>
      </c>
      <c r="L69" s="6" t="s">
        <v>5631</v>
      </c>
      <c r="M69" s="6" t="s">
        <v>1155</v>
      </c>
    </row>
    <row r="70" spans="1:14" ht="15" customHeight="1">
      <c r="B70" s="6" t="s">
        <v>1786</v>
      </c>
      <c r="C70" s="6" t="s">
        <v>4283</v>
      </c>
      <c r="D70" s="6">
        <v>50</v>
      </c>
      <c r="E70" s="16" t="s">
        <v>2305</v>
      </c>
      <c r="F70" s="16">
        <v>0</v>
      </c>
      <c r="G70" s="15">
        <f>TRUNC((G69) * D70/100, 1)</f>
        <v>11740.8</v>
      </c>
      <c r="H70" s="6" t="s">
        <v>5631</v>
      </c>
      <c r="I70" s="6" t="s">
        <v>5631</v>
      </c>
      <c r="K70" s="6" t="s">
        <v>608</v>
      </c>
      <c r="L70" s="6" t="s">
        <v>5631</v>
      </c>
      <c r="M70" s="6" t="s">
        <v>3749</v>
      </c>
      <c r="N70" s="6" t="s">
        <v>5631</v>
      </c>
    </row>
    <row r="71" spans="1:14" ht="15" customHeight="1">
      <c r="B71" s="6" t="s">
        <v>4803</v>
      </c>
      <c r="G71" s="14">
        <f>TRUNC(G69+G70, 0)</f>
        <v>35222</v>
      </c>
    </row>
    <row r="72" spans="1:14" ht="15" customHeight="1">
      <c r="A72" s="6" t="s">
        <v>2270</v>
      </c>
      <c r="B72" s="6" t="s">
        <v>2417</v>
      </c>
      <c r="C72" s="6" t="s">
        <v>2659</v>
      </c>
      <c r="D72" s="6">
        <v>1</v>
      </c>
      <c r="E72" s="15" t="s">
        <v>3317</v>
      </c>
      <c r="F72" s="15">
        <f>TRUNC(중기기초자료!E721 * 중기전역변수!C19, 1)</f>
        <v>25758.7</v>
      </c>
      <c r="G72" s="15">
        <f>TRUNC(F72*D72, 1)</f>
        <v>25758.7</v>
      </c>
      <c r="H72" s="6" t="s">
        <v>5631</v>
      </c>
      <c r="I72" s="6" t="s">
        <v>5631</v>
      </c>
      <c r="K72" s="6" t="s">
        <v>3156</v>
      </c>
      <c r="L72" s="6" t="s">
        <v>5631</v>
      </c>
      <c r="M72" s="6" t="s">
        <v>3230</v>
      </c>
    </row>
    <row r="73" spans="1:14" ht="15" customHeight="1">
      <c r="B73" s="6" t="s">
        <v>4803</v>
      </c>
      <c r="G73" s="14">
        <f>TRUNC(G72, 0)</f>
        <v>25758</v>
      </c>
    </row>
    <row r="74" spans="1:14" ht="15" customHeight="1">
      <c r="B74" s="6" t="s">
        <v>588</v>
      </c>
      <c r="G74" s="14">
        <f>TRUNC(G68+G71+G73, 0)</f>
        <v>81202</v>
      </c>
    </row>
    <row r="75" spans="1:14" ht="15" customHeight="1">
      <c r="A75" s="13"/>
      <c r="B75" s="13"/>
      <c r="C75" s="13"/>
      <c r="D75" s="13"/>
      <c r="E75" s="13"/>
      <c r="F75" s="13"/>
      <c r="G75" s="13"/>
      <c r="H75" s="13"/>
    </row>
    <row r="76" spans="1:14" ht="15" customHeight="1">
      <c r="A76" s="13" t="s">
        <v>4970</v>
      </c>
      <c r="B76" s="13" t="s">
        <v>3074</v>
      </c>
      <c r="C76" s="13"/>
      <c r="D76" s="13"/>
      <c r="E76" s="13"/>
      <c r="F76" s="13"/>
      <c r="G76" s="13"/>
      <c r="H76" s="13"/>
      <c r="I76" s="6" t="s">
        <v>5631</v>
      </c>
      <c r="J76" s="6" t="s">
        <v>1995</v>
      </c>
    </row>
    <row r="77" spans="1:14" ht="15" customHeight="1">
      <c r="A77" s="13" t="s">
        <v>1567</v>
      </c>
      <c r="B77" s="13" t="s">
        <v>1573</v>
      </c>
      <c r="C77" s="13"/>
      <c r="D77" s="13"/>
      <c r="E77" s="13"/>
      <c r="F77" s="13"/>
      <c r="G77" s="13"/>
      <c r="H77" s="13"/>
    </row>
    <row r="78" spans="1:14" ht="15" customHeight="1">
      <c r="A78" s="5" t="s">
        <v>4302</v>
      </c>
      <c r="B78" s="5"/>
      <c r="C78" s="5" t="s">
        <v>2755</v>
      </c>
      <c r="D78" s="5" t="s">
        <v>182</v>
      </c>
      <c r="E78" s="5" t="s">
        <v>5266</v>
      </c>
      <c r="F78" s="5" t="s">
        <v>1321</v>
      </c>
      <c r="G78" s="5" t="s">
        <v>780</v>
      </c>
      <c r="H78" s="5" t="s">
        <v>1458</v>
      </c>
    </row>
    <row r="79" spans="1:14" ht="15" customHeight="1">
      <c r="A79" s="6" t="s">
        <v>405</v>
      </c>
      <c r="B79" s="6" t="s">
        <v>4863</v>
      </c>
      <c r="C79" s="6" t="s">
        <v>3076</v>
      </c>
      <c r="D79" s="6">
        <f>(750 + 500 + 430)*10^-4</f>
        <v>0.16800000000000001</v>
      </c>
      <c r="E79" s="14" t="s">
        <v>4463</v>
      </c>
      <c r="F79" s="14">
        <f>TRUNC(중기기초자료!F15 * 중기전역변수!C5/1000,0)</f>
        <v>222426</v>
      </c>
      <c r="G79" s="15">
        <f>TRUNC(F79*D79, 1)</f>
        <v>37367.5</v>
      </c>
      <c r="H79" s="6" t="s">
        <v>5631</v>
      </c>
      <c r="I79" s="6" t="s">
        <v>5631</v>
      </c>
      <c r="K79" s="6" t="s">
        <v>724</v>
      </c>
      <c r="L79" s="6" t="s">
        <v>5631</v>
      </c>
      <c r="M79" s="6" t="s">
        <v>3163</v>
      </c>
      <c r="N79" s="6" t="s">
        <v>2116</v>
      </c>
    </row>
    <row r="80" spans="1:14" ht="15" customHeight="1">
      <c r="B80" s="6" t="s">
        <v>4803</v>
      </c>
      <c r="G80" s="14">
        <f>TRUNC(G79, 0)</f>
        <v>37367</v>
      </c>
    </row>
    <row r="81" spans="1:14" ht="15" customHeight="1">
      <c r="A81" s="6" t="s">
        <v>3802</v>
      </c>
      <c r="B81" s="6" t="s">
        <v>2171</v>
      </c>
      <c r="C81" s="6" t="s">
        <v>4283</v>
      </c>
      <c r="D81" s="6">
        <v>36</v>
      </c>
      <c r="E81" s="16" t="s">
        <v>5542</v>
      </c>
      <c r="F81" s="16">
        <f>중기기초자료!D731</f>
        <v>1223</v>
      </c>
      <c r="G81" s="15">
        <f>TRUNC(F81*D81, 1)</f>
        <v>44028</v>
      </c>
      <c r="H81" s="6" t="s">
        <v>5631</v>
      </c>
      <c r="I81" s="6" t="s">
        <v>5631</v>
      </c>
      <c r="K81" s="6" t="s">
        <v>2015</v>
      </c>
      <c r="L81" s="6" t="s">
        <v>5631</v>
      </c>
      <c r="M81" s="6" t="s">
        <v>1155</v>
      </c>
    </row>
    <row r="82" spans="1:14" ht="15" customHeight="1">
      <c r="B82" s="6" t="s">
        <v>1786</v>
      </c>
      <c r="C82" s="6" t="s">
        <v>4283</v>
      </c>
      <c r="D82" s="6">
        <v>50</v>
      </c>
      <c r="E82" s="16" t="s">
        <v>2305</v>
      </c>
      <c r="F82" s="16">
        <v>0</v>
      </c>
      <c r="G82" s="15">
        <f>TRUNC((G81) * D82/100, 1)</f>
        <v>22014</v>
      </c>
      <c r="H82" s="6" t="s">
        <v>5631</v>
      </c>
      <c r="I82" s="6" t="s">
        <v>5631</v>
      </c>
      <c r="K82" s="6" t="s">
        <v>608</v>
      </c>
      <c r="L82" s="6" t="s">
        <v>5631</v>
      </c>
      <c r="M82" s="6" t="s">
        <v>3749</v>
      </c>
      <c r="N82" s="6" t="s">
        <v>5631</v>
      </c>
    </row>
    <row r="83" spans="1:14" ht="15" customHeight="1">
      <c r="B83" s="6" t="s">
        <v>4803</v>
      </c>
      <c r="G83" s="14">
        <f>TRUNC(G81+G82, 0)</f>
        <v>66042</v>
      </c>
    </row>
    <row r="84" spans="1:14" ht="15" customHeight="1">
      <c r="A84" s="6" t="s">
        <v>2270</v>
      </c>
      <c r="B84" s="6" t="s">
        <v>2417</v>
      </c>
      <c r="C84" s="6" t="s">
        <v>2659</v>
      </c>
      <c r="D84" s="6">
        <v>1</v>
      </c>
      <c r="E84" s="15" t="s">
        <v>3317</v>
      </c>
      <c r="F84" s="15">
        <f>TRUNC(중기기초자료!E721 * 중기전역변수!C19, 1)</f>
        <v>25758.7</v>
      </c>
      <c r="G84" s="15">
        <f>TRUNC(F84*D84, 1)</f>
        <v>25758.7</v>
      </c>
      <c r="H84" s="6" t="s">
        <v>5631</v>
      </c>
      <c r="I84" s="6" t="s">
        <v>5631</v>
      </c>
      <c r="K84" s="6" t="s">
        <v>3156</v>
      </c>
      <c r="L84" s="6" t="s">
        <v>5631</v>
      </c>
      <c r="M84" s="6" t="s">
        <v>3230</v>
      </c>
    </row>
    <row r="85" spans="1:14" ht="15" customHeight="1">
      <c r="B85" s="6" t="s">
        <v>4803</v>
      </c>
      <c r="G85" s="14">
        <f>TRUNC(G84, 0)</f>
        <v>25758</v>
      </c>
    </row>
    <row r="86" spans="1:14" ht="15" customHeight="1">
      <c r="B86" s="6" t="s">
        <v>588</v>
      </c>
      <c r="G86" s="14">
        <f>TRUNC(G80+G83+G85, 0)</f>
        <v>129167</v>
      </c>
    </row>
    <row r="87" spans="1:14" ht="15" customHeight="1">
      <c r="A87" s="13"/>
      <c r="B87" s="13"/>
      <c r="C87" s="13"/>
      <c r="D87" s="13"/>
      <c r="E87" s="13"/>
      <c r="F87" s="13"/>
      <c r="G87" s="13"/>
      <c r="H87" s="13"/>
    </row>
    <row r="88" spans="1:14" ht="15" customHeight="1">
      <c r="A88" s="13" t="s">
        <v>4970</v>
      </c>
      <c r="B88" s="13" t="s">
        <v>1700</v>
      </c>
      <c r="C88" s="13"/>
      <c r="D88" s="13"/>
      <c r="E88" s="13"/>
      <c r="F88" s="13"/>
      <c r="G88" s="13"/>
      <c r="H88" s="13"/>
      <c r="I88" s="6" t="s">
        <v>5631</v>
      </c>
      <c r="J88" s="6" t="s">
        <v>3220</v>
      </c>
    </row>
    <row r="89" spans="1:14" ht="15" customHeight="1">
      <c r="A89" s="13" t="s">
        <v>1567</v>
      </c>
      <c r="B89" s="13" t="s">
        <v>4235</v>
      </c>
      <c r="C89" s="13"/>
      <c r="D89" s="13"/>
      <c r="E89" s="13"/>
      <c r="F89" s="13"/>
      <c r="G89" s="13"/>
      <c r="H89" s="13"/>
    </row>
    <row r="90" spans="1:14" ht="15" customHeight="1">
      <c r="A90" s="5" t="s">
        <v>4302</v>
      </c>
      <c r="B90" s="5"/>
      <c r="C90" s="5" t="s">
        <v>2755</v>
      </c>
      <c r="D90" s="5" t="s">
        <v>182</v>
      </c>
      <c r="E90" s="5" t="s">
        <v>5266</v>
      </c>
      <c r="F90" s="5" t="s">
        <v>1321</v>
      </c>
      <c r="G90" s="5" t="s">
        <v>780</v>
      </c>
      <c r="H90" s="5" t="s">
        <v>1458</v>
      </c>
    </row>
    <row r="91" spans="1:14" ht="15" customHeight="1">
      <c r="A91" s="6" t="s">
        <v>405</v>
      </c>
      <c r="B91" s="6" t="s">
        <v>4863</v>
      </c>
      <c r="C91" s="6" t="s">
        <v>759</v>
      </c>
      <c r="D91" s="6">
        <f>(750 + 500 + 430)*10^-4</f>
        <v>0.16800000000000001</v>
      </c>
      <c r="E91" s="14" t="s">
        <v>4463</v>
      </c>
      <c r="F91" s="14">
        <f>TRUNC(중기기초자료!F16 * 중기전역변수!C5/1000,0)</f>
        <v>281961</v>
      </c>
      <c r="G91" s="15">
        <f>TRUNC(F91*D91, 1)</f>
        <v>47369.4</v>
      </c>
      <c r="H91" s="6" t="s">
        <v>5631</v>
      </c>
      <c r="I91" s="6" t="s">
        <v>5631</v>
      </c>
      <c r="K91" s="6" t="s">
        <v>724</v>
      </c>
      <c r="L91" s="6" t="s">
        <v>5631</v>
      </c>
      <c r="M91" s="6" t="s">
        <v>1943</v>
      </c>
      <c r="N91" s="6" t="s">
        <v>2116</v>
      </c>
    </row>
    <row r="92" spans="1:14" ht="15" customHeight="1">
      <c r="B92" s="6" t="s">
        <v>4803</v>
      </c>
      <c r="G92" s="14">
        <f>TRUNC(G91, 0)</f>
        <v>47369</v>
      </c>
    </row>
    <row r="93" spans="1:14" ht="15" customHeight="1">
      <c r="A93" s="6" t="s">
        <v>3802</v>
      </c>
      <c r="B93" s="6" t="s">
        <v>2171</v>
      </c>
      <c r="C93" s="6" t="s">
        <v>4283</v>
      </c>
      <c r="D93" s="6">
        <v>42.4</v>
      </c>
      <c r="E93" s="16" t="s">
        <v>5542</v>
      </c>
      <c r="F93" s="16">
        <f>중기기초자료!D731</f>
        <v>1223</v>
      </c>
      <c r="G93" s="15">
        <f>TRUNC(F93*D93, 1)</f>
        <v>51855.199999999997</v>
      </c>
      <c r="H93" s="6" t="s">
        <v>5631</v>
      </c>
      <c r="I93" s="6" t="s">
        <v>5631</v>
      </c>
      <c r="K93" s="6" t="s">
        <v>2015</v>
      </c>
      <c r="L93" s="6" t="s">
        <v>5631</v>
      </c>
      <c r="M93" s="6" t="s">
        <v>1155</v>
      </c>
    </row>
    <row r="94" spans="1:14" ht="15" customHeight="1">
      <c r="B94" s="6" t="s">
        <v>1786</v>
      </c>
      <c r="C94" s="6" t="s">
        <v>4283</v>
      </c>
      <c r="D94" s="6">
        <v>50</v>
      </c>
      <c r="E94" s="16" t="s">
        <v>2305</v>
      </c>
      <c r="F94" s="16">
        <v>0</v>
      </c>
      <c r="G94" s="15">
        <f>TRUNC((G93) * D94/100, 1)</f>
        <v>25927.599999999999</v>
      </c>
      <c r="H94" s="6" t="s">
        <v>5631</v>
      </c>
      <c r="I94" s="6" t="s">
        <v>5631</v>
      </c>
      <c r="K94" s="6" t="s">
        <v>608</v>
      </c>
      <c r="L94" s="6" t="s">
        <v>5631</v>
      </c>
      <c r="M94" s="6" t="s">
        <v>3749</v>
      </c>
      <c r="N94" s="6" t="s">
        <v>5631</v>
      </c>
    </row>
    <row r="95" spans="1:14" ht="15" customHeight="1">
      <c r="B95" s="6" t="s">
        <v>4803</v>
      </c>
      <c r="G95" s="14">
        <f>TRUNC(G93+G94, 0)</f>
        <v>77782</v>
      </c>
    </row>
    <row r="96" spans="1:14" ht="15" customHeight="1">
      <c r="A96" s="6" t="s">
        <v>2270</v>
      </c>
      <c r="B96" s="6" t="s">
        <v>2417</v>
      </c>
      <c r="C96" s="6" t="s">
        <v>2659</v>
      </c>
      <c r="D96" s="6">
        <v>1</v>
      </c>
      <c r="E96" s="15" t="s">
        <v>3317</v>
      </c>
      <c r="F96" s="15">
        <f>TRUNC(중기기초자료!E721 * 중기전역변수!C19, 1)</f>
        <v>25758.7</v>
      </c>
      <c r="G96" s="15">
        <f>TRUNC(F96*D96, 1)</f>
        <v>25758.7</v>
      </c>
      <c r="H96" s="6" t="s">
        <v>5631</v>
      </c>
      <c r="I96" s="6" t="s">
        <v>5631</v>
      </c>
      <c r="K96" s="6" t="s">
        <v>3156</v>
      </c>
      <c r="L96" s="6" t="s">
        <v>5631</v>
      </c>
      <c r="M96" s="6" t="s">
        <v>3230</v>
      </c>
    </row>
    <row r="97" spans="1:14" ht="15" customHeight="1">
      <c r="B97" s="6" t="s">
        <v>4803</v>
      </c>
      <c r="G97" s="14">
        <f>TRUNC(G96, 0)</f>
        <v>25758</v>
      </c>
    </row>
    <row r="98" spans="1:14" ht="15" customHeight="1">
      <c r="B98" s="6" t="s">
        <v>588</v>
      </c>
      <c r="G98" s="14">
        <f>TRUNC(G92+G95+G97, 0)</f>
        <v>150909</v>
      </c>
    </row>
    <row r="99" spans="1:14" ht="15" customHeight="1">
      <c r="A99" s="13"/>
      <c r="B99" s="13"/>
      <c r="C99" s="13"/>
      <c r="D99" s="13"/>
      <c r="E99" s="13"/>
      <c r="F99" s="13"/>
      <c r="G99" s="13"/>
      <c r="H99" s="13"/>
    </row>
    <row r="100" spans="1:14" ht="15" customHeight="1">
      <c r="A100" s="13" t="s">
        <v>4970</v>
      </c>
      <c r="B100" s="13" t="s">
        <v>4457</v>
      </c>
      <c r="C100" s="13"/>
      <c r="D100" s="13"/>
      <c r="E100" s="13"/>
      <c r="F100" s="13"/>
      <c r="G100" s="13"/>
      <c r="H100" s="13"/>
      <c r="I100" s="6" t="s">
        <v>5631</v>
      </c>
      <c r="J100" s="6" t="s">
        <v>1041</v>
      </c>
    </row>
    <row r="101" spans="1:14" ht="15" customHeight="1">
      <c r="A101" s="13" t="s">
        <v>1567</v>
      </c>
      <c r="B101" s="13" t="s">
        <v>1001</v>
      </c>
      <c r="C101" s="13"/>
      <c r="D101" s="13"/>
      <c r="E101" s="13"/>
      <c r="F101" s="13"/>
      <c r="G101" s="13"/>
      <c r="H101" s="13"/>
    </row>
    <row r="102" spans="1:14" ht="15" customHeight="1">
      <c r="A102" s="5" t="s">
        <v>4302</v>
      </c>
      <c r="B102" s="5"/>
      <c r="C102" s="5" t="s">
        <v>2755</v>
      </c>
      <c r="D102" s="5" t="s">
        <v>182</v>
      </c>
      <c r="E102" s="5" t="s">
        <v>5266</v>
      </c>
      <c r="F102" s="5" t="s">
        <v>1321</v>
      </c>
      <c r="G102" s="5" t="s">
        <v>780</v>
      </c>
      <c r="H102" s="5" t="s">
        <v>1458</v>
      </c>
    </row>
    <row r="103" spans="1:14" ht="15" customHeight="1">
      <c r="A103" s="6" t="s">
        <v>405</v>
      </c>
      <c r="B103" s="6" t="s">
        <v>2947</v>
      </c>
      <c r="C103" s="6" t="s">
        <v>2080</v>
      </c>
      <c r="D103" s="6">
        <f>(795 + 0 + 0)*10^-4</f>
        <v>7.9500000000000001E-2</v>
      </c>
      <c r="E103" s="14" t="s">
        <v>4463</v>
      </c>
      <c r="F103" s="14">
        <f>TRUNC(중기기초자료!F17 * 중기전역변수!C5/1000,0)</f>
        <v>10700</v>
      </c>
      <c r="G103" s="15">
        <f>TRUNC(F103*D103, 1)</f>
        <v>850.6</v>
      </c>
      <c r="H103" s="6" t="s">
        <v>5631</v>
      </c>
      <c r="I103" s="6" t="s">
        <v>5631</v>
      </c>
      <c r="K103" s="6" t="s">
        <v>724</v>
      </c>
      <c r="L103" s="6" t="s">
        <v>5631</v>
      </c>
      <c r="M103" s="6" t="s">
        <v>5052</v>
      </c>
      <c r="N103" s="6" t="s">
        <v>3193</v>
      </c>
    </row>
    <row r="104" spans="1:14" ht="15" customHeight="1">
      <c r="B104" s="6" t="s">
        <v>4803</v>
      </c>
      <c r="G104" s="14">
        <f>TRUNC(G103, 0)</f>
        <v>850</v>
      </c>
    </row>
    <row r="105" spans="1:14" ht="15" customHeight="1">
      <c r="A105" s="6" t="s">
        <v>3802</v>
      </c>
    </row>
    <row r="106" spans="1:14" ht="15" customHeight="1">
      <c r="B106" s="6" t="s">
        <v>4803</v>
      </c>
    </row>
    <row r="107" spans="1:14" ht="15" customHeight="1">
      <c r="A107" s="6" t="s">
        <v>2270</v>
      </c>
    </row>
    <row r="108" spans="1:14" ht="15" customHeight="1">
      <c r="B108" s="6" t="s">
        <v>4803</v>
      </c>
    </row>
    <row r="109" spans="1:14" ht="15" customHeight="1">
      <c r="B109" s="6" t="s">
        <v>588</v>
      </c>
      <c r="G109" s="14">
        <f>TRUNC(G104+G106+G108, 0)</f>
        <v>850</v>
      </c>
    </row>
    <row r="110" spans="1:14" ht="15" customHeight="1">
      <c r="A110" s="13"/>
      <c r="B110" s="13"/>
      <c r="C110" s="13"/>
      <c r="D110" s="13"/>
      <c r="E110" s="13"/>
      <c r="F110" s="13"/>
      <c r="G110" s="13"/>
      <c r="H110" s="13"/>
    </row>
    <row r="111" spans="1:14" ht="15" customHeight="1">
      <c r="A111" s="13" t="s">
        <v>4970</v>
      </c>
      <c r="B111" s="13" t="s">
        <v>4301</v>
      </c>
      <c r="C111" s="13"/>
      <c r="D111" s="13"/>
      <c r="E111" s="13"/>
      <c r="F111" s="13"/>
      <c r="G111" s="13"/>
      <c r="H111" s="13"/>
      <c r="I111" s="6" t="s">
        <v>5631</v>
      </c>
      <c r="J111" s="6" t="s">
        <v>4156</v>
      </c>
    </row>
    <row r="112" spans="1:14" ht="15" customHeight="1">
      <c r="A112" s="13" t="s">
        <v>1567</v>
      </c>
      <c r="B112" s="13" t="s">
        <v>3449</v>
      </c>
      <c r="C112" s="13"/>
      <c r="D112" s="13"/>
      <c r="E112" s="13"/>
      <c r="F112" s="13"/>
      <c r="G112" s="13"/>
      <c r="H112" s="13"/>
    </row>
    <row r="113" spans="1:14" ht="15" customHeight="1">
      <c r="A113" s="5" t="s">
        <v>4302</v>
      </c>
      <c r="B113" s="5"/>
      <c r="C113" s="5" t="s">
        <v>2755</v>
      </c>
      <c r="D113" s="5" t="s">
        <v>182</v>
      </c>
      <c r="E113" s="5" t="s">
        <v>5266</v>
      </c>
      <c r="F113" s="5" t="s">
        <v>1321</v>
      </c>
      <c r="G113" s="5" t="s">
        <v>780</v>
      </c>
      <c r="H113" s="5" t="s">
        <v>1458</v>
      </c>
    </row>
    <row r="114" spans="1:14" ht="15" customHeight="1">
      <c r="A114" s="6" t="s">
        <v>405</v>
      </c>
      <c r="B114" s="6" t="s">
        <v>2947</v>
      </c>
      <c r="C114" s="6" t="s">
        <v>5012</v>
      </c>
      <c r="D114" s="6">
        <f>(795 + 0 + 0)*10^-4</f>
        <v>7.9500000000000001E-2</v>
      </c>
      <c r="E114" s="14" t="s">
        <v>4463</v>
      </c>
      <c r="F114" s="14">
        <f>TRUNC(중기기초자료!F18 * 중기전역변수!C5/1000,0)</f>
        <v>13523</v>
      </c>
      <c r="G114" s="15">
        <f>TRUNC(F114*D114, 1)</f>
        <v>1075</v>
      </c>
      <c r="H114" s="6" t="s">
        <v>5631</v>
      </c>
      <c r="I114" s="6" t="s">
        <v>5631</v>
      </c>
      <c r="K114" s="6" t="s">
        <v>724</v>
      </c>
      <c r="L114" s="6" t="s">
        <v>5631</v>
      </c>
      <c r="M114" s="6" t="s">
        <v>2555</v>
      </c>
      <c r="N114" s="6" t="s">
        <v>3193</v>
      </c>
    </row>
    <row r="115" spans="1:14" ht="15" customHeight="1">
      <c r="B115" s="6" t="s">
        <v>4803</v>
      </c>
      <c r="G115" s="14">
        <f>TRUNC(G114, 0)</f>
        <v>1075</v>
      </c>
    </row>
    <row r="116" spans="1:14" ht="15" customHeight="1">
      <c r="A116" s="6" t="s">
        <v>3802</v>
      </c>
    </row>
    <row r="117" spans="1:14" ht="15" customHeight="1">
      <c r="B117" s="6" t="s">
        <v>4803</v>
      </c>
    </row>
    <row r="118" spans="1:14" ht="15" customHeight="1">
      <c r="A118" s="6" t="s">
        <v>2270</v>
      </c>
    </row>
    <row r="119" spans="1:14" ht="15" customHeight="1">
      <c r="B119" s="6" t="s">
        <v>4803</v>
      </c>
    </row>
    <row r="120" spans="1:14" ht="15" customHeight="1">
      <c r="B120" s="6" t="s">
        <v>588</v>
      </c>
      <c r="G120" s="14">
        <f>TRUNC(G115+G117+G119, 0)</f>
        <v>1075</v>
      </c>
    </row>
    <row r="121" spans="1:14" ht="15" customHeight="1">
      <c r="A121" s="13"/>
      <c r="B121" s="13"/>
      <c r="C121" s="13"/>
      <c r="D121" s="13"/>
      <c r="E121" s="13"/>
      <c r="F121" s="13"/>
      <c r="G121" s="13"/>
      <c r="H121" s="13"/>
    </row>
    <row r="122" spans="1:14" ht="15" customHeight="1">
      <c r="A122" s="13" t="s">
        <v>4970</v>
      </c>
      <c r="B122" s="13" t="s">
        <v>2451</v>
      </c>
      <c r="C122" s="13"/>
      <c r="D122" s="13"/>
      <c r="E122" s="13"/>
      <c r="F122" s="13"/>
      <c r="G122" s="13"/>
      <c r="H122" s="13"/>
      <c r="I122" s="6" t="s">
        <v>5631</v>
      </c>
      <c r="J122" s="6" t="s">
        <v>2172</v>
      </c>
    </row>
    <row r="123" spans="1:14" ht="15" customHeight="1">
      <c r="A123" s="13" t="s">
        <v>1567</v>
      </c>
      <c r="B123" s="13" t="s">
        <v>40</v>
      </c>
      <c r="C123" s="13"/>
      <c r="D123" s="13"/>
      <c r="E123" s="13"/>
      <c r="F123" s="13"/>
      <c r="G123" s="13"/>
      <c r="H123" s="13"/>
    </row>
    <row r="124" spans="1:14" ht="15" customHeight="1">
      <c r="A124" s="5" t="s">
        <v>4302</v>
      </c>
      <c r="B124" s="5"/>
      <c r="C124" s="5" t="s">
        <v>2755</v>
      </c>
      <c r="D124" s="5" t="s">
        <v>182</v>
      </c>
      <c r="E124" s="5" t="s">
        <v>5266</v>
      </c>
      <c r="F124" s="5" t="s">
        <v>1321</v>
      </c>
      <c r="G124" s="5" t="s">
        <v>780</v>
      </c>
      <c r="H124" s="5" t="s">
        <v>1458</v>
      </c>
    </row>
    <row r="125" spans="1:14" ht="15" customHeight="1">
      <c r="A125" s="6" t="s">
        <v>405</v>
      </c>
      <c r="B125" s="6" t="s">
        <v>2947</v>
      </c>
      <c r="C125" s="6" t="s">
        <v>1209</v>
      </c>
      <c r="D125" s="6">
        <f>(795 + 0 + 0)*10^-4</f>
        <v>7.9500000000000001E-2</v>
      </c>
      <c r="E125" s="14" t="s">
        <v>4463</v>
      </c>
      <c r="F125" s="14">
        <f>TRUNC(중기기초자료!F19 * 중기전역변수!C5/1000,0)</f>
        <v>14989</v>
      </c>
      <c r="G125" s="15">
        <f>TRUNC(F125*D125, 1)</f>
        <v>1191.5999999999999</v>
      </c>
      <c r="H125" s="6" t="s">
        <v>5631</v>
      </c>
      <c r="I125" s="6" t="s">
        <v>5631</v>
      </c>
      <c r="K125" s="6" t="s">
        <v>724</v>
      </c>
      <c r="L125" s="6" t="s">
        <v>5631</v>
      </c>
      <c r="M125" s="6" t="s">
        <v>3657</v>
      </c>
      <c r="N125" s="6" t="s">
        <v>3193</v>
      </c>
    </row>
    <row r="126" spans="1:14" ht="15" customHeight="1">
      <c r="B126" s="6" t="s">
        <v>4803</v>
      </c>
      <c r="G126" s="14">
        <f>TRUNC(G125, 0)</f>
        <v>1191</v>
      </c>
    </row>
    <row r="127" spans="1:14" ht="15" customHeight="1">
      <c r="A127" s="6" t="s">
        <v>3802</v>
      </c>
    </row>
    <row r="128" spans="1:14" ht="15" customHeight="1">
      <c r="B128" s="6" t="s">
        <v>4803</v>
      </c>
    </row>
    <row r="129" spans="1:14" ht="15" customHeight="1">
      <c r="A129" s="6" t="s">
        <v>2270</v>
      </c>
    </row>
    <row r="130" spans="1:14" ht="15" customHeight="1">
      <c r="B130" s="6" t="s">
        <v>4803</v>
      </c>
    </row>
    <row r="131" spans="1:14" ht="15" customHeight="1">
      <c r="B131" s="6" t="s">
        <v>588</v>
      </c>
      <c r="G131" s="14">
        <f>TRUNC(G126+G128+G130, 0)</f>
        <v>1191</v>
      </c>
    </row>
    <row r="132" spans="1:14" ht="15" customHeight="1">
      <c r="A132" s="13"/>
      <c r="B132" s="13"/>
      <c r="C132" s="13"/>
      <c r="D132" s="13"/>
      <c r="E132" s="13"/>
      <c r="F132" s="13"/>
      <c r="G132" s="13"/>
      <c r="H132" s="13"/>
    </row>
    <row r="133" spans="1:14" ht="15" customHeight="1">
      <c r="A133" s="13" t="s">
        <v>4970</v>
      </c>
      <c r="B133" s="13" t="s">
        <v>1442</v>
      </c>
      <c r="C133" s="13"/>
      <c r="D133" s="13"/>
      <c r="E133" s="13"/>
      <c r="F133" s="13"/>
      <c r="G133" s="13"/>
      <c r="H133" s="13"/>
      <c r="I133" s="6" t="s">
        <v>5631</v>
      </c>
      <c r="J133" s="6" t="s">
        <v>2706</v>
      </c>
    </row>
    <row r="134" spans="1:14" ht="15" customHeight="1">
      <c r="A134" s="13" t="s">
        <v>1567</v>
      </c>
      <c r="B134" s="13" t="s">
        <v>2088</v>
      </c>
      <c r="C134" s="13"/>
      <c r="D134" s="13"/>
      <c r="E134" s="13"/>
      <c r="F134" s="13"/>
      <c r="G134" s="13"/>
      <c r="H134" s="13"/>
    </row>
    <row r="135" spans="1:14" ht="15" customHeight="1">
      <c r="A135" s="5" t="s">
        <v>4302</v>
      </c>
      <c r="B135" s="5"/>
      <c r="C135" s="5" t="s">
        <v>2755</v>
      </c>
      <c r="D135" s="5" t="s">
        <v>182</v>
      </c>
      <c r="E135" s="5" t="s">
        <v>5266</v>
      </c>
      <c r="F135" s="5" t="s">
        <v>1321</v>
      </c>
      <c r="G135" s="5" t="s">
        <v>780</v>
      </c>
      <c r="H135" s="5" t="s">
        <v>1458</v>
      </c>
    </row>
    <row r="136" spans="1:14" ht="15" customHeight="1">
      <c r="A136" s="6" t="s">
        <v>405</v>
      </c>
      <c r="B136" s="6" t="s">
        <v>2947</v>
      </c>
      <c r="C136" s="6" t="s">
        <v>1093</v>
      </c>
      <c r="D136" s="6">
        <f>(795 + 0 + 0)*10^-4</f>
        <v>7.9500000000000001E-2</v>
      </c>
      <c r="E136" s="14" t="s">
        <v>4463</v>
      </c>
      <c r="F136" s="14">
        <f>TRUNC(중기기초자료!F20 * 중기전역변수!C5/1000,0)</f>
        <v>17456</v>
      </c>
      <c r="G136" s="15">
        <f>TRUNC(F136*D136, 1)</f>
        <v>1387.7</v>
      </c>
      <c r="H136" s="6" t="s">
        <v>5631</v>
      </c>
      <c r="I136" s="6" t="s">
        <v>5631</v>
      </c>
      <c r="K136" s="6" t="s">
        <v>724</v>
      </c>
      <c r="L136" s="6" t="s">
        <v>5631</v>
      </c>
      <c r="M136" s="6" t="s">
        <v>3819</v>
      </c>
      <c r="N136" s="6" t="s">
        <v>3193</v>
      </c>
    </row>
    <row r="137" spans="1:14" ht="15" customHeight="1">
      <c r="B137" s="6" t="s">
        <v>4803</v>
      </c>
      <c r="G137" s="14">
        <f>TRUNC(G136, 0)</f>
        <v>1387</v>
      </c>
    </row>
    <row r="138" spans="1:14" ht="15" customHeight="1">
      <c r="A138" s="6" t="s">
        <v>3802</v>
      </c>
    </row>
    <row r="139" spans="1:14" ht="15" customHeight="1">
      <c r="B139" s="6" t="s">
        <v>4803</v>
      </c>
    </row>
    <row r="140" spans="1:14" ht="15" customHeight="1">
      <c r="A140" s="6" t="s">
        <v>2270</v>
      </c>
    </row>
    <row r="141" spans="1:14" ht="15" customHeight="1">
      <c r="B141" s="6" t="s">
        <v>4803</v>
      </c>
    </row>
    <row r="142" spans="1:14" ht="15" customHeight="1">
      <c r="B142" s="6" t="s">
        <v>588</v>
      </c>
      <c r="G142" s="14">
        <f>TRUNC(G137+G139+G141, 0)</f>
        <v>1387</v>
      </c>
    </row>
    <row r="143" spans="1:14" ht="15" customHeight="1">
      <c r="A143" s="13"/>
      <c r="B143" s="13"/>
      <c r="C143" s="13"/>
      <c r="D143" s="13"/>
      <c r="E143" s="13"/>
      <c r="F143" s="13"/>
      <c r="G143" s="13"/>
      <c r="H143" s="13"/>
    </row>
    <row r="144" spans="1:14" ht="15" customHeight="1">
      <c r="A144" s="13" t="s">
        <v>4970</v>
      </c>
      <c r="B144" s="13" t="s">
        <v>2204</v>
      </c>
      <c r="C144" s="13"/>
      <c r="D144" s="13"/>
      <c r="E144" s="13"/>
      <c r="F144" s="13"/>
      <c r="G144" s="13"/>
      <c r="H144" s="13"/>
      <c r="I144" s="6" t="s">
        <v>5631</v>
      </c>
      <c r="J144" s="6" t="s">
        <v>3944</v>
      </c>
    </row>
    <row r="145" spans="1:14" ht="15" customHeight="1">
      <c r="A145" s="13" t="s">
        <v>1567</v>
      </c>
      <c r="B145" s="13" t="s">
        <v>1121</v>
      </c>
      <c r="C145" s="13"/>
      <c r="D145" s="13"/>
      <c r="E145" s="13"/>
      <c r="F145" s="13"/>
      <c r="G145" s="13"/>
      <c r="H145" s="13"/>
    </row>
    <row r="146" spans="1:14" ht="15" customHeight="1">
      <c r="A146" s="5" t="s">
        <v>4302</v>
      </c>
      <c r="B146" s="5"/>
      <c r="C146" s="5" t="s">
        <v>2755</v>
      </c>
      <c r="D146" s="5" t="s">
        <v>182</v>
      </c>
      <c r="E146" s="5" t="s">
        <v>5266</v>
      </c>
      <c r="F146" s="5" t="s">
        <v>1321</v>
      </c>
      <c r="G146" s="5" t="s">
        <v>780</v>
      </c>
      <c r="H146" s="5" t="s">
        <v>1458</v>
      </c>
    </row>
    <row r="147" spans="1:14" ht="15" customHeight="1">
      <c r="A147" s="6" t="s">
        <v>405</v>
      </c>
      <c r="B147" s="6" t="s">
        <v>2947</v>
      </c>
      <c r="C147" s="6" t="s">
        <v>2484</v>
      </c>
      <c r="D147" s="6">
        <f>(795 + 0 + 0)*10^-4</f>
        <v>7.9500000000000001E-2</v>
      </c>
      <c r="E147" s="14" t="s">
        <v>4463</v>
      </c>
      <c r="F147" s="14">
        <f>TRUNC(중기기초자료!F21 * 중기전역변수!C5/1000,0)</f>
        <v>21200</v>
      </c>
      <c r="G147" s="15">
        <f>TRUNC(F147*D147, 1)</f>
        <v>1685.4</v>
      </c>
      <c r="H147" s="6" t="s">
        <v>5631</v>
      </c>
      <c r="I147" s="6" t="s">
        <v>5631</v>
      </c>
      <c r="K147" s="6" t="s">
        <v>724</v>
      </c>
      <c r="L147" s="6" t="s">
        <v>5631</v>
      </c>
      <c r="M147" s="6" t="s">
        <v>2777</v>
      </c>
      <c r="N147" s="6" t="s">
        <v>3193</v>
      </c>
    </row>
    <row r="148" spans="1:14" ht="15" customHeight="1">
      <c r="B148" s="6" t="s">
        <v>4803</v>
      </c>
      <c r="G148" s="14">
        <f>TRUNC(G147, 0)</f>
        <v>1685</v>
      </c>
    </row>
    <row r="149" spans="1:14" ht="15" customHeight="1">
      <c r="A149" s="6" t="s">
        <v>3802</v>
      </c>
    </row>
    <row r="150" spans="1:14" ht="15" customHeight="1">
      <c r="B150" s="6" t="s">
        <v>4803</v>
      </c>
    </row>
    <row r="151" spans="1:14" ht="15" customHeight="1">
      <c r="A151" s="6" t="s">
        <v>2270</v>
      </c>
    </row>
    <row r="152" spans="1:14" ht="15" customHeight="1">
      <c r="B152" s="6" t="s">
        <v>4803</v>
      </c>
    </row>
    <row r="153" spans="1:14" ht="15" customHeight="1">
      <c r="B153" s="6" t="s">
        <v>588</v>
      </c>
      <c r="G153" s="14">
        <f>TRUNC(G148+G150+G152, 0)</f>
        <v>1685</v>
      </c>
    </row>
    <row r="154" spans="1:14" ht="15" customHeight="1">
      <c r="A154" s="13"/>
      <c r="B154" s="13"/>
      <c r="C154" s="13"/>
      <c r="D154" s="13"/>
      <c r="E154" s="13"/>
      <c r="F154" s="13"/>
      <c r="G154" s="13"/>
      <c r="H154" s="13"/>
    </row>
    <row r="155" spans="1:14" ht="15" customHeight="1">
      <c r="A155" s="13" t="s">
        <v>4970</v>
      </c>
      <c r="B155" s="13" t="s">
        <v>1192</v>
      </c>
      <c r="C155" s="13"/>
      <c r="D155" s="13"/>
      <c r="E155" s="13"/>
      <c r="F155" s="13"/>
      <c r="G155" s="13"/>
      <c r="H155" s="13"/>
      <c r="I155" s="6" t="s">
        <v>5631</v>
      </c>
      <c r="J155" s="6" t="s">
        <v>931</v>
      </c>
    </row>
    <row r="156" spans="1:14" ht="15" customHeight="1">
      <c r="A156" s="13" t="s">
        <v>1567</v>
      </c>
      <c r="B156" s="13" t="s">
        <v>3012</v>
      </c>
      <c r="C156" s="13"/>
      <c r="D156" s="13"/>
      <c r="E156" s="13"/>
      <c r="F156" s="13"/>
      <c r="G156" s="13"/>
      <c r="H156" s="13"/>
    </row>
    <row r="157" spans="1:14" ht="15" customHeight="1">
      <c r="A157" s="5" t="s">
        <v>4302</v>
      </c>
      <c r="B157" s="5"/>
      <c r="C157" s="5" t="s">
        <v>2755</v>
      </c>
      <c r="D157" s="5" t="s">
        <v>182</v>
      </c>
      <c r="E157" s="5" t="s">
        <v>5266</v>
      </c>
      <c r="F157" s="5" t="s">
        <v>1321</v>
      </c>
      <c r="G157" s="5" t="s">
        <v>780</v>
      </c>
      <c r="H157" s="5" t="s">
        <v>1458</v>
      </c>
    </row>
    <row r="158" spans="1:14" ht="15" customHeight="1">
      <c r="A158" s="6" t="s">
        <v>405</v>
      </c>
      <c r="B158" s="6" t="s">
        <v>11</v>
      </c>
      <c r="C158" s="6" t="s">
        <v>5275</v>
      </c>
      <c r="D158" s="6">
        <f>(750 + 583 + 430)*10^-4</f>
        <v>0.17630000000000001</v>
      </c>
      <c r="E158" s="14" t="s">
        <v>740</v>
      </c>
      <c r="F158" s="14">
        <f>중기기초자료!F22</f>
        <v>30130</v>
      </c>
      <c r="G158" s="15">
        <f>TRUNC(F158*D158, 1)</f>
        <v>5311.9</v>
      </c>
      <c r="H158" s="6" t="s">
        <v>5631</v>
      </c>
      <c r="I158" s="6" t="s">
        <v>5631</v>
      </c>
      <c r="K158" s="6" t="s">
        <v>724</v>
      </c>
      <c r="L158" s="6" t="s">
        <v>5631</v>
      </c>
      <c r="M158" s="6" t="s">
        <v>5009</v>
      </c>
      <c r="N158" s="6" t="s">
        <v>3605</v>
      </c>
    </row>
    <row r="159" spans="1:14" ht="15" customHeight="1">
      <c r="B159" s="6" t="s">
        <v>4803</v>
      </c>
      <c r="G159" s="14">
        <f>TRUNC(G158, 0)</f>
        <v>5311</v>
      </c>
    </row>
    <row r="160" spans="1:14" ht="15" customHeight="1">
      <c r="A160" s="6" t="s">
        <v>3802</v>
      </c>
      <c r="B160" s="6" t="s">
        <v>2171</v>
      </c>
      <c r="C160" s="6" t="s">
        <v>4283</v>
      </c>
      <c r="D160" s="6">
        <v>5.4</v>
      </c>
      <c r="E160" s="16" t="s">
        <v>5542</v>
      </c>
      <c r="F160" s="16">
        <f>중기기초자료!D731</f>
        <v>1223</v>
      </c>
      <c r="G160" s="15">
        <f>TRUNC(F160*D160, 1)</f>
        <v>6604.2</v>
      </c>
      <c r="H160" s="6" t="s">
        <v>5631</v>
      </c>
      <c r="I160" s="6" t="s">
        <v>5631</v>
      </c>
      <c r="K160" s="6" t="s">
        <v>2015</v>
      </c>
      <c r="L160" s="6" t="s">
        <v>5631</v>
      </c>
      <c r="M160" s="6" t="s">
        <v>1155</v>
      </c>
    </row>
    <row r="161" spans="1:14" ht="15" customHeight="1">
      <c r="B161" s="6" t="s">
        <v>1786</v>
      </c>
      <c r="C161" s="6" t="s">
        <v>4283</v>
      </c>
      <c r="D161" s="6">
        <v>23</v>
      </c>
      <c r="E161" s="16" t="s">
        <v>2305</v>
      </c>
      <c r="F161" s="16">
        <v>0</v>
      </c>
      <c r="G161" s="15">
        <f>TRUNC((G160) * D161/100, 1)</f>
        <v>1518.9</v>
      </c>
      <c r="H161" s="6" t="s">
        <v>5631</v>
      </c>
      <c r="I161" s="6" t="s">
        <v>5631</v>
      </c>
      <c r="K161" s="6" t="s">
        <v>608</v>
      </c>
      <c r="L161" s="6" t="s">
        <v>5631</v>
      </c>
      <c r="M161" s="6" t="s">
        <v>3749</v>
      </c>
      <c r="N161" s="6" t="s">
        <v>5631</v>
      </c>
    </row>
    <row r="162" spans="1:14" ht="15" customHeight="1">
      <c r="B162" s="6" t="s">
        <v>4803</v>
      </c>
      <c r="G162" s="14">
        <f>TRUNC(G160+G161, 0)</f>
        <v>8123</v>
      </c>
    </row>
    <row r="163" spans="1:14" ht="15" customHeight="1">
      <c r="A163" s="6" t="s">
        <v>2270</v>
      </c>
      <c r="B163" s="6" t="s">
        <v>2417</v>
      </c>
      <c r="C163" s="6" t="s">
        <v>2659</v>
      </c>
      <c r="D163" s="6">
        <v>1</v>
      </c>
      <c r="E163" s="15" t="s">
        <v>3317</v>
      </c>
      <c r="F163" s="15">
        <f>TRUNC(중기기초자료!E721 * 중기전역변수!C19, 1)</f>
        <v>25758.7</v>
      </c>
      <c r="G163" s="15">
        <f>TRUNC(F163*D163, 1)</f>
        <v>25758.7</v>
      </c>
      <c r="H163" s="6" t="s">
        <v>5631</v>
      </c>
      <c r="I163" s="6" t="s">
        <v>5631</v>
      </c>
      <c r="K163" s="6" t="s">
        <v>3156</v>
      </c>
      <c r="L163" s="6" t="s">
        <v>5631</v>
      </c>
      <c r="M163" s="6" t="s">
        <v>3230</v>
      </c>
    </row>
    <row r="164" spans="1:14" ht="15" customHeight="1">
      <c r="B164" s="6" t="s">
        <v>4803</v>
      </c>
      <c r="G164" s="14">
        <f>TRUNC(G163, 0)</f>
        <v>25758</v>
      </c>
    </row>
    <row r="165" spans="1:14" ht="15" customHeight="1">
      <c r="B165" s="6" t="s">
        <v>588</v>
      </c>
      <c r="G165" s="14">
        <f>TRUNC(G159+G162+G164, 0)</f>
        <v>39192</v>
      </c>
    </row>
    <row r="166" spans="1:14" ht="15" customHeight="1">
      <c r="A166" s="13"/>
      <c r="B166" s="13"/>
      <c r="C166" s="13"/>
      <c r="D166" s="13"/>
      <c r="E166" s="13"/>
      <c r="F166" s="13"/>
      <c r="G166" s="13"/>
      <c r="H166" s="13"/>
    </row>
    <row r="167" spans="1:14" ht="15" customHeight="1">
      <c r="A167" s="13" t="s">
        <v>4970</v>
      </c>
      <c r="B167" s="13" t="s">
        <v>1855</v>
      </c>
      <c r="C167" s="13"/>
      <c r="D167" s="13"/>
      <c r="E167" s="13"/>
      <c r="F167" s="13"/>
      <c r="G167" s="13"/>
      <c r="H167" s="13"/>
      <c r="I167" s="6" t="s">
        <v>5631</v>
      </c>
      <c r="J167" s="6" t="s">
        <v>4413</v>
      </c>
    </row>
    <row r="168" spans="1:14" ht="15" customHeight="1">
      <c r="A168" s="13" t="s">
        <v>1567</v>
      </c>
      <c r="B168" s="13" t="s">
        <v>4362</v>
      </c>
      <c r="C168" s="13"/>
      <c r="D168" s="13"/>
      <c r="E168" s="13"/>
      <c r="F168" s="13"/>
      <c r="G168" s="13"/>
      <c r="H168" s="13"/>
    </row>
    <row r="169" spans="1:14" ht="15" customHeight="1">
      <c r="A169" s="5" t="s">
        <v>4302</v>
      </c>
      <c r="B169" s="5"/>
      <c r="C169" s="5" t="s">
        <v>2755</v>
      </c>
      <c r="D169" s="5" t="s">
        <v>182</v>
      </c>
      <c r="E169" s="5" t="s">
        <v>5266</v>
      </c>
      <c r="F169" s="5" t="s">
        <v>1321</v>
      </c>
      <c r="G169" s="5" t="s">
        <v>780</v>
      </c>
      <c r="H169" s="5" t="s">
        <v>1458</v>
      </c>
    </row>
    <row r="170" spans="1:14" ht="15" customHeight="1">
      <c r="A170" s="6" t="s">
        <v>405</v>
      </c>
      <c r="B170" s="6" t="s">
        <v>11</v>
      </c>
      <c r="C170" s="6" t="s">
        <v>245</v>
      </c>
      <c r="D170" s="6">
        <f>(750 + 583 + 430)*10^-4</f>
        <v>0.17630000000000001</v>
      </c>
      <c r="E170" s="14" t="s">
        <v>4463</v>
      </c>
      <c r="F170" s="14">
        <f>TRUNC(중기기초자료!F23 * 중기전역변수!C5/1000,0)</f>
        <v>116614</v>
      </c>
      <c r="G170" s="15">
        <f>TRUNC(F170*D170, 1)</f>
        <v>20559</v>
      </c>
      <c r="H170" s="6" t="s">
        <v>5631</v>
      </c>
      <c r="I170" s="6" t="s">
        <v>5631</v>
      </c>
      <c r="K170" s="6" t="s">
        <v>724</v>
      </c>
      <c r="L170" s="6" t="s">
        <v>5631</v>
      </c>
      <c r="M170" s="6" t="s">
        <v>27</v>
      </c>
      <c r="N170" s="6" t="s">
        <v>3605</v>
      </c>
    </row>
    <row r="171" spans="1:14" ht="15" customHeight="1">
      <c r="B171" s="6" t="s">
        <v>4803</v>
      </c>
      <c r="G171" s="14">
        <f>TRUNC(G170, 0)</f>
        <v>20559</v>
      </c>
    </row>
    <row r="172" spans="1:14" ht="15" customHeight="1">
      <c r="A172" s="6" t="s">
        <v>3802</v>
      </c>
      <c r="B172" s="6" t="s">
        <v>2171</v>
      </c>
      <c r="C172" s="6" t="s">
        <v>4283</v>
      </c>
      <c r="D172" s="6">
        <v>14.6</v>
      </c>
      <c r="E172" s="16" t="s">
        <v>5542</v>
      </c>
      <c r="F172" s="16">
        <f>중기기초자료!D731</f>
        <v>1223</v>
      </c>
      <c r="G172" s="15">
        <f>TRUNC(F172*D172, 1)</f>
        <v>17855.8</v>
      </c>
      <c r="H172" s="6" t="s">
        <v>5631</v>
      </c>
      <c r="I172" s="6" t="s">
        <v>5631</v>
      </c>
      <c r="K172" s="6" t="s">
        <v>2015</v>
      </c>
      <c r="L172" s="6" t="s">
        <v>5631</v>
      </c>
      <c r="M172" s="6" t="s">
        <v>1155</v>
      </c>
    </row>
    <row r="173" spans="1:14" ht="15" customHeight="1">
      <c r="B173" s="6" t="s">
        <v>1786</v>
      </c>
      <c r="C173" s="6" t="s">
        <v>4283</v>
      </c>
      <c r="D173" s="6">
        <v>23</v>
      </c>
      <c r="E173" s="16" t="s">
        <v>2305</v>
      </c>
      <c r="F173" s="16">
        <v>0</v>
      </c>
      <c r="G173" s="15">
        <f>TRUNC((G172) * D173/100, 1)</f>
        <v>4106.8</v>
      </c>
      <c r="H173" s="6" t="s">
        <v>5631</v>
      </c>
      <c r="I173" s="6" t="s">
        <v>5631</v>
      </c>
      <c r="K173" s="6" t="s">
        <v>608</v>
      </c>
      <c r="L173" s="6" t="s">
        <v>5631</v>
      </c>
      <c r="M173" s="6" t="s">
        <v>3749</v>
      </c>
      <c r="N173" s="6" t="s">
        <v>5631</v>
      </c>
    </row>
    <row r="174" spans="1:14" ht="15" customHeight="1">
      <c r="B174" s="6" t="s">
        <v>4803</v>
      </c>
      <c r="G174" s="14">
        <f>TRUNC(G172+G173, 0)</f>
        <v>21962</v>
      </c>
    </row>
    <row r="175" spans="1:14" ht="15" customHeight="1">
      <c r="A175" s="6" t="s">
        <v>2270</v>
      </c>
      <c r="B175" s="6" t="s">
        <v>2417</v>
      </c>
      <c r="C175" s="6" t="s">
        <v>2659</v>
      </c>
      <c r="D175" s="6">
        <v>1</v>
      </c>
      <c r="E175" s="15" t="s">
        <v>3317</v>
      </c>
      <c r="F175" s="15">
        <f>TRUNC(중기기초자료!E721 * 중기전역변수!C19, 1)</f>
        <v>25758.7</v>
      </c>
      <c r="G175" s="15">
        <f>TRUNC(F175*D175, 1)</f>
        <v>25758.7</v>
      </c>
      <c r="H175" s="6" t="s">
        <v>5631</v>
      </c>
      <c r="I175" s="6" t="s">
        <v>5631</v>
      </c>
      <c r="K175" s="6" t="s">
        <v>3156</v>
      </c>
      <c r="L175" s="6" t="s">
        <v>5631</v>
      </c>
      <c r="M175" s="6" t="s">
        <v>3230</v>
      </c>
    </row>
    <row r="176" spans="1:14" ht="15" customHeight="1">
      <c r="B176" s="6" t="s">
        <v>4803</v>
      </c>
      <c r="G176" s="14">
        <f>TRUNC(G175, 0)</f>
        <v>25758</v>
      </c>
    </row>
    <row r="177" spans="1:14" ht="15" customHeight="1">
      <c r="B177" s="6" t="s">
        <v>588</v>
      </c>
      <c r="G177" s="14">
        <f>TRUNC(G171+G174+G176, 0)</f>
        <v>68279</v>
      </c>
    </row>
    <row r="178" spans="1:14" ht="15" customHeight="1">
      <c r="A178" s="13"/>
      <c r="B178" s="13"/>
      <c r="C178" s="13"/>
      <c r="D178" s="13"/>
      <c r="E178" s="13"/>
      <c r="F178" s="13"/>
      <c r="G178" s="13"/>
      <c r="H178" s="13"/>
    </row>
    <row r="179" spans="1:14" ht="15" customHeight="1">
      <c r="A179" s="13" t="s">
        <v>4970</v>
      </c>
      <c r="B179" s="13" t="s">
        <v>1844</v>
      </c>
      <c r="C179" s="13"/>
      <c r="D179" s="13"/>
      <c r="E179" s="13"/>
      <c r="F179" s="13"/>
      <c r="G179" s="13"/>
      <c r="H179" s="13"/>
      <c r="I179" s="6" t="s">
        <v>5631</v>
      </c>
      <c r="J179" s="6" t="s">
        <v>4428</v>
      </c>
    </row>
    <row r="180" spans="1:14" ht="15" customHeight="1">
      <c r="A180" s="13" t="s">
        <v>1567</v>
      </c>
      <c r="B180" s="13" t="s">
        <v>2748</v>
      </c>
      <c r="C180" s="13"/>
      <c r="D180" s="13"/>
      <c r="E180" s="13"/>
      <c r="F180" s="13"/>
      <c r="G180" s="13"/>
      <c r="H180" s="13"/>
    </row>
    <row r="181" spans="1:14" ht="15" customHeight="1">
      <c r="A181" s="5" t="s">
        <v>4302</v>
      </c>
      <c r="B181" s="5"/>
      <c r="C181" s="5" t="s">
        <v>2755</v>
      </c>
      <c r="D181" s="5" t="s">
        <v>182</v>
      </c>
      <c r="E181" s="5" t="s">
        <v>5266</v>
      </c>
      <c r="F181" s="5" t="s">
        <v>1321</v>
      </c>
      <c r="G181" s="5" t="s">
        <v>780</v>
      </c>
      <c r="H181" s="5" t="s">
        <v>1458</v>
      </c>
    </row>
    <row r="182" spans="1:14" ht="15" customHeight="1">
      <c r="A182" s="6" t="s">
        <v>405</v>
      </c>
      <c r="B182" s="6" t="s">
        <v>192</v>
      </c>
      <c r="C182" s="6" t="s">
        <v>677</v>
      </c>
      <c r="D182" s="6">
        <f>(900 + 700 + 438)*10^-4</f>
        <v>0.20380000000000001</v>
      </c>
      <c r="E182" s="14" t="s">
        <v>740</v>
      </c>
      <c r="F182" s="14">
        <f>중기기초자료!F24</f>
        <v>35485</v>
      </c>
      <c r="G182" s="15">
        <f>TRUNC(F182*D182, 1)</f>
        <v>7231.8</v>
      </c>
      <c r="H182" s="6" t="s">
        <v>5631</v>
      </c>
      <c r="I182" s="6" t="s">
        <v>5631</v>
      </c>
      <c r="K182" s="6" t="s">
        <v>724</v>
      </c>
      <c r="L182" s="6" t="s">
        <v>5631</v>
      </c>
      <c r="M182" s="6" t="s">
        <v>35</v>
      </c>
      <c r="N182" s="6" t="s">
        <v>732</v>
      </c>
    </row>
    <row r="183" spans="1:14" ht="15" customHeight="1">
      <c r="B183" s="6" t="s">
        <v>4803</v>
      </c>
      <c r="G183" s="14">
        <f>TRUNC(G182, 0)</f>
        <v>7231</v>
      </c>
    </row>
    <row r="184" spans="1:14" ht="15" customHeight="1">
      <c r="A184" s="6" t="s">
        <v>3802</v>
      </c>
      <c r="B184" s="6" t="s">
        <v>2171</v>
      </c>
      <c r="C184" s="6" t="s">
        <v>4283</v>
      </c>
      <c r="D184" s="6">
        <v>3.2</v>
      </c>
      <c r="E184" s="16" t="s">
        <v>5542</v>
      </c>
      <c r="F184" s="16">
        <f>중기기초자료!D731</f>
        <v>1223</v>
      </c>
      <c r="G184" s="15">
        <f>TRUNC(F184*D184, 1)</f>
        <v>3913.6</v>
      </c>
      <c r="H184" s="6" t="s">
        <v>5631</v>
      </c>
      <c r="I184" s="6" t="s">
        <v>5631</v>
      </c>
      <c r="K184" s="6" t="s">
        <v>2015</v>
      </c>
      <c r="L184" s="6" t="s">
        <v>5631</v>
      </c>
      <c r="M184" s="6" t="s">
        <v>1155</v>
      </c>
    </row>
    <row r="185" spans="1:14" ht="15" customHeight="1">
      <c r="B185" s="6" t="s">
        <v>1786</v>
      </c>
      <c r="C185" s="6" t="s">
        <v>4283</v>
      </c>
      <c r="D185" s="6">
        <v>21</v>
      </c>
      <c r="E185" s="16" t="s">
        <v>2305</v>
      </c>
      <c r="F185" s="16">
        <v>0</v>
      </c>
      <c r="G185" s="15">
        <f>TRUNC((G184) * D185/100, 1)</f>
        <v>821.8</v>
      </c>
      <c r="H185" s="6" t="s">
        <v>5631</v>
      </c>
      <c r="I185" s="6" t="s">
        <v>5631</v>
      </c>
      <c r="K185" s="6" t="s">
        <v>608</v>
      </c>
      <c r="L185" s="6" t="s">
        <v>5631</v>
      </c>
      <c r="M185" s="6" t="s">
        <v>3749</v>
      </c>
      <c r="N185" s="6" t="s">
        <v>5631</v>
      </c>
    </row>
    <row r="186" spans="1:14" ht="15" customHeight="1">
      <c r="B186" s="6" t="s">
        <v>4803</v>
      </c>
      <c r="G186" s="14">
        <f>TRUNC(G184+G185, 0)</f>
        <v>4735</v>
      </c>
    </row>
    <row r="187" spans="1:14" ht="15" customHeight="1">
      <c r="A187" s="6" t="s">
        <v>2270</v>
      </c>
      <c r="B187" s="6" t="s">
        <v>2417</v>
      </c>
      <c r="C187" s="6" t="s">
        <v>2659</v>
      </c>
      <c r="D187" s="6">
        <v>1</v>
      </c>
      <c r="E187" s="15" t="s">
        <v>3317</v>
      </c>
      <c r="F187" s="15">
        <f>TRUNC(중기기초자료!E721 * 중기전역변수!C19, 1)</f>
        <v>25758.7</v>
      </c>
      <c r="G187" s="15">
        <f>TRUNC(F187*D187, 1)</f>
        <v>25758.7</v>
      </c>
      <c r="H187" s="6" t="s">
        <v>5631</v>
      </c>
      <c r="I187" s="6" t="s">
        <v>5631</v>
      </c>
      <c r="K187" s="6" t="s">
        <v>3156</v>
      </c>
      <c r="L187" s="6" t="s">
        <v>5631</v>
      </c>
      <c r="M187" s="6" t="s">
        <v>3230</v>
      </c>
    </row>
    <row r="188" spans="1:14" ht="15" customHeight="1">
      <c r="B188" s="6" t="s">
        <v>4803</v>
      </c>
      <c r="G188" s="14">
        <f>TRUNC(G187, 0)</f>
        <v>25758</v>
      </c>
    </row>
    <row r="189" spans="1:14" ht="15" customHeight="1">
      <c r="B189" s="6" t="s">
        <v>588</v>
      </c>
      <c r="G189" s="14">
        <f>TRUNC(G183+G186+G188, 0)</f>
        <v>37724</v>
      </c>
    </row>
    <row r="190" spans="1:14" ht="15" customHeight="1">
      <c r="A190" s="13"/>
      <c r="B190" s="13"/>
      <c r="C190" s="13"/>
      <c r="D190" s="13"/>
      <c r="E190" s="13"/>
      <c r="F190" s="13"/>
      <c r="G190" s="13"/>
      <c r="H190" s="13"/>
    </row>
    <row r="191" spans="1:14" ht="15" customHeight="1">
      <c r="A191" s="13" t="s">
        <v>4970</v>
      </c>
      <c r="B191" s="13" t="s">
        <v>1960</v>
      </c>
      <c r="C191" s="13"/>
      <c r="D191" s="13"/>
      <c r="E191" s="13"/>
      <c r="F191" s="13"/>
      <c r="G191" s="13"/>
      <c r="H191" s="13"/>
      <c r="I191" s="6" t="s">
        <v>5631</v>
      </c>
      <c r="J191" s="6" t="s">
        <v>875</v>
      </c>
    </row>
    <row r="192" spans="1:14" ht="15" customHeight="1">
      <c r="A192" s="13" t="s">
        <v>1567</v>
      </c>
      <c r="B192" s="13" t="s">
        <v>4215</v>
      </c>
      <c r="C192" s="13"/>
      <c r="D192" s="13"/>
      <c r="E192" s="13"/>
      <c r="F192" s="13"/>
      <c r="G192" s="13"/>
      <c r="H192" s="13"/>
    </row>
    <row r="193" spans="1:14" ht="15" customHeight="1">
      <c r="A193" s="5" t="s">
        <v>4302</v>
      </c>
      <c r="B193" s="5"/>
      <c r="C193" s="5" t="s">
        <v>2755</v>
      </c>
      <c r="D193" s="5" t="s">
        <v>182</v>
      </c>
      <c r="E193" s="5" t="s">
        <v>5266</v>
      </c>
      <c r="F193" s="5" t="s">
        <v>1321</v>
      </c>
      <c r="G193" s="5" t="s">
        <v>780</v>
      </c>
      <c r="H193" s="5" t="s">
        <v>1458</v>
      </c>
    </row>
    <row r="194" spans="1:14" ht="15" customHeight="1">
      <c r="A194" s="6" t="s">
        <v>405</v>
      </c>
      <c r="B194" s="6" t="s">
        <v>192</v>
      </c>
      <c r="C194" s="6" t="s">
        <v>1666</v>
      </c>
      <c r="D194" s="6">
        <f>(900 + 700 + 438)*10^-4</f>
        <v>0.20380000000000001</v>
      </c>
      <c r="E194" s="14" t="s">
        <v>740</v>
      </c>
      <c r="F194" s="14">
        <f>중기기초자료!F25</f>
        <v>55208</v>
      </c>
      <c r="G194" s="15">
        <f>TRUNC(F194*D194, 1)</f>
        <v>11251.3</v>
      </c>
      <c r="H194" s="6" t="s">
        <v>5631</v>
      </c>
      <c r="I194" s="6" t="s">
        <v>5631</v>
      </c>
      <c r="K194" s="6" t="s">
        <v>724</v>
      </c>
      <c r="L194" s="6" t="s">
        <v>5631</v>
      </c>
      <c r="M194" s="6" t="s">
        <v>5258</v>
      </c>
      <c r="N194" s="6" t="s">
        <v>732</v>
      </c>
    </row>
    <row r="195" spans="1:14" ht="15" customHeight="1">
      <c r="B195" s="6" t="s">
        <v>4803</v>
      </c>
      <c r="G195" s="14">
        <f>TRUNC(G194, 0)</f>
        <v>11251</v>
      </c>
    </row>
    <row r="196" spans="1:14" ht="15" customHeight="1">
      <c r="A196" s="6" t="s">
        <v>3802</v>
      </c>
      <c r="B196" s="6" t="s">
        <v>2171</v>
      </c>
      <c r="C196" s="6" t="s">
        <v>4283</v>
      </c>
      <c r="D196" s="6">
        <v>5</v>
      </c>
      <c r="E196" s="16" t="s">
        <v>5542</v>
      </c>
      <c r="F196" s="16">
        <f>중기기초자료!D731</f>
        <v>1223</v>
      </c>
      <c r="G196" s="15">
        <f>TRUNC(F196*D196, 1)</f>
        <v>6115</v>
      </c>
      <c r="H196" s="6" t="s">
        <v>5631</v>
      </c>
      <c r="I196" s="6" t="s">
        <v>5631</v>
      </c>
      <c r="K196" s="6" t="s">
        <v>2015</v>
      </c>
      <c r="L196" s="6" t="s">
        <v>5631</v>
      </c>
      <c r="M196" s="6" t="s">
        <v>1155</v>
      </c>
    </row>
    <row r="197" spans="1:14" ht="15" customHeight="1">
      <c r="B197" s="6" t="s">
        <v>1786</v>
      </c>
      <c r="C197" s="6" t="s">
        <v>4283</v>
      </c>
      <c r="D197" s="6">
        <v>21</v>
      </c>
      <c r="E197" s="16" t="s">
        <v>2305</v>
      </c>
      <c r="F197" s="16">
        <v>0</v>
      </c>
      <c r="G197" s="15">
        <f>TRUNC((G196) * D197/100, 1)</f>
        <v>1284.0999999999999</v>
      </c>
      <c r="H197" s="6" t="s">
        <v>5631</v>
      </c>
      <c r="I197" s="6" t="s">
        <v>5631</v>
      </c>
      <c r="K197" s="6" t="s">
        <v>608</v>
      </c>
      <c r="L197" s="6" t="s">
        <v>5631</v>
      </c>
      <c r="M197" s="6" t="s">
        <v>3749</v>
      </c>
      <c r="N197" s="6" t="s">
        <v>5631</v>
      </c>
    </row>
    <row r="198" spans="1:14" ht="15" customHeight="1">
      <c r="B198" s="6" t="s">
        <v>4803</v>
      </c>
      <c r="G198" s="14">
        <f>TRUNC(G196+G197, 0)</f>
        <v>7399</v>
      </c>
    </row>
    <row r="199" spans="1:14" ht="15" customHeight="1">
      <c r="A199" s="6" t="s">
        <v>2270</v>
      </c>
      <c r="B199" s="6" t="s">
        <v>2417</v>
      </c>
      <c r="C199" s="6" t="s">
        <v>2659</v>
      </c>
      <c r="D199" s="6">
        <v>1</v>
      </c>
      <c r="E199" s="15" t="s">
        <v>3317</v>
      </c>
      <c r="F199" s="15">
        <f>TRUNC(중기기초자료!E721 * 중기전역변수!C19, 1)</f>
        <v>25758.7</v>
      </c>
      <c r="G199" s="15">
        <f>TRUNC(F199*D199, 1)</f>
        <v>25758.7</v>
      </c>
      <c r="H199" s="6" t="s">
        <v>5631</v>
      </c>
      <c r="I199" s="6" t="s">
        <v>5631</v>
      </c>
      <c r="K199" s="6" t="s">
        <v>3156</v>
      </c>
      <c r="L199" s="6" t="s">
        <v>5631</v>
      </c>
      <c r="M199" s="6" t="s">
        <v>3230</v>
      </c>
    </row>
    <row r="200" spans="1:14" ht="15" customHeight="1">
      <c r="B200" s="6" t="s">
        <v>4803</v>
      </c>
      <c r="G200" s="14">
        <f>TRUNC(G199, 0)</f>
        <v>25758</v>
      </c>
    </row>
    <row r="201" spans="1:14" ht="15" customHeight="1">
      <c r="B201" s="6" t="s">
        <v>588</v>
      </c>
      <c r="G201" s="14">
        <f>TRUNC(G195+G198+G200, 0)</f>
        <v>44408</v>
      </c>
    </row>
    <row r="202" spans="1:14" ht="15" customHeight="1">
      <c r="A202" s="13"/>
      <c r="B202" s="13"/>
      <c r="C202" s="13"/>
      <c r="D202" s="13"/>
      <c r="E202" s="13"/>
      <c r="F202" s="13"/>
      <c r="G202" s="13"/>
      <c r="H202" s="13"/>
    </row>
    <row r="203" spans="1:14" ht="15" customHeight="1">
      <c r="A203" s="13" t="s">
        <v>4970</v>
      </c>
      <c r="B203" s="13" t="s">
        <v>4190</v>
      </c>
      <c r="C203" s="13"/>
      <c r="D203" s="13"/>
      <c r="E203" s="13"/>
      <c r="F203" s="13"/>
      <c r="G203" s="13"/>
      <c r="H203" s="13"/>
      <c r="I203" s="6" t="s">
        <v>5631</v>
      </c>
      <c r="J203" s="6" t="s">
        <v>3508</v>
      </c>
    </row>
    <row r="204" spans="1:14" ht="15" customHeight="1">
      <c r="A204" s="13" t="s">
        <v>1567</v>
      </c>
      <c r="B204" s="13" t="s">
        <v>4626</v>
      </c>
      <c r="C204" s="13"/>
      <c r="D204" s="13"/>
      <c r="E204" s="13"/>
      <c r="F204" s="13"/>
      <c r="G204" s="13"/>
      <c r="H204" s="13"/>
    </row>
    <row r="205" spans="1:14" ht="15" customHeight="1">
      <c r="A205" s="5" t="s">
        <v>4302</v>
      </c>
      <c r="B205" s="5"/>
      <c r="C205" s="5" t="s">
        <v>2755</v>
      </c>
      <c r="D205" s="5" t="s">
        <v>182</v>
      </c>
      <c r="E205" s="5" t="s">
        <v>5266</v>
      </c>
      <c r="F205" s="5" t="s">
        <v>1321</v>
      </c>
      <c r="G205" s="5" t="s">
        <v>780</v>
      </c>
      <c r="H205" s="5" t="s">
        <v>1458</v>
      </c>
    </row>
    <row r="206" spans="1:14" ht="15" customHeight="1">
      <c r="A206" s="6" t="s">
        <v>405</v>
      </c>
      <c r="B206" s="6" t="s">
        <v>192</v>
      </c>
      <c r="C206" s="6" t="s">
        <v>1897</v>
      </c>
      <c r="D206" s="6">
        <f>(900 + 700 + 438)*10^-4</f>
        <v>0.20380000000000001</v>
      </c>
      <c r="E206" s="14" t="s">
        <v>740</v>
      </c>
      <c r="F206" s="14">
        <f>중기기초자료!F26</f>
        <v>61405</v>
      </c>
      <c r="G206" s="15">
        <f>TRUNC(F206*D206, 1)</f>
        <v>12514.3</v>
      </c>
      <c r="H206" s="6" t="s">
        <v>5631</v>
      </c>
      <c r="I206" s="6" t="s">
        <v>5631</v>
      </c>
      <c r="K206" s="6" t="s">
        <v>724</v>
      </c>
      <c r="L206" s="6" t="s">
        <v>5631</v>
      </c>
      <c r="M206" s="6" t="s">
        <v>2289</v>
      </c>
      <c r="N206" s="6" t="s">
        <v>732</v>
      </c>
    </row>
    <row r="207" spans="1:14" ht="15" customHeight="1">
      <c r="B207" s="6" t="s">
        <v>4803</v>
      </c>
      <c r="G207" s="14">
        <f>TRUNC(G206, 0)</f>
        <v>12514</v>
      </c>
    </row>
    <row r="208" spans="1:14" ht="15" customHeight="1">
      <c r="A208" s="6" t="s">
        <v>3802</v>
      </c>
      <c r="B208" s="6" t="s">
        <v>2171</v>
      </c>
      <c r="C208" s="6" t="s">
        <v>4283</v>
      </c>
      <c r="D208" s="6">
        <v>9.9</v>
      </c>
      <c r="E208" s="16" t="s">
        <v>5542</v>
      </c>
      <c r="F208" s="16">
        <f>중기기초자료!D731</f>
        <v>1223</v>
      </c>
      <c r="G208" s="15">
        <f>TRUNC(F208*D208, 1)</f>
        <v>12107.7</v>
      </c>
      <c r="H208" s="6" t="s">
        <v>5631</v>
      </c>
      <c r="I208" s="6" t="s">
        <v>5631</v>
      </c>
      <c r="K208" s="6" t="s">
        <v>2015</v>
      </c>
      <c r="L208" s="6" t="s">
        <v>5631</v>
      </c>
      <c r="M208" s="6" t="s">
        <v>1155</v>
      </c>
    </row>
    <row r="209" spans="1:14" ht="15" customHeight="1">
      <c r="B209" s="6" t="s">
        <v>1786</v>
      </c>
      <c r="C209" s="6" t="s">
        <v>4283</v>
      </c>
      <c r="D209" s="6">
        <v>22</v>
      </c>
      <c r="E209" s="16" t="s">
        <v>2305</v>
      </c>
      <c r="F209" s="16">
        <v>0</v>
      </c>
      <c r="G209" s="15">
        <f>TRUNC((G208) * D209/100, 1)</f>
        <v>2663.6</v>
      </c>
      <c r="H209" s="6" t="s">
        <v>5631</v>
      </c>
      <c r="I209" s="6" t="s">
        <v>5631</v>
      </c>
      <c r="K209" s="6" t="s">
        <v>608</v>
      </c>
      <c r="L209" s="6" t="s">
        <v>5631</v>
      </c>
      <c r="M209" s="6" t="s">
        <v>3749</v>
      </c>
      <c r="N209" s="6" t="s">
        <v>5631</v>
      </c>
    </row>
    <row r="210" spans="1:14" ht="15" customHeight="1">
      <c r="B210" s="6" t="s">
        <v>4803</v>
      </c>
      <c r="G210" s="14">
        <f>TRUNC(G208+G209, 0)</f>
        <v>14771</v>
      </c>
    </row>
    <row r="211" spans="1:14" ht="15" customHeight="1">
      <c r="A211" s="6" t="s">
        <v>2270</v>
      </c>
      <c r="B211" s="6" t="s">
        <v>2417</v>
      </c>
      <c r="C211" s="6" t="s">
        <v>2659</v>
      </c>
      <c r="D211" s="6">
        <v>1</v>
      </c>
      <c r="E211" s="15" t="s">
        <v>3317</v>
      </c>
      <c r="F211" s="15">
        <f>TRUNC(중기기초자료!E721 * 중기전역변수!C19, 1)</f>
        <v>25758.7</v>
      </c>
      <c r="G211" s="15">
        <f>TRUNC(F211*D211, 1)</f>
        <v>25758.7</v>
      </c>
      <c r="H211" s="6" t="s">
        <v>5631</v>
      </c>
      <c r="I211" s="6" t="s">
        <v>5631</v>
      </c>
      <c r="K211" s="6" t="s">
        <v>3156</v>
      </c>
      <c r="L211" s="6" t="s">
        <v>5631</v>
      </c>
      <c r="M211" s="6" t="s">
        <v>3230</v>
      </c>
    </row>
    <row r="212" spans="1:14" ht="15" customHeight="1">
      <c r="B212" s="6" t="s">
        <v>4803</v>
      </c>
      <c r="G212" s="14">
        <f>TRUNC(G211, 0)</f>
        <v>25758</v>
      </c>
    </row>
    <row r="213" spans="1:14" ht="15" customHeight="1">
      <c r="B213" s="6" t="s">
        <v>588</v>
      </c>
      <c r="G213" s="14">
        <f>TRUNC(G207+G210+G212, 0)</f>
        <v>53043</v>
      </c>
    </row>
    <row r="214" spans="1:14" ht="15" customHeight="1">
      <c r="A214" s="13"/>
      <c r="B214" s="13"/>
      <c r="C214" s="13"/>
      <c r="D214" s="13"/>
      <c r="E214" s="13"/>
      <c r="F214" s="13"/>
      <c r="G214" s="13"/>
      <c r="H214" s="13"/>
    </row>
    <row r="215" spans="1:14" ht="15" customHeight="1">
      <c r="A215" s="13" t="s">
        <v>4970</v>
      </c>
      <c r="B215" s="13" t="s">
        <v>1596</v>
      </c>
      <c r="C215" s="13"/>
      <c r="D215" s="13"/>
      <c r="E215" s="13"/>
      <c r="F215" s="13"/>
      <c r="G215" s="13"/>
      <c r="H215" s="13"/>
      <c r="I215" s="6" t="s">
        <v>5631</v>
      </c>
      <c r="J215" s="6" t="s">
        <v>792</v>
      </c>
    </row>
    <row r="216" spans="1:14" ht="15" customHeight="1">
      <c r="A216" s="13" t="s">
        <v>1567</v>
      </c>
      <c r="B216" s="13" t="s">
        <v>5215</v>
      </c>
      <c r="C216" s="13"/>
      <c r="D216" s="13"/>
      <c r="E216" s="13"/>
      <c r="F216" s="13"/>
      <c r="G216" s="13"/>
      <c r="H216" s="13"/>
    </row>
    <row r="217" spans="1:14" ht="15" customHeight="1">
      <c r="A217" s="5" t="s">
        <v>4302</v>
      </c>
      <c r="B217" s="5"/>
      <c r="C217" s="5" t="s">
        <v>2755</v>
      </c>
      <c r="D217" s="5" t="s">
        <v>182</v>
      </c>
      <c r="E217" s="5" t="s">
        <v>5266</v>
      </c>
      <c r="F217" s="5" t="s">
        <v>1321</v>
      </c>
      <c r="G217" s="5" t="s">
        <v>780</v>
      </c>
      <c r="H217" s="5" t="s">
        <v>1458</v>
      </c>
    </row>
    <row r="218" spans="1:14" ht="15" customHeight="1">
      <c r="A218" s="6" t="s">
        <v>405</v>
      </c>
      <c r="B218" s="6" t="s">
        <v>192</v>
      </c>
      <c r="C218" s="6" t="s">
        <v>2061</v>
      </c>
      <c r="D218" s="6">
        <f>(900 + 700 + 438)*10^-4</f>
        <v>0.20380000000000001</v>
      </c>
      <c r="E218" s="14" t="s">
        <v>740</v>
      </c>
      <c r="F218" s="14">
        <f>중기기초자료!F27</f>
        <v>88667</v>
      </c>
      <c r="G218" s="15">
        <f>TRUNC(F218*D218, 1)</f>
        <v>18070.3</v>
      </c>
      <c r="H218" s="6" t="s">
        <v>5631</v>
      </c>
      <c r="I218" s="6" t="s">
        <v>5631</v>
      </c>
      <c r="K218" s="6" t="s">
        <v>724</v>
      </c>
      <c r="L218" s="6" t="s">
        <v>5631</v>
      </c>
      <c r="M218" s="6" t="s">
        <v>5162</v>
      </c>
      <c r="N218" s="6" t="s">
        <v>732</v>
      </c>
    </row>
    <row r="219" spans="1:14" ht="15" customHeight="1">
      <c r="B219" s="6" t="s">
        <v>4803</v>
      </c>
      <c r="G219" s="14">
        <f>TRUNC(G218, 0)</f>
        <v>18070</v>
      </c>
    </row>
    <row r="220" spans="1:14" ht="15" customHeight="1">
      <c r="A220" s="6" t="s">
        <v>3802</v>
      </c>
      <c r="B220" s="6" t="s">
        <v>2171</v>
      </c>
      <c r="C220" s="6" t="s">
        <v>4283</v>
      </c>
      <c r="D220" s="6">
        <v>10.199999999999999</v>
      </c>
      <c r="E220" s="16" t="s">
        <v>5542</v>
      </c>
      <c r="F220" s="16">
        <f>중기기초자료!D731</f>
        <v>1223</v>
      </c>
      <c r="G220" s="15">
        <f>TRUNC(F220*D220, 1)</f>
        <v>12474.6</v>
      </c>
      <c r="H220" s="6" t="s">
        <v>5631</v>
      </c>
      <c r="I220" s="6" t="s">
        <v>5631</v>
      </c>
      <c r="K220" s="6" t="s">
        <v>2015</v>
      </c>
      <c r="L220" s="6" t="s">
        <v>5631</v>
      </c>
      <c r="M220" s="6" t="s">
        <v>1155</v>
      </c>
    </row>
    <row r="221" spans="1:14" ht="15" customHeight="1">
      <c r="B221" s="6" t="s">
        <v>1786</v>
      </c>
      <c r="C221" s="6" t="s">
        <v>4283</v>
      </c>
      <c r="D221" s="6">
        <v>22</v>
      </c>
      <c r="E221" s="16" t="s">
        <v>2305</v>
      </c>
      <c r="F221" s="16">
        <v>0</v>
      </c>
      <c r="G221" s="15">
        <f>TRUNC((G220) * D221/100, 1)</f>
        <v>2744.4</v>
      </c>
      <c r="H221" s="6" t="s">
        <v>5631</v>
      </c>
      <c r="I221" s="6" t="s">
        <v>5631</v>
      </c>
      <c r="K221" s="6" t="s">
        <v>608</v>
      </c>
      <c r="L221" s="6" t="s">
        <v>5631</v>
      </c>
      <c r="M221" s="6" t="s">
        <v>3749</v>
      </c>
      <c r="N221" s="6" t="s">
        <v>5631</v>
      </c>
    </row>
    <row r="222" spans="1:14" ht="15" customHeight="1">
      <c r="B222" s="6" t="s">
        <v>4803</v>
      </c>
      <c r="G222" s="14">
        <f>TRUNC(G220+G221, 0)</f>
        <v>15219</v>
      </c>
    </row>
    <row r="223" spans="1:14" ht="15" customHeight="1">
      <c r="A223" s="6" t="s">
        <v>2270</v>
      </c>
      <c r="B223" s="6" t="s">
        <v>2417</v>
      </c>
      <c r="C223" s="6" t="s">
        <v>2659</v>
      </c>
      <c r="D223" s="6">
        <v>1</v>
      </c>
      <c r="E223" s="15" t="s">
        <v>3317</v>
      </c>
      <c r="F223" s="15">
        <f>TRUNC(중기기초자료!E721 * 중기전역변수!C19, 1)</f>
        <v>25758.7</v>
      </c>
      <c r="G223" s="15">
        <f>TRUNC(F223*D223, 1)</f>
        <v>25758.7</v>
      </c>
      <c r="H223" s="6" t="s">
        <v>5631</v>
      </c>
      <c r="I223" s="6" t="s">
        <v>5631</v>
      </c>
      <c r="K223" s="6" t="s">
        <v>3156</v>
      </c>
      <c r="L223" s="6" t="s">
        <v>5631</v>
      </c>
      <c r="M223" s="6" t="s">
        <v>3230</v>
      </c>
    </row>
    <row r="224" spans="1:14" ht="15" customHeight="1">
      <c r="B224" s="6" t="s">
        <v>4803</v>
      </c>
      <c r="G224" s="14">
        <f>TRUNC(G223, 0)</f>
        <v>25758</v>
      </c>
    </row>
    <row r="225" spans="1:14" ht="15" customHeight="1">
      <c r="B225" s="6" t="s">
        <v>588</v>
      </c>
      <c r="G225" s="14">
        <f>TRUNC(G219+G222+G224, 0)</f>
        <v>59047</v>
      </c>
    </row>
    <row r="226" spans="1:14" ht="15" customHeight="1">
      <c r="A226" s="13"/>
      <c r="B226" s="13"/>
      <c r="C226" s="13"/>
      <c r="D226" s="13"/>
      <c r="E226" s="13"/>
      <c r="F226" s="13"/>
      <c r="G226" s="13"/>
      <c r="H226" s="13"/>
    </row>
    <row r="227" spans="1:14" ht="15" customHeight="1">
      <c r="A227" s="13" t="s">
        <v>4970</v>
      </c>
      <c r="B227" s="13" t="s">
        <v>310</v>
      </c>
      <c r="C227" s="13"/>
      <c r="D227" s="13"/>
      <c r="E227" s="13"/>
      <c r="F227" s="13"/>
      <c r="G227" s="13"/>
      <c r="H227" s="13"/>
      <c r="I227" s="6" t="s">
        <v>5631</v>
      </c>
      <c r="J227" s="6" t="s">
        <v>2126</v>
      </c>
    </row>
    <row r="228" spans="1:14" ht="15" customHeight="1">
      <c r="A228" s="13" t="s">
        <v>1567</v>
      </c>
      <c r="B228" s="13" t="s">
        <v>458</v>
      </c>
      <c r="C228" s="13"/>
      <c r="D228" s="13"/>
      <c r="E228" s="13"/>
      <c r="F228" s="13"/>
      <c r="G228" s="13"/>
      <c r="H228" s="13"/>
    </row>
    <row r="229" spans="1:14" ht="15" customHeight="1">
      <c r="A229" s="5" t="s">
        <v>4302</v>
      </c>
      <c r="B229" s="5"/>
      <c r="C229" s="5" t="s">
        <v>2755</v>
      </c>
      <c r="D229" s="5" t="s">
        <v>182</v>
      </c>
      <c r="E229" s="5" t="s">
        <v>5266</v>
      </c>
      <c r="F229" s="5" t="s">
        <v>1321</v>
      </c>
      <c r="G229" s="5" t="s">
        <v>780</v>
      </c>
      <c r="H229" s="5" t="s">
        <v>1458</v>
      </c>
    </row>
    <row r="230" spans="1:14" ht="15" customHeight="1">
      <c r="A230" s="6" t="s">
        <v>405</v>
      </c>
      <c r="B230" s="6" t="s">
        <v>192</v>
      </c>
      <c r="C230" s="6" t="s">
        <v>2641</v>
      </c>
      <c r="D230" s="6">
        <f>(900 + 700 + 438)*10^-4</f>
        <v>0.20380000000000001</v>
      </c>
      <c r="E230" s="14" t="s">
        <v>740</v>
      </c>
      <c r="F230" s="14">
        <f>중기기초자료!F28</f>
        <v>96703</v>
      </c>
      <c r="G230" s="15">
        <f>TRUNC(F230*D230, 1)</f>
        <v>19708</v>
      </c>
      <c r="H230" s="6" t="s">
        <v>5631</v>
      </c>
      <c r="I230" s="6" t="s">
        <v>5631</v>
      </c>
      <c r="K230" s="6" t="s">
        <v>724</v>
      </c>
      <c r="L230" s="6" t="s">
        <v>5631</v>
      </c>
      <c r="M230" s="6" t="s">
        <v>3705</v>
      </c>
      <c r="N230" s="6" t="s">
        <v>732</v>
      </c>
    </row>
    <row r="231" spans="1:14" ht="15" customHeight="1">
      <c r="B231" s="6" t="s">
        <v>4803</v>
      </c>
      <c r="G231" s="14">
        <f>TRUNC(G230, 0)</f>
        <v>19708</v>
      </c>
    </row>
    <row r="232" spans="1:14" ht="15" customHeight="1">
      <c r="A232" s="6" t="s">
        <v>3802</v>
      </c>
      <c r="B232" s="6" t="s">
        <v>2171</v>
      </c>
      <c r="C232" s="6" t="s">
        <v>4283</v>
      </c>
      <c r="D232" s="6">
        <v>11.6</v>
      </c>
      <c r="E232" s="16" t="s">
        <v>5542</v>
      </c>
      <c r="F232" s="16">
        <f>중기기초자료!D731</f>
        <v>1223</v>
      </c>
      <c r="G232" s="15">
        <f>TRUNC(F232*D232, 1)</f>
        <v>14186.8</v>
      </c>
      <c r="H232" s="6" t="s">
        <v>5631</v>
      </c>
      <c r="I232" s="6" t="s">
        <v>5631</v>
      </c>
      <c r="K232" s="6" t="s">
        <v>2015</v>
      </c>
      <c r="L232" s="6" t="s">
        <v>5631</v>
      </c>
      <c r="M232" s="6" t="s">
        <v>1155</v>
      </c>
    </row>
    <row r="233" spans="1:14" ht="15" customHeight="1">
      <c r="B233" s="6" t="s">
        <v>1786</v>
      </c>
      <c r="C233" s="6" t="s">
        <v>4283</v>
      </c>
      <c r="D233" s="6">
        <v>22</v>
      </c>
      <c r="E233" s="16" t="s">
        <v>2305</v>
      </c>
      <c r="F233" s="16">
        <v>0</v>
      </c>
      <c r="G233" s="15">
        <f>TRUNC((G232) * D233/100, 1)</f>
        <v>3121</v>
      </c>
      <c r="H233" s="6" t="s">
        <v>5631</v>
      </c>
      <c r="I233" s="6" t="s">
        <v>5631</v>
      </c>
      <c r="K233" s="6" t="s">
        <v>608</v>
      </c>
      <c r="L233" s="6" t="s">
        <v>5631</v>
      </c>
      <c r="M233" s="6" t="s">
        <v>3749</v>
      </c>
      <c r="N233" s="6" t="s">
        <v>5631</v>
      </c>
    </row>
    <row r="234" spans="1:14" ht="15" customHeight="1">
      <c r="B234" s="6" t="s">
        <v>4803</v>
      </c>
      <c r="G234" s="14">
        <f>TRUNC(G232+G233, 0)</f>
        <v>17307</v>
      </c>
    </row>
    <row r="235" spans="1:14" ht="15" customHeight="1">
      <c r="A235" s="6" t="s">
        <v>2270</v>
      </c>
      <c r="B235" s="6" t="s">
        <v>2417</v>
      </c>
      <c r="C235" s="6" t="s">
        <v>2659</v>
      </c>
      <c r="D235" s="6">
        <v>1</v>
      </c>
      <c r="E235" s="15" t="s">
        <v>3317</v>
      </c>
      <c r="F235" s="15">
        <f>TRUNC(중기기초자료!E721 * 중기전역변수!C19, 1)</f>
        <v>25758.7</v>
      </c>
      <c r="G235" s="15">
        <f>TRUNC(F235*D235, 1)</f>
        <v>25758.7</v>
      </c>
      <c r="H235" s="6" t="s">
        <v>5631</v>
      </c>
      <c r="I235" s="6" t="s">
        <v>5631</v>
      </c>
      <c r="K235" s="6" t="s">
        <v>3156</v>
      </c>
      <c r="L235" s="6" t="s">
        <v>5631</v>
      </c>
      <c r="M235" s="6" t="s">
        <v>3230</v>
      </c>
    </row>
    <row r="236" spans="1:14" ht="15" customHeight="1">
      <c r="B236" s="6" t="s">
        <v>4803</v>
      </c>
      <c r="G236" s="14">
        <f>TRUNC(G235, 0)</f>
        <v>25758</v>
      </c>
    </row>
    <row r="237" spans="1:14" ht="15" customHeight="1">
      <c r="B237" s="6" t="s">
        <v>588</v>
      </c>
      <c r="G237" s="14">
        <f>TRUNC(G231+G234+G236, 0)</f>
        <v>62773</v>
      </c>
    </row>
    <row r="238" spans="1:14" ht="15" customHeight="1">
      <c r="A238" s="13"/>
      <c r="B238" s="13"/>
      <c r="C238" s="13"/>
      <c r="D238" s="13"/>
      <c r="E238" s="13"/>
      <c r="F238" s="13"/>
      <c r="G238" s="13"/>
      <c r="H238" s="13"/>
    </row>
    <row r="239" spans="1:14" ht="15" customHeight="1">
      <c r="A239" s="13" t="s">
        <v>4970</v>
      </c>
      <c r="B239" s="13" t="s">
        <v>5299</v>
      </c>
      <c r="C239" s="13"/>
      <c r="D239" s="13"/>
      <c r="E239" s="13"/>
      <c r="F239" s="13"/>
      <c r="G239" s="13"/>
      <c r="H239" s="13"/>
      <c r="I239" s="6" t="s">
        <v>5631</v>
      </c>
      <c r="J239" s="6" t="s">
        <v>3804</v>
      </c>
    </row>
    <row r="240" spans="1:14" ht="15" customHeight="1">
      <c r="A240" s="13" t="s">
        <v>1567</v>
      </c>
      <c r="B240" s="13" t="s">
        <v>5406</v>
      </c>
      <c r="C240" s="13"/>
      <c r="D240" s="13"/>
      <c r="E240" s="13"/>
      <c r="F240" s="13"/>
      <c r="G240" s="13"/>
      <c r="H240" s="13"/>
    </row>
    <row r="241" spans="1:14" ht="15" customHeight="1">
      <c r="A241" s="5" t="s">
        <v>4302</v>
      </c>
      <c r="B241" s="5"/>
      <c r="C241" s="5" t="s">
        <v>2755</v>
      </c>
      <c r="D241" s="5" t="s">
        <v>182</v>
      </c>
      <c r="E241" s="5" t="s">
        <v>5266</v>
      </c>
      <c r="F241" s="5" t="s">
        <v>1321</v>
      </c>
      <c r="G241" s="5" t="s">
        <v>780</v>
      </c>
      <c r="H241" s="5" t="s">
        <v>1458</v>
      </c>
    </row>
    <row r="242" spans="1:14" ht="15" customHeight="1">
      <c r="A242" s="6" t="s">
        <v>405</v>
      </c>
      <c r="B242" s="6" t="s">
        <v>192</v>
      </c>
      <c r="C242" s="6" t="s">
        <v>2387</v>
      </c>
      <c r="D242" s="6">
        <f>(900 + 700 + 438)*10^-4</f>
        <v>0.20380000000000001</v>
      </c>
      <c r="E242" s="14" t="s">
        <v>740</v>
      </c>
      <c r="F242" s="14">
        <f>중기기초자료!F29</f>
        <v>103617</v>
      </c>
      <c r="G242" s="15">
        <f>TRUNC(F242*D242, 1)</f>
        <v>21117.1</v>
      </c>
      <c r="H242" s="6" t="s">
        <v>5631</v>
      </c>
      <c r="I242" s="6" t="s">
        <v>5631</v>
      </c>
      <c r="K242" s="6" t="s">
        <v>724</v>
      </c>
      <c r="L242" s="6" t="s">
        <v>5631</v>
      </c>
      <c r="M242" s="6" t="s">
        <v>2209</v>
      </c>
      <c r="N242" s="6" t="s">
        <v>732</v>
      </c>
    </row>
    <row r="243" spans="1:14" ht="15" customHeight="1">
      <c r="B243" s="6" t="s">
        <v>4803</v>
      </c>
      <c r="G243" s="14">
        <f>TRUNC(G242, 0)</f>
        <v>21117</v>
      </c>
    </row>
    <row r="244" spans="1:14" ht="15" customHeight="1">
      <c r="A244" s="6" t="s">
        <v>3802</v>
      </c>
      <c r="B244" s="6" t="s">
        <v>2171</v>
      </c>
      <c r="C244" s="6" t="s">
        <v>4283</v>
      </c>
      <c r="D244" s="6">
        <v>15.3</v>
      </c>
      <c r="E244" s="16" t="s">
        <v>5542</v>
      </c>
      <c r="F244" s="16">
        <f>중기기초자료!D731</f>
        <v>1223</v>
      </c>
      <c r="G244" s="15">
        <f>TRUNC(F244*D244, 1)</f>
        <v>18711.900000000001</v>
      </c>
      <c r="H244" s="6" t="s">
        <v>5631</v>
      </c>
      <c r="I244" s="6" t="s">
        <v>5631</v>
      </c>
      <c r="K244" s="6" t="s">
        <v>2015</v>
      </c>
      <c r="L244" s="6" t="s">
        <v>5631</v>
      </c>
      <c r="M244" s="6" t="s">
        <v>1155</v>
      </c>
    </row>
    <row r="245" spans="1:14" ht="15" customHeight="1">
      <c r="B245" s="6" t="s">
        <v>1786</v>
      </c>
      <c r="C245" s="6" t="s">
        <v>4283</v>
      </c>
      <c r="D245" s="6">
        <v>22</v>
      </c>
      <c r="E245" s="16" t="s">
        <v>2305</v>
      </c>
      <c r="F245" s="16">
        <v>0</v>
      </c>
      <c r="G245" s="15">
        <f>TRUNC((G244) * D245/100, 1)</f>
        <v>4116.6000000000004</v>
      </c>
      <c r="H245" s="6" t="s">
        <v>5631</v>
      </c>
      <c r="I245" s="6" t="s">
        <v>5631</v>
      </c>
      <c r="K245" s="6" t="s">
        <v>608</v>
      </c>
      <c r="L245" s="6" t="s">
        <v>5631</v>
      </c>
      <c r="M245" s="6" t="s">
        <v>3749</v>
      </c>
      <c r="N245" s="6" t="s">
        <v>5631</v>
      </c>
    </row>
    <row r="246" spans="1:14" ht="15" customHeight="1">
      <c r="B246" s="6" t="s">
        <v>4803</v>
      </c>
      <c r="G246" s="14">
        <f>TRUNC(G244+G245, 0)</f>
        <v>22828</v>
      </c>
    </row>
    <row r="247" spans="1:14" ht="15" customHeight="1">
      <c r="A247" s="6" t="s">
        <v>2270</v>
      </c>
      <c r="B247" s="6" t="s">
        <v>2417</v>
      </c>
      <c r="C247" s="6" t="s">
        <v>2659</v>
      </c>
      <c r="D247" s="6">
        <v>1</v>
      </c>
      <c r="E247" s="15" t="s">
        <v>3317</v>
      </c>
      <c r="F247" s="15">
        <f>TRUNC(중기기초자료!E721 * 중기전역변수!C19, 1)</f>
        <v>25758.7</v>
      </c>
      <c r="G247" s="15">
        <f>TRUNC(F247*D247, 1)</f>
        <v>25758.7</v>
      </c>
      <c r="H247" s="6" t="s">
        <v>5631</v>
      </c>
      <c r="I247" s="6" t="s">
        <v>5631</v>
      </c>
      <c r="K247" s="6" t="s">
        <v>3156</v>
      </c>
      <c r="L247" s="6" t="s">
        <v>5631</v>
      </c>
      <c r="M247" s="6" t="s">
        <v>3230</v>
      </c>
    </row>
    <row r="248" spans="1:14" ht="15" customHeight="1">
      <c r="B248" s="6" t="s">
        <v>4803</v>
      </c>
      <c r="G248" s="14">
        <f>TRUNC(G247, 0)</f>
        <v>25758</v>
      </c>
    </row>
    <row r="249" spans="1:14" ht="15" customHeight="1">
      <c r="B249" s="6" t="s">
        <v>588</v>
      </c>
      <c r="G249" s="14">
        <f>TRUNC(G243+G246+G248, 0)</f>
        <v>69703</v>
      </c>
    </row>
    <row r="250" spans="1:14" ht="15" customHeight="1">
      <c r="A250" s="13"/>
      <c r="B250" s="13"/>
      <c r="C250" s="13"/>
      <c r="D250" s="13"/>
      <c r="E250" s="13"/>
      <c r="F250" s="13"/>
      <c r="G250" s="13"/>
      <c r="H250" s="13"/>
    </row>
    <row r="251" spans="1:14" ht="15" customHeight="1">
      <c r="A251" s="13" t="s">
        <v>4970</v>
      </c>
      <c r="B251" s="13" t="s">
        <v>1096</v>
      </c>
      <c r="C251" s="13"/>
      <c r="D251" s="13"/>
      <c r="E251" s="13"/>
      <c r="F251" s="13"/>
      <c r="G251" s="13"/>
      <c r="H251" s="13"/>
      <c r="I251" s="6" t="s">
        <v>5631</v>
      </c>
      <c r="J251" s="6" t="s">
        <v>3147</v>
      </c>
    </row>
    <row r="252" spans="1:14" ht="15" customHeight="1">
      <c r="A252" s="13" t="s">
        <v>1567</v>
      </c>
      <c r="B252" s="13" t="s">
        <v>553</v>
      </c>
      <c r="C252" s="13"/>
      <c r="D252" s="13"/>
      <c r="E252" s="13"/>
      <c r="F252" s="13"/>
      <c r="G252" s="13"/>
      <c r="H252" s="13"/>
    </row>
    <row r="253" spans="1:14" ht="15" customHeight="1">
      <c r="A253" s="5" t="s">
        <v>4302</v>
      </c>
      <c r="B253" s="5"/>
      <c r="C253" s="5" t="s">
        <v>2755</v>
      </c>
      <c r="D253" s="5" t="s">
        <v>182</v>
      </c>
      <c r="E253" s="5" t="s">
        <v>5266</v>
      </c>
      <c r="F253" s="5" t="s">
        <v>1321</v>
      </c>
      <c r="G253" s="5" t="s">
        <v>780</v>
      </c>
      <c r="H253" s="5" t="s">
        <v>1458</v>
      </c>
    </row>
    <row r="254" spans="1:14" ht="15" customHeight="1">
      <c r="A254" s="6" t="s">
        <v>405</v>
      </c>
      <c r="B254" s="6" t="s">
        <v>192</v>
      </c>
      <c r="C254" s="6" t="s">
        <v>1884</v>
      </c>
      <c r="D254" s="6">
        <f>(900 + 700 + 438)*10^-4</f>
        <v>0.20380000000000001</v>
      </c>
      <c r="E254" s="14" t="s">
        <v>740</v>
      </c>
      <c r="F254" s="14">
        <f>중기기초자료!F30</f>
        <v>115600</v>
      </c>
      <c r="G254" s="15">
        <f>TRUNC(F254*D254, 1)</f>
        <v>23559.200000000001</v>
      </c>
      <c r="H254" s="6" t="s">
        <v>5631</v>
      </c>
      <c r="I254" s="6" t="s">
        <v>5631</v>
      </c>
      <c r="K254" s="6" t="s">
        <v>724</v>
      </c>
      <c r="L254" s="6" t="s">
        <v>5631</v>
      </c>
      <c r="M254" s="6" t="s">
        <v>2020</v>
      </c>
      <c r="N254" s="6" t="s">
        <v>732</v>
      </c>
    </row>
    <row r="255" spans="1:14" ht="15" customHeight="1">
      <c r="B255" s="6" t="s">
        <v>4803</v>
      </c>
      <c r="G255" s="14">
        <f>TRUNC(G254, 0)</f>
        <v>23559</v>
      </c>
    </row>
    <row r="256" spans="1:14" ht="15" customHeight="1">
      <c r="A256" s="6" t="s">
        <v>3802</v>
      </c>
      <c r="B256" s="6" t="s">
        <v>2171</v>
      </c>
      <c r="C256" s="6" t="s">
        <v>4283</v>
      </c>
      <c r="D256" s="6">
        <v>19.5</v>
      </c>
      <c r="E256" s="16" t="s">
        <v>5542</v>
      </c>
      <c r="F256" s="16">
        <f>중기기초자료!D731</f>
        <v>1223</v>
      </c>
      <c r="G256" s="15">
        <f>TRUNC(F256*D256, 1)</f>
        <v>23848.5</v>
      </c>
      <c r="H256" s="6" t="s">
        <v>5631</v>
      </c>
      <c r="I256" s="6" t="s">
        <v>5631</v>
      </c>
      <c r="K256" s="6" t="s">
        <v>2015</v>
      </c>
      <c r="L256" s="6" t="s">
        <v>5631</v>
      </c>
      <c r="M256" s="6" t="s">
        <v>1155</v>
      </c>
    </row>
    <row r="257" spans="1:14" ht="15" customHeight="1">
      <c r="B257" s="6" t="s">
        <v>1786</v>
      </c>
      <c r="C257" s="6" t="s">
        <v>4283</v>
      </c>
      <c r="D257" s="6">
        <v>22</v>
      </c>
      <c r="E257" s="16" t="s">
        <v>2305</v>
      </c>
      <c r="F257" s="16">
        <v>0</v>
      </c>
      <c r="G257" s="15">
        <f>TRUNC((G256) * D257/100, 1)</f>
        <v>5246.6</v>
      </c>
      <c r="H257" s="6" t="s">
        <v>5631</v>
      </c>
      <c r="I257" s="6" t="s">
        <v>5631</v>
      </c>
      <c r="K257" s="6" t="s">
        <v>608</v>
      </c>
      <c r="L257" s="6" t="s">
        <v>5631</v>
      </c>
      <c r="M257" s="6" t="s">
        <v>3749</v>
      </c>
      <c r="N257" s="6" t="s">
        <v>5631</v>
      </c>
    </row>
    <row r="258" spans="1:14" ht="15" customHeight="1">
      <c r="B258" s="6" t="s">
        <v>4803</v>
      </c>
      <c r="G258" s="14">
        <f>TRUNC(G256+G257, 0)</f>
        <v>29095</v>
      </c>
    </row>
    <row r="259" spans="1:14" ht="15" customHeight="1">
      <c r="A259" s="6" t="s">
        <v>2270</v>
      </c>
      <c r="B259" s="6" t="s">
        <v>2417</v>
      </c>
      <c r="C259" s="6" t="s">
        <v>2659</v>
      </c>
      <c r="D259" s="6">
        <v>1</v>
      </c>
      <c r="E259" s="15" t="s">
        <v>3317</v>
      </c>
      <c r="F259" s="15">
        <f>TRUNC(중기기초자료!E721 * 중기전역변수!C19, 1)</f>
        <v>25758.7</v>
      </c>
      <c r="G259" s="15">
        <f>TRUNC(F259*D259, 1)</f>
        <v>25758.7</v>
      </c>
      <c r="H259" s="6" t="s">
        <v>5631</v>
      </c>
      <c r="I259" s="6" t="s">
        <v>5631</v>
      </c>
      <c r="K259" s="6" t="s">
        <v>3156</v>
      </c>
      <c r="L259" s="6" t="s">
        <v>5631</v>
      </c>
      <c r="M259" s="6" t="s">
        <v>3230</v>
      </c>
    </row>
    <row r="260" spans="1:14" ht="15" customHeight="1">
      <c r="B260" s="6" t="s">
        <v>4803</v>
      </c>
      <c r="G260" s="14">
        <f>TRUNC(G259, 0)</f>
        <v>25758</v>
      </c>
    </row>
    <row r="261" spans="1:14" ht="15" customHeight="1">
      <c r="B261" s="6" t="s">
        <v>588</v>
      </c>
      <c r="G261" s="14">
        <f>TRUNC(G255+G258+G260, 0)</f>
        <v>78412</v>
      </c>
    </row>
    <row r="262" spans="1:14" ht="15" customHeight="1">
      <c r="A262" s="13"/>
      <c r="B262" s="13"/>
      <c r="C262" s="13"/>
      <c r="D262" s="13"/>
      <c r="E262" s="13"/>
      <c r="F262" s="13"/>
      <c r="G262" s="13"/>
      <c r="H262" s="13"/>
    </row>
    <row r="263" spans="1:14" ht="15" customHeight="1">
      <c r="A263" s="13" t="s">
        <v>4970</v>
      </c>
      <c r="B263" s="13" t="s">
        <v>4013</v>
      </c>
      <c r="C263" s="13"/>
      <c r="D263" s="13"/>
      <c r="E263" s="13"/>
      <c r="F263" s="13"/>
      <c r="G263" s="13"/>
      <c r="H263" s="13"/>
      <c r="I263" s="6" t="s">
        <v>5631</v>
      </c>
      <c r="J263" s="6" t="s">
        <v>434</v>
      </c>
    </row>
    <row r="264" spans="1:14" ht="15" customHeight="1">
      <c r="A264" s="13" t="s">
        <v>1567</v>
      </c>
      <c r="B264" s="13" t="s">
        <v>937</v>
      </c>
      <c r="C264" s="13"/>
      <c r="D264" s="13"/>
      <c r="E264" s="13"/>
      <c r="F264" s="13"/>
      <c r="G264" s="13"/>
      <c r="H264" s="13"/>
    </row>
    <row r="265" spans="1:14" ht="15" customHeight="1">
      <c r="A265" s="5" t="s">
        <v>4302</v>
      </c>
      <c r="B265" s="5"/>
      <c r="C265" s="5" t="s">
        <v>2755</v>
      </c>
      <c r="D265" s="5" t="s">
        <v>182</v>
      </c>
      <c r="E265" s="5" t="s">
        <v>5266</v>
      </c>
      <c r="F265" s="5" t="s">
        <v>1321</v>
      </c>
      <c r="G265" s="5" t="s">
        <v>780</v>
      </c>
      <c r="H265" s="5" t="s">
        <v>1458</v>
      </c>
    </row>
    <row r="266" spans="1:14" ht="15" customHeight="1">
      <c r="A266" s="6" t="s">
        <v>405</v>
      </c>
      <c r="B266" s="6" t="s">
        <v>192</v>
      </c>
      <c r="C266" s="6" t="s">
        <v>2092</v>
      </c>
      <c r="D266" s="6">
        <f>(900 + 700 + 438)*10^-4</f>
        <v>0.20380000000000001</v>
      </c>
      <c r="E266" s="14" t="s">
        <v>740</v>
      </c>
      <c r="F266" s="14">
        <f>중기기초자료!F31</f>
        <v>132166</v>
      </c>
      <c r="G266" s="15">
        <f>TRUNC(F266*D266, 1)</f>
        <v>26935.4</v>
      </c>
      <c r="H266" s="6" t="s">
        <v>5631</v>
      </c>
      <c r="I266" s="6" t="s">
        <v>5631</v>
      </c>
      <c r="K266" s="6" t="s">
        <v>724</v>
      </c>
      <c r="L266" s="6" t="s">
        <v>5631</v>
      </c>
      <c r="M266" s="6" t="s">
        <v>4781</v>
      </c>
      <c r="N266" s="6" t="s">
        <v>732</v>
      </c>
    </row>
    <row r="267" spans="1:14" ht="15" customHeight="1">
      <c r="B267" s="6" t="s">
        <v>4803</v>
      </c>
      <c r="G267" s="14">
        <f>TRUNC(G266, 0)</f>
        <v>26935</v>
      </c>
    </row>
    <row r="268" spans="1:14" ht="15" customHeight="1">
      <c r="A268" s="6" t="s">
        <v>3802</v>
      </c>
      <c r="B268" s="6" t="s">
        <v>2171</v>
      </c>
      <c r="C268" s="6" t="s">
        <v>4283</v>
      </c>
      <c r="D268" s="6">
        <v>20.2</v>
      </c>
      <c r="E268" s="16" t="s">
        <v>5542</v>
      </c>
      <c r="F268" s="16">
        <f>중기기초자료!D731</f>
        <v>1223</v>
      </c>
      <c r="G268" s="15">
        <f>TRUNC(F268*D268, 1)</f>
        <v>24704.6</v>
      </c>
      <c r="H268" s="6" t="s">
        <v>5631</v>
      </c>
      <c r="I268" s="6" t="s">
        <v>5631</v>
      </c>
      <c r="K268" s="6" t="s">
        <v>2015</v>
      </c>
      <c r="L268" s="6" t="s">
        <v>5631</v>
      </c>
      <c r="M268" s="6" t="s">
        <v>1155</v>
      </c>
    </row>
    <row r="269" spans="1:14" ht="15" customHeight="1">
      <c r="B269" s="6" t="s">
        <v>1786</v>
      </c>
      <c r="C269" s="6" t="s">
        <v>4283</v>
      </c>
      <c r="D269" s="6">
        <v>22</v>
      </c>
      <c r="E269" s="16" t="s">
        <v>2305</v>
      </c>
      <c r="F269" s="16">
        <v>0</v>
      </c>
      <c r="G269" s="15">
        <f>TRUNC((G268) * D269/100, 1)</f>
        <v>5435</v>
      </c>
      <c r="H269" s="6" t="s">
        <v>5631</v>
      </c>
      <c r="I269" s="6" t="s">
        <v>5631</v>
      </c>
      <c r="K269" s="6" t="s">
        <v>608</v>
      </c>
      <c r="L269" s="6" t="s">
        <v>5631</v>
      </c>
      <c r="M269" s="6" t="s">
        <v>3749</v>
      </c>
      <c r="N269" s="6" t="s">
        <v>5631</v>
      </c>
    </row>
    <row r="270" spans="1:14" ht="15" customHeight="1">
      <c r="B270" s="6" t="s">
        <v>4803</v>
      </c>
      <c r="G270" s="14">
        <f>TRUNC(G268+G269, 0)</f>
        <v>30139</v>
      </c>
    </row>
    <row r="271" spans="1:14" ht="15" customHeight="1">
      <c r="A271" s="6" t="s">
        <v>2270</v>
      </c>
      <c r="B271" s="6" t="s">
        <v>2417</v>
      </c>
      <c r="C271" s="6" t="s">
        <v>2659</v>
      </c>
      <c r="D271" s="6">
        <v>1</v>
      </c>
      <c r="E271" s="15" t="s">
        <v>3317</v>
      </c>
      <c r="F271" s="15">
        <f>TRUNC(중기기초자료!E721 * 중기전역변수!C19, 1)</f>
        <v>25758.7</v>
      </c>
      <c r="G271" s="15">
        <f>TRUNC(F271*D271, 1)</f>
        <v>25758.7</v>
      </c>
      <c r="H271" s="6" t="s">
        <v>5631</v>
      </c>
      <c r="I271" s="6" t="s">
        <v>5631</v>
      </c>
      <c r="K271" s="6" t="s">
        <v>3156</v>
      </c>
      <c r="L271" s="6" t="s">
        <v>5631</v>
      </c>
      <c r="M271" s="6" t="s">
        <v>3230</v>
      </c>
    </row>
    <row r="272" spans="1:14" ht="15" customHeight="1">
      <c r="B272" s="6" t="s">
        <v>4803</v>
      </c>
      <c r="G272" s="14">
        <f>TRUNC(G271, 0)</f>
        <v>25758</v>
      </c>
    </row>
    <row r="273" spans="1:14" ht="15" customHeight="1">
      <c r="B273" s="6" t="s">
        <v>588</v>
      </c>
      <c r="G273" s="14">
        <f>TRUNC(G267+G270+G272, 0)</f>
        <v>82832</v>
      </c>
    </row>
    <row r="274" spans="1:14" ht="15" customHeight="1">
      <c r="A274" s="13"/>
      <c r="B274" s="13"/>
      <c r="C274" s="13"/>
      <c r="D274" s="13"/>
      <c r="E274" s="13"/>
      <c r="F274" s="13"/>
      <c r="G274" s="13"/>
      <c r="H274" s="13"/>
    </row>
    <row r="275" spans="1:14" ht="15" customHeight="1">
      <c r="A275" s="13" t="s">
        <v>4970</v>
      </c>
      <c r="B275" s="13" t="s">
        <v>1795</v>
      </c>
      <c r="C275" s="13"/>
      <c r="D275" s="13"/>
      <c r="E275" s="13"/>
      <c r="F275" s="13"/>
      <c r="G275" s="13"/>
      <c r="H275" s="13"/>
      <c r="I275" s="6" t="s">
        <v>5631</v>
      </c>
      <c r="J275" s="6" t="s">
        <v>4393</v>
      </c>
    </row>
    <row r="276" spans="1:14" ht="15" customHeight="1">
      <c r="A276" s="13" t="s">
        <v>1567</v>
      </c>
      <c r="B276" s="13" t="s">
        <v>4170</v>
      </c>
      <c r="C276" s="13"/>
      <c r="D276" s="13"/>
      <c r="E276" s="13"/>
      <c r="F276" s="13"/>
      <c r="G276" s="13"/>
      <c r="H276" s="13"/>
    </row>
    <row r="277" spans="1:14" ht="15" customHeight="1">
      <c r="A277" s="5" t="s">
        <v>4302</v>
      </c>
      <c r="B277" s="5"/>
      <c r="C277" s="5" t="s">
        <v>2755</v>
      </c>
      <c r="D277" s="5" t="s">
        <v>182</v>
      </c>
      <c r="E277" s="5" t="s">
        <v>5266</v>
      </c>
      <c r="F277" s="5" t="s">
        <v>1321</v>
      </c>
      <c r="G277" s="5" t="s">
        <v>780</v>
      </c>
      <c r="H277" s="5" t="s">
        <v>1458</v>
      </c>
    </row>
    <row r="278" spans="1:14" ht="15" customHeight="1">
      <c r="A278" s="6" t="s">
        <v>405</v>
      </c>
      <c r="B278" s="6" t="s">
        <v>192</v>
      </c>
      <c r="C278" s="6" t="s">
        <v>2342</v>
      </c>
      <c r="D278" s="6">
        <f>(900 + 700 + 438)*10^-4</f>
        <v>0.20380000000000001</v>
      </c>
      <c r="E278" s="14" t="s">
        <v>740</v>
      </c>
      <c r="F278" s="14">
        <f>중기기초자료!F32</f>
        <v>238238</v>
      </c>
      <c r="G278" s="15">
        <f>TRUNC(F278*D278, 1)</f>
        <v>48552.9</v>
      </c>
      <c r="H278" s="6" t="s">
        <v>5631</v>
      </c>
      <c r="I278" s="6" t="s">
        <v>5631</v>
      </c>
      <c r="K278" s="6" t="s">
        <v>724</v>
      </c>
      <c r="L278" s="6" t="s">
        <v>5631</v>
      </c>
      <c r="M278" s="6" t="s">
        <v>62</v>
      </c>
      <c r="N278" s="6" t="s">
        <v>732</v>
      </c>
    </row>
    <row r="279" spans="1:14" ht="15" customHeight="1">
      <c r="B279" s="6" t="s">
        <v>4803</v>
      </c>
      <c r="G279" s="14">
        <f>TRUNC(G278, 0)</f>
        <v>48552</v>
      </c>
    </row>
    <row r="280" spans="1:14" ht="15" customHeight="1">
      <c r="A280" s="6" t="s">
        <v>3802</v>
      </c>
      <c r="B280" s="6" t="s">
        <v>2171</v>
      </c>
      <c r="C280" s="6" t="s">
        <v>4283</v>
      </c>
      <c r="D280" s="6">
        <v>32.799999999999997</v>
      </c>
      <c r="E280" s="16" t="s">
        <v>5542</v>
      </c>
      <c r="F280" s="16">
        <f>중기기초자료!D731</f>
        <v>1223</v>
      </c>
      <c r="G280" s="15">
        <f>TRUNC(F280*D280, 1)</f>
        <v>40114.400000000001</v>
      </c>
      <c r="H280" s="6" t="s">
        <v>5631</v>
      </c>
      <c r="I280" s="6" t="s">
        <v>5631</v>
      </c>
      <c r="K280" s="6" t="s">
        <v>2015</v>
      </c>
      <c r="L280" s="6" t="s">
        <v>5631</v>
      </c>
      <c r="M280" s="6" t="s">
        <v>1155</v>
      </c>
    </row>
    <row r="281" spans="1:14" ht="15" customHeight="1">
      <c r="B281" s="6" t="s">
        <v>1786</v>
      </c>
      <c r="C281" s="6" t="s">
        <v>4283</v>
      </c>
      <c r="D281" s="6">
        <v>22</v>
      </c>
      <c r="E281" s="16" t="s">
        <v>2305</v>
      </c>
      <c r="F281" s="16">
        <v>0</v>
      </c>
      <c r="G281" s="15">
        <f>TRUNC((G280) * D281/100, 1)</f>
        <v>8825.1</v>
      </c>
      <c r="H281" s="6" t="s">
        <v>5631</v>
      </c>
      <c r="I281" s="6" t="s">
        <v>5631</v>
      </c>
      <c r="K281" s="6" t="s">
        <v>608</v>
      </c>
      <c r="L281" s="6" t="s">
        <v>5631</v>
      </c>
      <c r="M281" s="6" t="s">
        <v>3749</v>
      </c>
      <c r="N281" s="6" t="s">
        <v>5631</v>
      </c>
    </row>
    <row r="282" spans="1:14" ht="15" customHeight="1">
      <c r="B282" s="6" t="s">
        <v>4803</v>
      </c>
      <c r="G282" s="14">
        <f>TRUNC(G280+G281, 0)</f>
        <v>48939</v>
      </c>
    </row>
    <row r="283" spans="1:14" ht="15" customHeight="1">
      <c r="A283" s="6" t="s">
        <v>2270</v>
      </c>
      <c r="B283" s="6" t="s">
        <v>2417</v>
      </c>
      <c r="C283" s="6" t="s">
        <v>2659</v>
      </c>
      <c r="D283" s="6">
        <v>1</v>
      </c>
      <c r="E283" s="15" t="s">
        <v>3317</v>
      </c>
      <c r="F283" s="15">
        <f>TRUNC(중기기초자료!E721 * 중기전역변수!C19, 1)</f>
        <v>25758.7</v>
      </c>
      <c r="G283" s="15">
        <f>TRUNC(F283*D283, 1)</f>
        <v>25758.7</v>
      </c>
      <c r="H283" s="6" t="s">
        <v>5631</v>
      </c>
      <c r="I283" s="6" t="s">
        <v>5631</v>
      </c>
      <c r="K283" s="6" t="s">
        <v>3156</v>
      </c>
      <c r="L283" s="6" t="s">
        <v>5631</v>
      </c>
      <c r="M283" s="6" t="s">
        <v>3230</v>
      </c>
    </row>
    <row r="284" spans="1:14" ht="15" customHeight="1">
      <c r="B284" s="6" t="s">
        <v>4803</v>
      </c>
      <c r="G284" s="14">
        <f>TRUNC(G283, 0)</f>
        <v>25758</v>
      </c>
    </row>
    <row r="285" spans="1:14" ht="15" customHeight="1">
      <c r="B285" s="6" t="s">
        <v>588</v>
      </c>
      <c r="G285" s="14">
        <f>TRUNC(G279+G282+G284, 0)</f>
        <v>123249</v>
      </c>
    </row>
    <row r="286" spans="1:14" ht="15" customHeight="1">
      <c r="A286" s="13"/>
      <c r="B286" s="13"/>
      <c r="C286" s="13"/>
      <c r="D286" s="13"/>
      <c r="E286" s="13"/>
      <c r="F286" s="13"/>
      <c r="G286" s="13"/>
      <c r="H286" s="13"/>
    </row>
    <row r="287" spans="1:14" ht="15" customHeight="1">
      <c r="A287" s="13" t="s">
        <v>4970</v>
      </c>
      <c r="B287" s="13" t="s">
        <v>4990</v>
      </c>
      <c r="C287" s="13"/>
      <c r="D287" s="13"/>
      <c r="E287" s="13"/>
      <c r="F287" s="13"/>
      <c r="G287" s="13"/>
      <c r="H287" s="13"/>
      <c r="I287" s="6" t="s">
        <v>5631</v>
      </c>
      <c r="J287" s="6" t="s">
        <v>2495</v>
      </c>
    </row>
    <row r="288" spans="1:14" ht="15" customHeight="1">
      <c r="A288" s="13" t="s">
        <v>1567</v>
      </c>
      <c r="B288" s="13" t="s">
        <v>602</v>
      </c>
      <c r="C288" s="13"/>
      <c r="D288" s="13"/>
      <c r="E288" s="13"/>
      <c r="F288" s="13"/>
      <c r="G288" s="13"/>
      <c r="H288" s="13"/>
    </row>
    <row r="289" spans="1:14" ht="15" customHeight="1">
      <c r="A289" s="5" t="s">
        <v>4302</v>
      </c>
      <c r="B289" s="5"/>
      <c r="C289" s="5" t="s">
        <v>2755</v>
      </c>
      <c r="D289" s="5" t="s">
        <v>182</v>
      </c>
      <c r="E289" s="5" t="s">
        <v>5266</v>
      </c>
      <c r="F289" s="5" t="s">
        <v>1321</v>
      </c>
      <c r="G289" s="5" t="s">
        <v>780</v>
      </c>
      <c r="H289" s="5" t="s">
        <v>1458</v>
      </c>
    </row>
    <row r="290" spans="1:14" ht="15" customHeight="1">
      <c r="A290" s="6" t="s">
        <v>405</v>
      </c>
      <c r="B290" s="6" t="s">
        <v>1223</v>
      </c>
      <c r="C290" s="6" t="s">
        <v>5580</v>
      </c>
      <c r="D290" s="6">
        <f>(900 + 700 + 613)*10^-4</f>
        <v>0.22130000000000002</v>
      </c>
      <c r="E290" s="14" t="s">
        <v>740</v>
      </c>
      <c r="F290" s="14">
        <f>중기기초자료!F33</f>
        <v>58508</v>
      </c>
      <c r="G290" s="15">
        <f>TRUNC(F290*D290, 1)</f>
        <v>12947.8</v>
      </c>
      <c r="H290" s="6" t="s">
        <v>5631</v>
      </c>
      <c r="I290" s="6" t="s">
        <v>5631</v>
      </c>
      <c r="K290" s="6" t="s">
        <v>724</v>
      </c>
      <c r="L290" s="6" t="s">
        <v>5631</v>
      </c>
      <c r="M290" s="6" t="s">
        <v>4048</v>
      </c>
      <c r="N290" s="6" t="s">
        <v>493</v>
      </c>
    </row>
    <row r="291" spans="1:14" ht="15" customHeight="1">
      <c r="B291" s="6" t="s">
        <v>4803</v>
      </c>
      <c r="G291" s="14">
        <f>TRUNC(G290, 0)</f>
        <v>12947</v>
      </c>
    </row>
    <row r="292" spans="1:14" ht="15" customHeight="1">
      <c r="A292" s="6" t="s">
        <v>3802</v>
      </c>
      <c r="B292" s="6" t="s">
        <v>2171</v>
      </c>
      <c r="C292" s="6" t="s">
        <v>4283</v>
      </c>
      <c r="D292" s="6">
        <v>5.6</v>
      </c>
      <c r="E292" s="16" t="s">
        <v>5542</v>
      </c>
      <c r="F292" s="16">
        <f>중기기초자료!D731</f>
        <v>1223</v>
      </c>
      <c r="G292" s="15">
        <f>TRUNC(F292*D292, 1)</f>
        <v>6848.8</v>
      </c>
      <c r="H292" s="6" t="s">
        <v>5631</v>
      </c>
      <c r="I292" s="6" t="s">
        <v>5631</v>
      </c>
      <c r="K292" s="6" t="s">
        <v>2015</v>
      </c>
      <c r="L292" s="6" t="s">
        <v>5631</v>
      </c>
      <c r="M292" s="6" t="s">
        <v>1155</v>
      </c>
    </row>
    <row r="293" spans="1:14" ht="15" customHeight="1">
      <c r="B293" s="6" t="s">
        <v>1786</v>
      </c>
      <c r="C293" s="6" t="s">
        <v>4283</v>
      </c>
      <c r="D293" s="6">
        <v>24</v>
      </c>
      <c r="E293" s="16" t="s">
        <v>2305</v>
      </c>
      <c r="F293" s="16">
        <v>0</v>
      </c>
      <c r="G293" s="15">
        <f>TRUNC((G292) * D293/100, 1)</f>
        <v>1643.7</v>
      </c>
      <c r="H293" s="6" t="s">
        <v>5631</v>
      </c>
      <c r="I293" s="6" t="s">
        <v>5631</v>
      </c>
      <c r="K293" s="6" t="s">
        <v>608</v>
      </c>
      <c r="L293" s="6" t="s">
        <v>5631</v>
      </c>
      <c r="M293" s="6" t="s">
        <v>3749</v>
      </c>
      <c r="N293" s="6" t="s">
        <v>5631</v>
      </c>
    </row>
    <row r="294" spans="1:14" ht="15" customHeight="1">
      <c r="B294" s="6" t="s">
        <v>4803</v>
      </c>
      <c r="G294" s="14">
        <f>TRUNC(G292+G293, 0)</f>
        <v>8492</v>
      </c>
    </row>
    <row r="295" spans="1:14" ht="15" customHeight="1">
      <c r="A295" s="6" t="s">
        <v>2270</v>
      </c>
      <c r="B295" s="6" t="s">
        <v>2417</v>
      </c>
      <c r="C295" s="6" t="s">
        <v>2659</v>
      </c>
      <c r="D295" s="6">
        <v>1</v>
      </c>
      <c r="E295" s="15" t="s">
        <v>3317</v>
      </c>
      <c r="F295" s="15">
        <f>TRUNC(중기기초자료!E721 * 중기전역변수!C19, 1)</f>
        <v>25758.7</v>
      </c>
      <c r="G295" s="15">
        <f>TRUNC(F295*D295, 1)</f>
        <v>25758.7</v>
      </c>
      <c r="H295" s="6" t="s">
        <v>5631</v>
      </c>
      <c r="I295" s="6" t="s">
        <v>5631</v>
      </c>
      <c r="K295" s="6" t="s">
        <v>3156</v>
      </c>
      <c r="L295" s="6" t="s">
        <v>5631</v>
      </c>
      <c r="M295" s="6" t="s">
        <v>3230</v>
      </c>
    </row>
    <row r="296" spans="1:14" ht="15" customHeight="1">
      <c r="B296" s="6" t="s">
        <v>4803</v>
      </c>
      <c r="G296" s="14">
        <f>TRUNC(G295, 0)</f>
        <v>25758</v>
      </c>
    </row>
    <row r="297" spans="1:14" ht="15" customHeight="1">
      <c r="B297" s="6" t="s">
        <v>588</v>
      </c>
      <c r="G297" s="14">
        <f>TRUNC(G291+G294+G296, 0)</f>
        <v>47197</v>
      </c>
    </row>
    <row r="298" spans="1:14" ht="15" customHeight="1">
      <c r="A298" s="13"/>
      <c r="B298" s="13"/>
      <c r="C298" s="13"/>
      <c r="D298" s="13"/>
      <c r="E298" s="13"/>
      <c r="F298" s="13"/>
      <c r="G298" s="13"/>
      <c r="H298" s="13"/>
    </row>
    <row r="299" spans="1:14" ht="15" customHeight="1">
      <c r="A299" s="13" t="s">
        <v>4970</v>
      </c>
      <c r="B299" s="13" t="s">
        <v>4594</v>
      </c>
      <c r="C299" s="13"/>
      <c r="D299" s="13"/>
      <c r="E299" s="13"/>
      <c r="F299" s="13"/>
      <c r="G299" s="13"/>
      <c r="H299" s="13"/>
      <c r="I299" s="6" t="s">
        <v>5631</v>
      </c>
      <c r="J299" s="6" t="s">
        <v>2906</v>
      </c>
    </row>
    <row r="300" spans="1:14" ht="15" customHeight="1">
      <c r="A300" s="13" t="s">
        <v>1567</v>
      </c>
      <c r="B300" s="13" t="s">
        <v>2014</v>
      </c>
      <c r="C300" s="13"/>
      <c r="D300" s="13"/>
      <c r="E300" s="13"/>
      <c r="F300" s="13"/>
      <c r="G300" s="13"/>
      <c r="H300" s="13"/>
    </row>
    <row r="301" spans="1:14" ht="15" customHeight="1">
      <c r="A301" s="5" t="s">
        <v>4302</v>
      </c>
      <c r="B301" s="5"/>
      <c r="C301" s="5" t="s">
        <v>2755</v>
      </c>
      <c r="D301" s="5" t="s">
        <v>182</v>
      </c>
      <c r="E301" s="5" t="s">
        <v>5266</v>
      </c>
      <c r="F301" s="5" t="s">
        <v>1321</v>
      </c>
      <c r="G301" s="5" t="s">
        <v>780</v>
      </c>
      <c r="H301" s="5" t="s">
        <v>1458</v>
      </c>
    </row>
    <row r="302" spans="1:14" ht="15" customHeight="1">
      <c r="A302" s="6" t="s">
        <v>405</v>
      </c>
      <c r="B302" s="6" t="s">
        <v>1223</v>
      </c>
      <c r="C302" s="6" t="s">
        <v>2061</v>
      </c>
      <c r="D302" s="6">
        <f>(900 + 700 + 613)*10^-4</f>
        <v>0.22130000000000002</v>
      </c>
      <c r="E302" s="14" t="s">
        <v>740</v>
      </c>
      <c r="F302" s="14">
        <f>중기기초자료!F34</f>
        <v>97708</v>
      </c>
      <c r="G302" s="15">
        <f>TRUNC(F302*D302, 1)</f>
        <v>21622.7</v>
      </c>
      <c r="H302" s="6" t="s">
        <v>5631</v>
      </c>
      <c r="I302" s="6" t="s">
        <v>5631</v>
      </c>
      <c r="K302" s="6" t="s">
        <v>724</v>
      </c>
      <c r="L302" s="6" t="s">
        <v>5631</v>
      </c>
      <c r="M302" s="6" t="s">
        <v>1753</v>
      </c>
      <c r="N302" s="6" t="s">
        <v>493</v>
      </c>
    </row>
    <row r="303" spans="1:14" ht="15" customHeight="1">
      <c r="B303" s="6" t="s">
        <v>4803</v>
      </c>
      <c r="G303" s="14">
        <f>TRUNC(G302, 0)</f>
        <v>21622</v>
      </c>
    </row>
    <row r="304" spans="1:14" ht="15" customHeight="1">
      <c r="A304" s="6" t="s">
        <v>3802</v>
      </c>
      <c r="B304" s="6" t="s">
        <v>2171</v>
      </c>
      <c r="C304" s="6" t="s">
        <v>4283</v>
      </c>
      <c r="D304" s="6">
        <v>11.6</v>
      </c>
      <c r="E304" s="16" t="s">
        <v>5542</v>
      </c>
      <c r="F304" s="16">
        <f>중기기초자료!D731</f>
        <v>1223</v>
      </c>
      <c r="G304" s="15">
        <f>TRUNC(F304*D304, 1)</f>
        <v>14186.8</v>
      </c>
      <c r="H304" s="6" t="s">
        <v>5631</v>
      </c>
      <c r="I304" s="6" t="s">
        <v>5631</v>
      </c>
      <c r="K304" s="6" t="s">
        <v>2015</v>
      </c>
      <c r="L304" s="6" t="s">
        <v>5631</v>
      </c>
      <c r="M304" s="6" t="s">
        <v>1155</v>
      </c>
    </row>
    <row r="305" spans="1:14" ht="15" customHeight="1">
      <c r="B305" s="6" t="s">
        <v>1786</v>
      </c>
      <c r="C305" s="6" t="s">
        <v>4283</v>
      </c>
      <c r="D305" s="6">
        <v>24</v>
      </c>
      <c r="E305" s="16" t="s">
        <v>2305</v>
      </c>
      <c r="F305" s="16">
        <v>0</v>
      </c>
      <c r="G305" s="15">
        <f>TRUNC((G304) * D305/100, 1)</f>
        <v>3404.8</v>
      </c>
      <c r="H305" s="6" t="s">
        <v>5631</v>
      </c>
      <c r="I305" s="6" t="s">
        <v>5631</v>
      </c>
      <c r="K305" s="6" t="s">
        <v>608</v>
      </c>
      <c r="L305" s="6" t="s">
        <v>5631</v>
      </c>
      <c r="M305" s="6" t="s">
        <v>3749</v>
      </c>
      <c r="N305" s="6" t="s">
        <v>5631</v>
      </c>
    </row>
    <row r="306" spans="1:14" ht="15" customHeight="1">
      <c r="B306" s="6" t="s">
        <v>4803</v>
      </c>
      <c r="G306" s="14">
        <f>TRUNC(G304+G305, 0)</f>
        <v>17591</v>
      </c>
    </row>
    <row r="307" spans="1:14" ht="15" customHeight="1">
      <c r="A307" s="6" t="s">
        <v>2270</v>
      </c>
      <c r="B307" s="6" t="s">
        <v>2417</v>
      </c>
      <c r="C307" s="6" t="s">
        <v>2659</v>
      </c>
      <c r="D307" s="6">
        <v>1</v>
      </c>
      <c r="E307" s="15" t="s">
        <v>3317</v>
      </c>
      <c r="F307" s="15">
        <f>TRUNC(중기기초자료!E721 * 중기전역변수!C19, 1)</f>
        <v>25758.7</v>
      </c>
      <c r="G307" s="15">
        <f>TRUNC(F307*D307, 1)</f>
        <v>25758.7</v>
      </c>
      <c r="H307" s="6" t="s">
        <v>5631</v>
      </c>
      <c r="I307" s="6" t="s">
        <v>5631</v>
      </c>
      <c r="K307" s="6" t="s">
        <v>3156</v>
      </c>
      <c r="L307" s="6" t="s">
        <v>5631</v>
      </c>
      <c r="M307" s="6" t="s">
        <v>3230</v>
      </c>
    </row>
    <row r="308" spans="1:14" ht="15" customHeight="1">
      <c r="B308" s="6" t="s">
        <v>4803</v>
      </c>
      <c r="G308" s="14">
        <f>TRUNC(G307, 0)</f>
        <v>25758</v>
      </c>
    </row>
    <row r="309" spans="1:14" ht="15" customHeight="1">
      <c r="B309" s="6" t="s">
        <v>588</v>
      </c>
      <c r="G309" s="14">
        <f>TRUNC(G303+G306+G308, 0)</f>
        <v>64971</v>
      </c>
    </row>
    <row r="310" spans="1:14" ht="15" customHeight="1">
      <c r="A310" s="13"/>
      <c r="B310" s="13"/>
      <c r="C310" s="13"/>
      <c r="D310" s="13"/>
      <c r="E310" s="13"/>
      <c r="F310" s="13"/>
      <c r="G310" s="13"/>
      <c r="H310" s="13"/>
    </row>
    <row r="311" spans="1:14" ht="15" customHeight="1">
      <c r="A311" s="13" t="s">
        <v>4970</v>
      </c>
      <c r="B311" s="13" t="s">
        <v>2329</v>
      </c>
      <c r="C311" s="13"/>
      <c r="D311" s="13"/>
      <c r="E311" s="13"/>
      <c r="F311" s="13"/>
      <c r="G311" s="13"/>
      <c r="H311" s="13"/>
      <c r="I311" s="6" t="s">
        <v>5631</v>
      </c>
      <c r="J311" s="6" t="s">
        <v>251</v>
      </c>
    </row>
    <row r="312" spans="1:14" ht="15" customHeight="1">
      <c r="A312" s="13" t="s">
        <v>1567</v>
      </c>
      <c r="B312" s="13" t="s">
        <v>3480</v>
      </c>
      <c r="C312" s="13"/>
      <c r="D312" s="13"/>
      <c r="E312" s="13"/>
      <c r="F312" s="13"/>
      <c r="G312" s="13"/>
      <c r="H312" s="13"/>
    </row>
    <row r="313" spans="1:14" ht="15" customHeight="1">
      <c r="A313" s="5" t="s">
        <v>4302</v>
      </c>
      <c r="B313" s="5"/>
      <c r="C313" s="5" t="s">
        <v>2755</v>
      </c>
      <c r="D313" s="5" t="s">
        <v>182</v>
      </c>
      <c r="E313" s="5" t="s">
        <v>5266</v>
      </c>
      <c r="F313" s="5" t="s">
        <v>1321</v>
      </c>
      <c r="G313" s="5" t="s">
        <v>780</v>
      </c>
      <c r="H313" s="5" t="s">
        <v>1458</v>
      </c>
    </row>
    <row r="314" spans="1:14" ht="15" customHeight="1">
      <c r="A314" s="6" t="s">
        <v>405</v>
      </c>
      <c r="B314" s="6" t="s">
        <v>1223</v>
      </c>
      <c r="C314" s="6" t="s">
        <v>2387</v>
      </c>
      <c r="D314" s="6">
        <f>(900 + 700 + 613)*10^-4</f>
        <v>0.22130000000000002</v>
      </c>
      <c r="E314" s="14" t="s">
        <v>740</v>
      </c>
      <c r="F314" s="14">
        <f>중기기초자료!F35</f>
        <v>115371</v>
      </c>
      <c r="G314" s="15">
        <f>TRUNC(F314*D314, 1)</f>
        <v>25531.599999999999</v>
      </c>
      <c r="H314" s="6" t="s">
        <v>5631</v>
      </c>
      <c r="I314" s="6" t="s">
        <v>5631</v>
      </c>
      <c r="K314" s="6" t="s">
        <v>724</v>
      </c>
      <c r="L314" s="6" t="s">
        <v>5631</v>
      </c>
      <c r="M314" s="6" t="s">
        <v>4224</v>
      </c>
      <c r="N314" s="6" t="s">
        <v>493</v>
      </c>
    </row>
    <row r="315" spans="1:14" ht="15" customHeight="1">
      <c r="B315" s="6" t="s">
        <v>4803</v>
      </c>
      <c r="G315" s="14">
        <f>TRUNC(G314, 0)</f>
        <v>25531</v>
      </c>
    </row>
    <row r="316" spans="1:14" ht="15" customHeight="1">
      <c r="A316" s="6" t="s">
        <v>3802</v>
      </c>
      <c r="B316" s="6" t="s">
        <v>2171</v>
      </c>
      <c r="C316" s="6" t="s">
        <v>4283</v>
      </c>
      <c r="D316" s="6">
        <v>16.3</v>
      </c>
      <c r="E316" s="16" t="s">
        <v>5542</v>
      </c>
      <c r="F316" s="16">
        <f>중기기초자료!D731</f>
        <v>1223</v>
      </c>
      <c r="G316" s="15">
        <f>TRUNC(F316*D316, 1)</f>
        <v>19934.900000000001</v>
      </c>
      <c r="H316" s="6" t="s">
        <v>5631</v>
      </c>
      <c r="I316" s="6" t="s">
        <v>5631</v>
      </c>
      <c r="K316" s="6" t="s">
        <v>2015</v>
      </c>
      <c r="L316" s="6" t="s">
        <v>5631</v>
      </c>
      <c r="M316" s="6" t="s">
        <v>1155</v>
      </c>
    </row>
    <row r="317" spans="1:14" ht="15" customHeight="1">
      <c r="B317" s="6" t="s">
        <v>1786</v>
      </c>
      <c r="C317" s="6" t="s">
        <v>4283</v>
      </c>
      <c r="D317" s="6">
        <v>24</v>
      </c>
      <c r="E317" s="16" t="s">
        <v>2305</v>
      </c>
      <c r="F317" s="16">
        <v>0</v>
      </c>
      <c r="G317" s="15">
        <f>TRUNC((G316) * D317/100, 1)</f>
        <v>4784.3</v>
      </c>
      <c r="H317" s="6" t="s">
        <v>5631</v>
      </c>
      <c r="I317" s="6" t="s">
        <v>5631</v>
      </c>
      <c r="K317" s="6" t="s">
        <v>608</v>
      </c>
      <c r="L317" s="6" t="s">
        <v>5631</v>
      </c>
      <c r="M317" s="6" t="s">
        <v>3749</v>
      </c>
      <c r="N317" s="6" t="s">
        <v>5631</v>
      </c>
    </row>
    <row r="318" spans="1:14" ht="15" customHeight="1">
      <c r="B318" s="6" t="s">
        <v>4803</v>
      </c>
      <c r="G318" s="14">
        <f>TRUNC(G316+G317, 0)</f>
        <v>24719</v>
      </c>
    </row>
    <row r="319" spans="1:14" ht="15" customHeight="1">
      <c r="A319" s="6" t="s">
        <v>2270</v>
      </c>
      <c r="B319" s="6" t="s">
        <v>2417</v>
      </c>
      <c r="C319" s="6" t="s">
        <v>2659</v>
      </c>
      <c r="D319" s="6">
        <v>1</v>
      </c>
      <c r="E319" s="15" t="s">
        <v>3317</v>
      </c>
      <c r="F319" s="15">
        <f>TRUNC(중기기초자료!E721 * 중기전역변수!C19, 1)</f>
        <v>25758.7</v>
      </c>
      <c r="G319" s="15">
        <f>TRUNC(F319*D319, 1)</f>
        <v>25758.7</v>
      </c>
      <c r="H319" s="6" t="s">
        <v>5631</v>
      </c>
      <c r="I319" s="6" t="s">
        <v>5631</v>
      </c>
      <c r="K319" s="6" t="s">
        <v>3156</v>
      </c>
      <c r="L319" s="6" t="s">
        <v>5631</v>
      </c>
      <c r="M319" s="6" t="s">
        <v>3230</v>
      </c>
    </row>
    <row r="320" spans="1:14" ht="15" customHeight="1">
      <c r="B320" s="6" t="s">
        <v>4803</v>
      </c>
      <c r="G320" s="14">
        <f>TRUNC(G319, 0)</f>
        <v>25758</v>
      </c>
    </row>
    <row r="321" spans="1:14" ht="15" customHeight="1">
      <c r="B321" s="6" t="s">
        <v>588</v>
      </c>
      <c r="G321" s="14">
        <f>TRUNC(G315+G318+G320, 0)</f>
        <v>76008</v>
      </c>
    </row>
    <row r="322" spans="1:14" ht="15" customHeight="1">
      <c r="A322" s="13"/>
      <c r="B322" s="13"/>
      <c r="C322" s="13"/>
      <c r="D322" s="13"/>
      <c r="E322" s="13"/>
      <c r="F322" s="13"/>
      <c r="G322" s="13"/>
      <c r="H322" s="13"/>
    </row>
    <row r="323" spans="1:14" ht="15" customHeight="1">
      <c r="A323" s="13" t="s">
        <v>4970</v>
      </c>
      <c r="B323" s="13" t="s">
        <v>3663</v>
      </c>
      <c r="C323" s="13"/>
      <c r="D323" s="13"/>
      <c r="E323" s="13"/>
      <c r="F323" s="13"/>
      <c r="G323" s="13"/>
      <c r="H323" s="13"/>
      <c r="I323" s="6" t="s">
        <v>5631</v>
      </c>
      <c r="J323" s="6" t="s">
        <v>1220</v>
      </c>
    </row>
    <row r="324" spans="1:14" ht="15" customHeight="1">
      <c r="A324" s="13" t="s">
        <v>1567</v>
      </c>
      <c r="B324" s="13" t="s">
        <v>2328</v>
      </c>
      <c r="C324" s="13"/>
      <c r="D324" s="13"/>
      <c r="E324" s="13"/>
      <c r="F324" s="13"/>
      <c r="G324" s="13"/>
      <c r="H324" s="13"/>
    </row>
    <row r="325" spans="1:14" ht="15" customHeight="1">
      <c r="A325" s="5" t="s">
        <v>4302</v>
      </c>
      <c r="B325" s="5"/>
      <c r="C325" s="5" t="s">
        <v>2755</v>
      </c>
      <c r="D325" s="5" t="s">
        <v>182</v>
      </c>
      <c r="E325" s="5" t="s">
        <v>5266</v>
      </c>
      <c r="F325" s="5" t="s">
        <v>1321</v>
      </c>
      <c r="G325" s="5" t="s">
        <v>780</v>
      </c>
      <c r="H325" s="5" t="s">
        <v>1458</v>
      </c>
    </row>
    <row r="326" spans="1:14" ht="15" customHeight="1">
      <c r="A326" s="6" t="s">
        <v>405</v>
      </c>
      <c r="B326" s="6" t="s">
        <v>1223</v>
      </c>
      <c r="C326" s="6" t="s">
        <v>1884</v>
      </c>
      <c r="D326" s="6">
        <f>(900 + 700 + 613)*10^-4</f>
        <v>0.22130000000000002</v>
      </c>
      <c r="E326" s="14" t="s">
        <v>740</v>
      </c>
      <c r="F326" s="14">
        <f>중기기초자료!F36</f>
        <v>121717</v>
      </c>
      <c r="G326" s="15">
        <f>TRUNC(F326*D326, 1)</f>
        <v>26935.9</v>
      </c>
      <c r="H326" s="6" t="s">
        <v>5631</v>
      </c>
      <c r="I326" s="6" t="s">
        <v>5631</v>
      </c>
      <c r="K326" s="6" t="s">
        <v>724</v>
      </c>
      <c r="L326" s="6" t="s">
        <v>5631</v>
      </c>
      <c r="M326" s="6" t="s">
        <v>5596</v>
      </c>
      <c r="N326" s="6" t="s">
        <v>493</v>
      </c>
    </row>
    <row r="327" spans="1:14" ht="15" customHeight="1">
      <c r="B327" s="6" t="s">
        <v>4803</v>
      </c>
      <c r="G327" s="14">
        <f>TRUNC(G326, 0)</f>
        <v>26935</v>
      </c>
    </row>
    <row r="328" spans="1:14" ht="15" customHeight="1">
      <c r="A328" s="6" t="s">
        <v>3802</v>
      </c>
      <c r="B328" s="6" t="s">
        <v>2171</v>
      </c>
      <c r="C328" s="6" t="s">
        <v>4283</v>
      </c>
      <c r="D328" s="6">
        <v>20.5</v>
      </c>
      <c r="E328" s="16" t="s">
        <v>5542</v>
      </c>
      <c r="F328" s="16">
        <f>중기기초자료!D731</f>
        <v>1223</v>
      </c>
      <c r="G328" s="15">
        <f>TRUNC(F328*D328, 1)</f>
        <v>25071.5</v>
      </c>
      <c r="H328" s="6" t="s">
        <v>5631</v>
      </c>
      <c r="I328" s="6" t="s">
        <v>5631</v>
      </c>
      <c r="K328" s="6" t="s">
        <v>2015</v>
      </c>
      <c r="L328" s="6" t="s">
        <v>5631</v>
      </c>
      <c r="M328" s="6" t="s">
        <v>1155</v>
      </c>
    </row>
    <row r="329" spans="1:14" ht="15" customHeight="1">
      <c r="B329" s="6" t="s">
        <v>1786</v>
      </c>
      <c r="C329" s="6" t="s">
        <v>4283</v>
      </c>
      <c r="D329" s="6">
        <v>24</v>
      </c>
      <c r="E329" s="16" t="s">
        <v>2305</v>
      </c>
      <c r="F329" s="16">
        <v>0</v>
      </c>
      <c r="G329" s="15">
        <f>TRUNC((G328) * D329/100, 1)</f>
        <v>6017.1</v>
      </c>
      <c r="H329" s="6" t="s">
        <v>5631</v>
      </c>
      <c r="I329" s="6" t="s">
        <v>5631</v>
      </c>
      <c r="K329" s="6" t="s">
        <v>608</v>
      </c>
      <c r="L329" s="6" t="s">
        <v>5631</v>
      </c>
      <c r="M329" s="6" t="s">
        <v>3749</v>
      </c>
      <c r="N329" s="6" t="s">
        <v>5631</v>
      </c>
    </row>
    <row r="330" spans="1:14" ht="15" customHeight="1">
      <c r="B330" s="6" t="s">
        <v>4803</v>
      </c>
      <c r="G330" s="14">
        <f>TRUNC(G328+G329, 0)</f>
        <v>31088</v>
      </c>
    </row>
    <row r="331" spans="1:14" ht="15" customHeight="1">
      <c r="A331" s="6" t="s">
        <v>2270</v>
      </c>
      <c r="B331" s="6" t="s">
        <v>2417</v>
      </c>
      <c r="C331" s="6" t="s">
        <v>2659</v>
      </c>
      <c r="D331" s="6">
        <v>1</v>
      </c>
      <c r="E331" s="15" t="s">
        <v>3317</v>
      </c>
      <c r="F331" s="15">
        <f>TRUNC(중기기초자료!E721 * 중기전역변수!C19, 1)</f>
        <v>25758.7</v>
      </c>
      <c r="G331" s="15">
        <f>TRUNC(F331*D331, 1)</f>
        <v>25758.7</v>
      </c>
      <c r="H331" s="6" t="s">
        <v>5631</v>
      </c>
      <c r="I331" s="6" t="s">
        <v>5631</v>
      </c>
      <c r="K331" s="6" t="s">
        <v>3156</v>
      </c>
      <c r="L331" s="6" t="s">
        <v>5631</v>
      </c>
      <c r="M331" s="6" t="s">
        <v>3230</v>
      </c>
    </row>
    <row r="332" spans="1:14" ht="15" customHeight="1">
      <c r="B332" s="6" t="s">
        <v>4803</v>
      </c>
      <c r="G332" s="14">
        <f>TRUNC(G331, 0)</f>
        <v>25758</v>
      </c>
    </row>
    <row r="333" spans="1:14" ht="15" customHeight="1">
      <c r="B333" s="6" t="s">
        <v>588</v>
      </c>
      <c r="G333" s="14">
        <f>TRUNC(G327+G330+G332, 0)</f>
        <v>83781</v>
      </c>
    </row>
    <row r="334" spans="1:14" ht="15" customHeight="1">
      <c r="A334" s="13"/>
      <c r="B334" s="13"/>
      <c r="C334" s="13"/>
      <c r="D334" s="13"/>
      <c r="E334" s="13"/>
      <c r="F334" s="13"/>
      <c r="G334" s="13"/>
      <c r="H334" s="13"/>
    </row>
    <row r="335" spans="1:14" ht="15" customHeight="1">
      <c r="A335" s="13" t="s">
        <v>4970</v>
      </c>
      <c r="B335" s="13" t="s">
        <v>1368</v>
      </c>
      <c r="C335" s="13"/>
      <c r="D335" s="13"/>
      <c r="E335" s="13"/>
      <c r="F335" s="13"/>
      <c r="G335" s="13"/>
      <c r="H335" s="13"/>
      <c r="I335" s="6" t="s">
        <v>5631</v>
      </c>
      <c r="J335" s="6" t="s">
        <v>3631</v>
      </c>
    </row>
    <row r="336" spans="1:14" ht="15" customHeight="1">
      <c r="A336" s="13" t="s">
        <v>1567</v>
      </c>
      <c r="B336" s="13" t="s">
        <v>2424</v>
      </c>
      <c r="C336" s="13"/>
      <c r="D336" s="13"/>
      <c r="E336" s="13"/>
      <c r="F336" s="13"/>
      <c r="G336" s="13"/>
      <c r="H336" s="13"/>
    </row>
    <row r="337" spans="1:14" ht="15" customHeight="1">
      <c r="A337" s="5" t="s">
        <v>4302</v>
      </c>
      <c r="B337" s="5"/>
      <c r="C337" s="5" t="s">
        <v>2755</v>
      </c>
      <c r="D337" s="5" t="s">
        <v>182</v>
      </c>
      <c r="E337" s="5" t="s">
        <v>5266</v>
      </c>
      <c r="F337" s="5" t="s">
        <v>1321</v>
      </c>
      <c r="G337" s="5" t="s">
        <v>780</v>
      </c>
      <c r="H337" s="5" t="s">
        <v>1458</v>
      </c>
    </row>
    <row r="338" spans="1:14" ht="15" customHeight="1">
      <c r="A338" s="6" t="s">
        <v>405</v>
      </c>
      <c r="B338" s="6" t="s">
        <v>1621</v>
      </c>
      <c r="C338" s="6" t="s">
        <v>1897</v>
      </c>
      <c r="D338" s="6">
        <f>(900 + 700 + 438)*10^-4</f>
        <v>0.20380000000000001</v>
      </c>
      <c r="E338" s="14" t="s">
        <v>740</v>
      </c>
      <c r="F338" s="14">
        <f>중기기초자료!F37</f>
        <v>73754</v>
      </c>
      <c r="G338" s="15">
        <f>TRUNC(F338*D338, 1)</f>
        <v>15031</v>
      </c>
      <c r="H338" s="6" t="s">
        <v>5631</v>
      </c>
      <c r="I338" s="6" t="s">
        <v>5631</v>
      </c>
      <c r="K338" s="6" t="s">
        <v>724</v>
      </c>
      <c r="L338" s="6" t="s">
        <v>5631</v>
      </c>
      <c r="M338" s="6" t="s">
        <v>2179</v>
      </c>
      <c r="N338" s="6" t="s">
        <v>1250</v>
      </c>
    </row>
    <row r="339" spans="1:14" ht="15" customHeight="1">
      <c r="B339" s="6" t="s">
        <v>4803</v>
      </c>
      <c r="G339" s="14">
        <f>TRUNC(G338, 0)</f>
        <v>15031</v>
      </c>
    </row>
    <row r="340" spans="1:14" ht="15" customHeight="1">
      <c r="A340" s="6" t="s">
        <v>3802</v>
      </c>
      <c r="B340" s="6" t="s">
        <v>2171</v>
      </c>
      <c r="C340" s="6" t="s">
        <v>4283</v>
      </c>
      <c r="D340" s="6">
        <v>9.5</v>
      </c>
      <c r="E340" s="16" t="s">
        <v>5542</v>
      </c>
      <c r="F340" s="16">
        <f>중기기초자료!D731</f>
        <v>1223</v>
      </c>
      <c r="G340" s="15">
        <f>TRUNC(F340*D340, 1)</f>
        <v>11618.5</v>
      </c>
      <c r="H340" s="6" t="s">
        <v>5631</v>
      </c>
      <c r="I340" s="6" t="s">
        <v>5631</v>
      </c>
      <c r="K340" s="6" t="s">
        <v>2015</v>
      </c>
      <c r="L340" s="6" t="s">
        <v>5631</v>
      </c>
      <c r="M340" s="6" t="s">
        <v>1155</v>
      </c>
    </row>
    <row r="341" spans="1:14" ht="15" customHeight="1">
      <c r="B341" s="6" t="s">
        <v>1786</v>
      </c>
      <c r="C341" s="6" t="s">
        <v>4283</v>
      </c>
      <c r="D341" s="6">
        <v>15</v>
      </c>
      <c r="E341" s="16" t="s">
        <v>2305</v>
      </c>
      <c r="F341" s="16">
        <v>0</v>
      </c>
      <c r="G341" s="15">
        <f>TRUNC((G340) * D341/100, 1)</f>
        <v>1742.7</v>
      </c>
      <c r="H341" s="6" t="s">
        <v>5631</v>
      </c>
      <c r="I341" s="6" t="s">
        <v>5631</v>
      </c>
      <c r="K341" s="6" t="s">
        <v>608</v>
      </c>
      <c r="L341" s="6" t="s">
        <v>5631</v>
      </c>
      <c r="M341" s="6" t="s">
        <v>3749</v>
      </c>
      <c r="N341" s="6" t="s">
        <v>5631</v>
      </c>
    </row>
    <row r="342" spans="1:14" ht="15" customHeight="1">
      <c r="B342" s="6" t="s">
        <v>4803</v>
      </c>
      <c r="G342" s="14">
        <f>TRUNC(G340+G341, 0)</f>
        <v>13361</v>
      </c>
    </row>
    <row r="343" spans="1:14" ht="15" customHeight="1">
      <c r="A343" s="6" t="s">
        <v>2270</v>
      </c>
      <c r="B343" s="6" t="s">
        <v>2417</v>
      </c>
      <c r="C343" s="6" t="s">
        <v>2659</v>
      </c>
      <c r="D343" s="6">
        <v>1</v>
      </c>
      <c r="E343" s="15" t="s">
        <v>3317</v>
      </c>
      <c r="F343" s="15">
        <f>TRUNC(중기기초자료!E721 * 중기전역변수!C19, 1)</f>
        <v>25758.7</v>
      </c>
      <c r="G343" s="15">
        <f>TRUNC(F343*D343, 1)</f>
        <v>25758.7</v>
      </c>
      <c r="H343" s="6" t="s">
        <v>5631</v>
      </c>
      <c r="I343" s="6" t="s">
        <v>5631</v>
      </c>
      <c r="K343" s="6" t="s">
        <v>3156</v>
      </c>
      <c r="L343" s="6" t="s">
        <v>5631</v>
      </c>
      <c r="M343" s="6" t="s">
        <v>3230</v>
      </c>
    </row>
    <row r="344" spans="1:14" ht="15" customHeight="1">
      <c r="B344" s="6" t="s">
        <v>4803</v>
      </c>
      <c r="G344" s="14">
        <f>TRUNC(G343, 0)</f>
        <v>25758</v>
      </c>
    </row>
    <row r="345" spans="1:14" ht="15" customHeight="1">
      <c r="B345" s="6" t="s">
        <v>588</v>
      </c>
      <c r="G345" s="14">
        <f>TRUNC(G339+G342+G344, 0)</f>
        <v>54150</v>
      </c>
    </row>
    <row r="346" spans="1:14" ht="15" customHeight="1">
      <c r="A346" s="13"/>
      <c r="B346" s="13"/>
      <c r="C346" s="13"/>
      <c r="D346" s="13"/>
      <c r="E346" s="13"/>
      <c r="F346" s="13"/>
      <c r="G346" s="13"/>
      <c r="H346" s="13"/>
    </row>
    <row r="347" spans="1:14" ht="15" customHeight="1">
      <c r="A347" s="13" t="s">
        <v>4970</v>
      </c>
      <c r="B347" s="13" t="s">
        <v>5320</v>
      </c>
      <c r="C347" s="13"/>
      <c r="D347" s="13"/>
      <c r="E347" s="13"/>
      <c r="F347" s="13"/>
      <c r="G347" s="13"/>
      <c r="H347" s="13"/>
      <c r="I347" s="6" t="s">
        <v>5631</v>
      </c>
      <c r="J347" s="6" t="s">
        <v>2370</v>
      </c>
    </row>
    <row r="348" spans="1:14" ht="15" customHeight="1">
      <c r="A348" s="13" t="s">
        <v>1567</v>
      </c>
      <c r="B348" s="13" t="s">
        <v>4537</v>
      </c>
      <c r="C348" s="13"/>
      <c r="D348" s="13"/>
      <c r="E348" s="13"/>
      <c r="F348" s="13"/>
      <c r="G348" s="13"/>
      <c r="H348" s="13"/>
    </row>
    <row r="349" spans="1:14" ht="15" customHeight="1">
      <c r="A349" s="5" t="s">
        <v>4302</v>
      </c>
      <c r="B349" s="5"/>
      <c r="C349" s="5" t="s">
        <v>2755</v>
      </c>
      <c r="D349" s="5" t="s">
        <v>182</v>
      </c>
      <c r="E349" s="5" t="s">
        <v>5266</v>
      </c>
      <c r="F349" s="5" t="s">
        <v>1321</v>
      </c>
      <c r="G349" s="5" t="s">
        <v>780</v>
      </c>
      <c r="H349" s="5" t="s">
        <v>1458</v>
      </c>
    </row>
    <row r="350" spans="1:14" ht="15" customHeight="1">
      <c r="A350" s="6" t="s">
        <v>405</v>
      </c>
      <c r="B350" s="6" t="s">
        <v>1621</v>
      </c>
      <c r="C350" s="6" t="s">
        <v>2641</v>
      </c>
      <c r="D350" s="6">
        <f>(900 + 700 + 438)*10^-4</f>
        <v>0.20380000000000001</v>
      </c>
      <c r="E350" s="14" t="s">
        <v>740</v>
      </c>
      <c r="F350" s="14">
        <f>중기기초자료!F38</f>
        <v>96577</v>
      </c>
      <c r="G350" s="15">
        <f>TRUNC(F350*D350, 1)</f>
        <v>19682.3</v>
      </c>
      <c r="H350" s="6" t="s">
        <v>5631</v>
      </c>
      <c r="I350" s="6" t="s">
        <v>5631</v>
      </c>
      <c r="K350" s="6" t="s">
        <v>724</v>
      </c>
      <c r="L350" s="6" t="s">
        <v>5631</v>
      </c>
      <c r="M350" s="6" t="s">
        <v>3461</v>
      </c>
      <c r="N350" s="6" t="s">
        <v>1250</v>
      </c>
    </row>
    <row r="351" spans="1:14" ht="15" customHeight="1">
      <c r="B351" s="6" t="s">
        <v>4803</v>
      </c>
      <c r="G351" s="14">
        <f>TRUNC(G350, 0)</f>
        <v>19682</v>
      </c>
    </row>
    <row r="352" spans="1:14" ht="15" customHeight="1">
      <c r="A352" s="6" t="s">
        <v>3802</v>
      </c>
      <c r="B352" s="6" t="s">
        <v>2171</v>
      </c>
      <c r="C352" s="6" t="s">
        <v>4283</v>
      </c>
      <c r="D352" s="6">
        <v>11</v>
      </c>
      <c r="E352" s="16" t="s">
        <v>5542</v>
      </c>
      <c r="F352" s="16">
        <f>중기기초자료!D731</f>
        <v>1223</v>
      </c>
      <c r="G352" s="15">
        <f>TRUNC(F352*D352, 1)</f>
        <v>13453</v>
      </c>
      <c r="H352" s="6" t="s">
        <v>5631</v>
      </c>
      <c r="I352" s="6" t="s">
        <v>5631</v>
      </c>
      <c r="K352" s="6" t="s">
        <v>2015</v>
      </c>
      <c r="L352" s="6" t="s">
        <v>5631</v>
      </c>
      <c r="M352" s="6" t="s">
        <v>1155</v>
      </c>
    </row>
    <row r="353" spans="1:14" ht="15" customHeight="1">
      <c r="B353" s="6" t="s">
        <v>1786</v>
      </c>
      <c r="C353" s="6" t="s">
        <v>4283</v>
      </c>
      <c r="D353" s="6">
        <v>15</v>
      </c>
      <c r="E353" s="16" t="s">
        <v>2305</v>
      </c>
      <c r="F353" s="16">
        <v>0</v>
      </c>
      <c r="G353" s="15">
        <f>TRUNC((G352) * D353/100, 1)</f>
        <v>2017.9</v>
      </c>
      <c r="H353" s="6" t="s">
        <v>5631</v>
      </c>
      <c r="I353" s="6" t="s">
        <v>5631</v>
      </c>
      <c r="K353" s="6" t="s">
        <v>608</v>
      </c>
      <c r="L353" s="6" t="s">
        <v>5631</v>
      </c>
      <c r="M353" s="6" t="s">
        <v>3749</v>
      </c>
      <c r="N353" s="6" t="s">
        <v>5631</v>
      </c>
    </row>
    <row r="354" spans="1:14" ht="15" customHeight="1">
      <c r="B354" s="6" t="s">
        <v>4803</v>
      </c>
      <c r="G354" s="14">
        <f>TRUNC(G352+G353, 0)</f>
        <v>15470</v>
      </c>
    </row>
    <row r="355" spans="1:14" ht="15" customHeight="1">
      <c r="A355" s="6" t="s">
        <v>2270</v>
      </c>
      <c r="B355" s="6" t="s">
        <v>2417</v>
      </c>
      <c r="C355" s="6" t="s">
        <v>2659</v>
      </c>
      <c r="D355" s="6">
        <v>1</v>
      </c>
      <c r="E355" s="15" t="s">
        <v>3317</v>
      </c>
      <c r="F355" s="15">
        <f>TRUNC(중기기초자료!E721 * 중기전역변수!C19, 1)</f>
        <v>25758.7</v>
      </c>
      <c r="G355" s="15">
        <f>TRUNC(F355*D355, 1)</f>
        <v>25758.7</v>
      </c>
      <c r="H355" s="6" t="s">
        <v>5631</v>
      </c>
      <c r="I355" s="6" t="s">
        <v>5631</v>
      </c>
      <c r="K355" s="6" t="s">
        <v>3156</v>
      </c>
      <c r="L355" s="6" t="s">
        <v>5631</v>
      </c>
      <c r="M355" s="6" t="s">
        <v>3230</v>
      </c>
    </row>
    <row r="356" spans="1:14" ht="15" customHeight="1">
      <c r="B356" s="6" t="s">
        <v>4803</v>
      </c>
      <c r="G356" s="14">
        <f>TRUNC(G355, 0)</f>
        <v>25758</v>
      </c>
    </row>
    <row r="357" spans="1:14" ht="15" customHeight="1">
      <c r="B357" s="6" t="s">
        <v>588</v>
      </c>
      <c r="G357" s="14">
        <f>TRUNC(G351+G354+G356, 0)</f>
        <v>60910</v>
      </c>
    </row>
    <row r="358" spans="1:14" ht="15" customHeight="1">
      <c r="A358" s="13"/>
      <c r="B358" s="13"/>
      <c r="C358" s="13"/>
      <c r="D358" s="13"/>
      <c r="E358" s="13"/>
      <c r="F358" s="13"/>
      <c r="G358" s="13"/>
      <c r="H358" s="13"/>
    </row>
    <row r="359" spans="1:14" ht="15" customHeight="1">
      <c r="A359" s="13" t="s">
        <v>4970</v>
      </c>
      <c r="B359" s="13" t="s">
        <v>2343</v>
      </c>
      <c r="C359" s="13"/>
      <c r="D359" s="13"/>
      <c r="E359" s="13"/>
      <c r="F359" s="13"/>
      <c r="G359" s="13"/>
      <c r="H359" s="13"/>
      <c r="I359" s="6" t="s">
        <v>5631</v>
      </c>
      <c r="J359" s="6" t="s">
        <v>3259</v>
      </c>
    </row>
    <row r="360" spans="1:14" ht="15" customHeight="1">
      <c r="A360" s="13" t="s">
        <v>1567</v>
      </c>
      <c r="B360" s="13" t="s">
        <v>1858</v>
      </c>
      <c r="C360" s="13"/>
      <c r="D360" s="13"/>
      <c r="E360" s="13"/>
      <c r="F360" s="13"/>
      <c r="G360" s="13"/>
      <c r="H360" s="13"/>
    </row>
    <row r="361" spans="1:14" ht="15" customHeight="1">
      <c r="A361" s="5" t="s">
        <v>4302</v>
      </c>
      <c r="B361" s="5"/>
      <c r="C361" s="5" t="s">
        <v>2755</v>
      </c>
      <c r="D361" s="5" t="s">
        <v>182</v>
      </c>
      <c r="E361" s="5" t="s">
        <v>5266</v>
      </c>
      <c r="F361" s="5" t="s">
        <v>1321</v>
      </c>
      <c r="G361" s="5" t="s">
        <v>780</v>
      </c>
      <c r="H361" s="5" t="s">
        <v>1458</v>
      </c>
    </row>
    <row r="362" spans="1:14" ht="15" customHeight="1">
      <c r="A362" s="6" t="s">
        <v>405</v>
      </c>
      <c r="B362" s="6" t="s">
        <v>4635</v>
      </c>
      <c r="C362" s="6" t="s">
        <v>4061</v>
      </c>
      <c r="D362" s="6">
        <f>(3000 + 2833 + 700)*10^-4</f>
        <v>0.65329999999999999</v>
      </c>
      <c r="E362" s="14" t="s">
        <v>740</v>
      </c>
      <c r="F362" s="14">
        <f>중기기초자료!F39</f>
        <v>3300</v>
      </c>
      <c r="G362" s="15">
        <f>TRUNC(F362*D362, 1)</f>
        <v>2155.8000000000002</v>
      </c>
      <c r="H362" s="6" t="s">
        <v>5631</v>
      </c>
      <c r="I362" s="6" t="s">
        <v>5631</v>
      </c>
      <c r="K362" s="6" t="s">
        <v>724</v>
      </c>
      <c r="L362" s="6" t="s">
        <v>5631</v>
      </c>
      <c r="M362" s="6" t="s">
        <v>2084</v>
      </c>
      <c r="N362" s="6" t="s">
        <v>4496</v>
      </c>
    </row>
    <row r="363" spans="1:14" ht="15" customHeight="1">
      <c r="B363" s="6" t="s">
        <v>4803</v>
      </c>
      <c r="G363" s="14">
        <f>TRUNC(G362, 0)</f>
        <v>2155</v>
      </c>
    </row>
    <row r="364" spans="1:14" ht="15" customHeight="1">
      <c r="A364" s="6" t="s">
        <v>3802</v>
      </c>
    </row>
    <row r="365" spans="1:14" ht="15" customHeight="1">
      <c r="B365" s="6" t="s">
        <v>4803</v>
      </c>
    </row>
    <row r="366" spans="1:14" ht="15" customHeight="1">
      <c r="A366" s="6" t="s">
        <v>2270</v>
      </c>
    </row>
    <row r="367" spans="1:14" ht="15" customHeight="1">
      <c r="B367" s="6" t="s">
        <v>4803</v>
      </c>
    </row>
    <row r="368" spans="1:14" ht="15" customHeight="1">
      <c r="B368" s="6" t="s">
        <v>588</v>
      </c>
      <c r="G368" s="14">
        <f>TRUNC(G363+G365+G367, 0)</f>
        <v>2155</v>
      </c>
    </row>
    <row r="369" spans="1:14" ht="15" customHeight="1">
      <c r="A369" s="13"/>
      <c r="B369" s="13"/>
      <c r="C369" s="13"/>
      <c r="D369" s="13"/>
      <c r="E369" s="13"/>
      <c r="F369" s="13"/>
      <c r="G369" s="13"/>
      <c r="H369" s="13"/>
    </row>
    <row r="370" spans="1:14" ht="15" customHeight="1">
      <c r="A370" s="13" t="s">
        <v>4970</v>
      </c>
      <c r="B370" s="13" t="s">
        <v>2516</v>
      </c>
      <c r="C370" s="13"/>
      <c r="D370" s="13"/>
      <c r="E370" s="13"/>
      <c r="F370" s="13"/>
      <c r="G370" s="13"/>
      <c r="H370" s="13"/>
      <c r="I370" s="6" t="s">
        <v>5631</v>
      </c>
      <c r="J370" s="6" t="s">
        <v>3457</v>
      </c>
    </row>
    <row r="371" spans="1:14" ht="15" customHeight="1">
      <c r="A371" s="13" t="s">
        <v>1567</v>
      </c>
      <c r="B371" s="13" t="s">
        <v>4666</v>
      </c>
      <c r="C371" s="13"/>
      <c r="D371" s="13"/>
      <c r="E371" s="13"/>
      <c r="F371" s="13"/>
      <c r="G371" s="13"/>
      <c r="H371" s="13"/>
    </row>
    <row r="372" spans="1:14" ht="15" customHeight="1">
      <c r="A372" s="5" t="s">
        <v>4302</v>
      </c>
      <c r="B372" s="5"/>
      <c r="C372" s="5" t="s">
        <v>2755</v>
      </c>
      <c r="D372" s="5" t="s">
        <v>182</v>
      </c>
      <c r="E372" s="5" t="s">
        <v>5266</v>
      </c>
      <c r="F372" s="5" t="s">
        <v>1321</v>
      </c>
      <c r="G372" s="5" t="s">
        <v>780</v>
      </c>
      <c r="H372" s="5" t="s">
        <v>1458</v>
      </c>
    </row>
    <row r="373" spans="1:14" ht="15" customHeight="1">
      <c r="A373" s="6" t="s">
        <v>405</v>
      </c>
      <c r="B373" s="6" t="s">
        <v>4635</v>
      </c>
      <c r="C373" s="6" t="s">
        <v>3510</v>
      </c>
      <c r="D373" s="6">
        <f>(3000 + 2833 + 700)*10^-4</f>
        <v>0.65329999999999999</v>
      </c>
      <c r="E373" s="14" t="s">
        <v>740</v>
      </c>
      <c r="F373" s="14">
        <f>중기기초자료!F40</f>
        <v>6050</v>
      </c>
      <c r="G373" s="15">
        <f>TRUNC(F373*D373, 1)</f>
        <v>3952.4</v>
      </c>
      <c r="H373" s="6" t="s">
        <v>5631</v>
      </c>
      <c r="I373" s="6" t="s">
        <v>5631</v>
      </c>
      <c r="K373" s="6" t="s">
        <v>724</v>
      </c>
      <c r="L373" s="6" t="s">
        <v>5631</v>
      </c>
      <c r="M373" s="6" t="s">
        <v>2356</v>
      </c>
      <c r="N373" s="6" t="s">
        <v>4496</v>
      </c>
    </row>
    <row r="374" spans="1:14" ht="15" customHeight="1">
      <c r="B374" s="6" t="s">
        <v>4803</v>
      </c>
      <c r="G374" s="14">
        <f>TRUNC(G373, 0)</f>
        <v>3952</v>
      </c>
    </row>
    <row r="375" spans="1:14" ht="15" customHeight="1">
      <c r="A375" s="6" t="s">
        <v>3802</v>
      </c>
    </row>
    <row r="376" spans="1:14" ht="15" customHeight="1">
      <c r="B376" s="6" t="s">
        <v>4803</v>
      </c>
    </row>
    <row r="377" spans="1:14" ht="15" customHeight="1">
      <c r="A377" s="6" t="s">
        <v>2270</v>
      </c>
    </row>
    <row r="378" spans="1:14" ht="15" customHeight="1">
      <c r="B378" s="6" t="s">
        <v>4803</v>
      </c>
    </row>
    <row r="379" spans="1:14" ht="15" customHeight="1">
      <c r="B379" s="6" t="s">
        <v>588</v>
      </c>
      <c r="G379" s="14">
        <f>TRUNC(G374+G376+G378, 0)</f>
        <v>3952</v>
      </c>
    </row>
    <row r="380" spans="1:14" ht="15" customHeight="1">
      <c r="A380" s="13"/>
      <c r="B380" s="13"/>
      <c r="C380" s="13"/>
      <c r="D380" s="13"/>
      <c r="E380" s="13"/>
      <c r="F380" s="13"/>
      <c r="G380" s="13"/>
      <c r="H380" s="13"/>
    </row>
    <row r="381" spans="1:14" ht="15" customHeight="1">
      <c r="A381" s="13" t="s">
        <v>4970</v>
      </c>
      <c r="B381" s="13" t="s">
        <v>2695</v>
      </c>
      <c r="C381" s="13"/>
      <c r="D381" s="13"/>
      <c r="E381" s="13"/>
      <c r="F381" s="13"/>
      <c r="G381" s="13"/>
      <c r="H381" s="13"/>
      <c r="I381" s="6" t="s">
        <v>5631</v>
      </c>
      <c r="J381" s="6" t="s">
        <v>3071</v>
      </c>
    </row>
    <row r="382" spans="1:14" ht="15" customHeight="1">
      <c r="A382" s="13" t="s">
        <v>1567</v>
      </c>
      <c r="B382" s="13" t="s">
        <v>3887</v>
      </c>
      <c r="C382" s="13"/>
      <c r="D382" s="13"/>
      <c r="E382" s="13"/>
      <c r="F382" s="13"/>
      <c r="G382" s="13"/>
      <c r="H382" s="13"/>
    </row>
    <row r="383" spans="1:14" ht="15" customHeight="1">
      <c r="A383" s="5" t="s">
        <v>4302</v>
      </c>
      <c r="B383" s="5"/>
      <c r="C383" s="5" t="s">
        <v>2755</v>
      </c>
      <c r="D383" s="5" t="s">
        <v>182</v>
      </c>
      <c r="E383" s="5" t="s">
        <v>5266</v>
      </c>
      <c r="F383" s="5" t="s">
        <v>1321</v>
      </c>
      <c r="G383" s="5" t="s">
        <v>780</v>
      </c>
      <c r="H383" s="5" t="s">
        <v>1458</v>
      </c>
    </row>
    <row r="384" spans="1:14" ht="15" customHeight="1">
      <c r="A384" s="6" t="s">
        <v>405</v>
      </c>
      <c r="B384" s="6" t="s">
        <v>4635</v>
      </c>
      <c r="C384" s="6" t="s">
        <v>3699</v>
      </c>
      <c r="D384" s="6">
        <f>(3000 + 2833 + 700)*10^-4</f>
        <v>0.65329999999999999</v>
      </c>
      <c r="E384" s="14" t="s">
        <v>740</v>
      </c>
      <c r="F384" s="14">
        <f>중기기초자료!F41</f>
        <v>11060</v>
      </c>
      <c r="G384" s="15">
        <f>TRUNC(F384*D384, 1)</f>
        <v>7225.4</v>
      </c>
      <c r="H384" s="6" t="s">
        <v>5631</v>
      </c>
      <c r="I384" s="6" t="s">
        <v>5631</v>
      </c>
      <c r="K384" s="6" t="s">
        <v>724</v>
      </c>
      <c r="L384" s="6" t="s">
        <v>5631</v>
      </c>
      <c r="M384" s="6" t="s">
        <v>1575</v>
      </c>
      <c r="N384" s="6" t="s">
        <v>3832</v>
      </c>
    </row>
    <row r="385" spans="1:14" ht="15" customHeight="1">
      <c r="B385" s="6" t="s">
        <v>4803</v>
      </c>
      <c r="G385" s="14">
        <f>TRUNC(G384, 0)</f>
        <v>7225</v>
      </c>
    </row>
    <row r="386" spans="1:14" ht="15" customHeight="1">
      <c r="A386" s="6" t="s">
        <v>3802</v>
      </c>
    </row>
    <row r="387" spans="1:14" ht="15" customHeight="1">
      <c r="B387" s="6" t="s">
        <v>4803</v>
      </c>
    </row>
    <row r="388" spans="1:14" ht="15" customHeight="1">
      <c r="A388" s="6" t="s">
        <v>2270</v>
      </c>
    </row>
    <row r="389" spans="1:14" ht="15" customHeight="1">
      <c r="B389" s="6" t="s">
        <v>4803</v>
      </c>
    </row>
    <row r="390" spans="1:14" ht="15" customHeight="1">
      <c r="B390" s="6" t="s">
        <v>588</v>
      </c>
      <c r="G390" s="14">
        <f>TRUNC(G385+G387+G389, 0)</f>
        <v>7225</v>
      </c>
    </row>
    <row r="391" spans="1:14" ht="15" customHeight="1">
      <c r="A391" s="13"/>
      <c r="B391" s="13"/>
      <c r="C391" s="13"/>
      <c r="D391" s="13"/>
      <c r="E391" s="13"/>
      <c r="F391" s="13"/>
      <c r="G391" s="13"/>
      <c r="H391" s="13"/>
    </row>
    <row r="392" spans="1:14" ht="15" customHeight="1">
      <c r="A392" s="13" t="s">
        <v>4970</v>
      </c>
      <c r="B392" s="13" t="s">
        <v>5600</v>
      </c>
      <c r="C392" s="13"/>
      <c r="D392" s="13"/>
      <c r="E392" s="13"/>
      <c r="F392" s="13"/>
      <c r="G392" s="13"/>
      <c r="H392" s="13"/>
      <c r="I392" s="6" t="s">
        <v>5631</v>
      </c>
      <c r="J392" s="6" t="s">
        <v>607</v>
      </c>
    </row>
    <row r="393" spans="1:14" ht="15" customHeight="1">
      <c r="A393" s="13" t="s">
        <v>1567</v>
      </c>
      <c r="B393" s="13" t="s">
        <v>3175</v>
      </c>
      <c r="C393" s="13"/>
      <c r="D393" s="13"/>
      <c r="E393" s="13"/>
      <c r="F393" s="13"/>
      <c r="G393" s="13"/>
      <c r="H393" s="13"/>
    </row>
    <row r="394" spans="1:14" ht="15" customHeight="1">
      <c r="A394" s="5" t="s">
        <v>4302</v>
      </c>
      <c r="B394" s="5"/>
      <c r="C394" s="5" t="s">
        <v>2755</v>
      </c>
      <c r="D394" s="5" t="s">
        <v>182</v>
      </c>
      <c r="E394" s="5" t="s">
        <v>5266</v>
      </c>
      <c r="F394" s="5" t="s">
        <v>1321</v>
      </c>
      <c r="G394" s="5" t="s">
        <v>780</v>
      </c>
      <c r="H394" s="5" t="s">
        <v>1458</v>
      </c>
    </row>
    <row r="395" spans="1:14" ht="15" customHeight="1">
      <c r="A395" s="6" t="s">
        <v>405</v>
      </c>
      <c r="B395" s="6" t="s">
        <v>4635</v>
      </c>
      <c r="C395" s="6" t="s">
        <v>1071</v>
      </c>
      <c r="D395" s="6">
        <f>(3000 + 2833 + 700)*10^-4</f>
        <v>0.65329999999999999</v>
      </c>
      <c r="E395" s="14" t="s">
        <v>740</v>
      </c>
      <c r="F395" s="14">
        <f>중기기초자료!F42</f>
        <v>13750</v>
      </c>
      <c r="G395" s="15">
        <f>TRUNC(F395*D395, 1)</f>
        <v>8982.7999999999993</v>
      </c>
      <c r="H395" s="6" t="s">
        <v>5631</v>
      </c>
      <c r="I395" s="6" t="s">
        <v>5631</v>
      </c>
      <c r="K395" s="6" t="s">
        <v>724</v>
      </c>
      <c r="L395" s="6" t="s">
        <v>5631</v>
      </c>
      <c r="M395" s="6" t="s">
        <v>4592</v>
      </c>
      <c r="N395" s="6" t="s">
        <v>4496</v>
      </c>
    </row>
    <row r="396" spans="1:14" ht="15" customHeight="1">
      <c r="B396" s="6" t="s">
        <v>4803</v>
      </c>
      <c r="G396" s="14">
        <f>TRUNC(G395, 0)</f>
        <v>8982</v>
      </c>
    </row>
    <row r="397" spans="1:14" ht="15" customHeight="1">
      <c r="A397" s="6" t="s">
        <v>3802</v>
      </c>
    </row>
    <row r="398" spans="1:14" ht="15" customHeight="1">
      <c r="B398" s="6" t="s">
        <v>4803</v>
      </c>
    </row>
    <row r="399" spans="1:14" ht="15" customHeight="1">
      <c r="A399" s="6" t="s">
        <v>2270</v>
      </c>
    </row>
    <row r="400" spans="1:14" ht="15" customHeight="1">
      <c r="B400" s="6" t="s">
        <v>4803</v>
      </c>
    </row>
    <row r="401" spans="1:14" ht="15" customHeight="1">
      <c r="B401" s="6" t="s">
        <v>588</v>
      </c>
      <c r="G401" s="14">
        <f>TRUNC(G396+G398+G400, 0)</f>
        <v>8982</v>
      </c>
    </row>
    <row r="402" spans="1:14" ht="15" customHeight="1">
      <c r="A402" s="13"/>
      <c r="B402" s="13"/>
      <c r="C402" s="13"/>
      <c r="D402" s="13"/>
      <c r="E402" s="13"/>
      <c r="F402" s="13"/>
      <c r="G402" s="13"/>
      <c r="H402" s="13"/>
    </row>
    <row r="403" spans="1:14" ht="15" customHeight="1">
      <c r="A403" s="13" t="s">
        <v>4970</v>
      </c>
      <c r="B403" s="13" t="s">
        <v>1472</v>
      </c>
      <c r="C403" s="13"/>
      <c r="D403" s="13"/>
      <c r="E403" s="13"/>
      <c r="F403" s="13"/>
      <c r="G403" s="13"/>
      <c r="H403" s="13"/>
      <c r="I403" s="6" t="s">
        <v>5631</v>
      </c>
      <c r="J403" s="6" t="s">
        <v>3040</v>
      </c>
    </row>
    <row r="404" spans="1:14" ht="15" customHeight="1">
      <c r="A404" s="13" t="s">
        <v>1567</v>
      </c>
      <c r="B404" s="13" t="s">
        <v>2045</v>
      </c>
      <c r="C404" s="13"/>
      <c r="D404" s="13"/>
      <c r="E404" s="13"/>
      <c r="F404" s="13"/>
      <c r="G404" s="13"/>
      <c r="H404" s="13"/>
    </row>
    <row r="405" spans="1:14" ht="15" customHeight="1">
      <c r="A405" s="5" t="s">
        <v>4302</v>
      </c>
      <c r="B405" s="5"/>
      <c r="C405" s="5" t="s">
        <v>2755</v>
      </c>
      <c r="D405" s="5" t="s">
        <v>182</v>
      </c>
      <c r="E405" s="5" t="s">
        <v>5266</v>
      </c>
      <c r="F405" s="5" t="s">
        <v>1321</v>
      </c>
      <c r="G405" s="5" t="s">
        <v>780</v>
      </c>
      <c r="H405" s="5" t="s">
        <v>1458</v>
      </c>
    </row>
    <row r="406" spans="1:14" ht="15" customHeight="1">
      <c r="A406" s="6" t="s">
        <v>405</v>
      </c>
      <c r="B406" s="6" t="s">
        <v>4635</v>
      </c>
      <c r="C406" s="6" t="s">
        <v>3224</v>
      </c>
      <c r="D406" s="6">
        <f>(3000 + 2833 + 700)*10^-4</f>
        <v>0.65329999999999999</v>
      </c>
      <c r="E406" s="14" t="s">
        <v>740</v>
      </c>
      <c r="F406" s="14">
        <f>중기기초자료!F43</f>
        <v>15000</v>
      </c>
      <c r="G406" s="15">
        <f>TRUNC(F406*D406, 1)</f>
        <v>9799.5</v>
      </c>
      <c r="H406" s="6" t="s">
        <v>5631</v>
      </c>
      <c r="I406" s="6" t="s">
        <v>5631</v>
      </c>
      <c r="K406" s="6" t="s">
        <v>724</v>
      </c>
      <c r="L406" s="6" t="s">
        <v>5631</v>
      </c>
      <c r="M406" s="6" t="s">
        <v>1422</v>
      </c>
      <c r="N406" s="6" t="s">
        <v>3832</v>
      </c>
    </row>
    <row r="407" spans="1:14" ht="15" customHeight="1">
      <c r="B407" s="6" t="s">
        <v>4803</v>
      </c>
      <c r="G407" s="14">
        <f>TRUNC(G406, 0)</f>
        <v>9799</v>
      </c>
    </row>
    <row r="408" spans="1:14" ht="15" customHeight="1">
      <c r="A408" s="6" t="s">
        <v>3802</v>
      </c>
    </row>
    <row r="409" spans="1:14" ht="15" customHeight="1">
      <c r="B409" s="6" t="s">
        <v>4803</v>
      </c>
    </row>
    <row r="410" spans="1:14" ht="15" customHeight="1">
      <c r="A410" s="6" t="s">
        <v>2270</v>
      </c>
    </row>
    <row r="411" spans="1:14" ht="15" customHeight="1">
      <c r="B411" s="6" t="s">
        <v>4803</v>
      </c>
    </row>
    <row r="412" spans="1:14" ht="15" customHeight="1">
      <c r="B412" s="6" t="s">
        <v>588</v>
      </c>
      <c r="G412" s="14">
        <f>TRUNC(G407+G409+G411, 0)</f>
        <v>9799</v>
      </c>
    </row>
    <row r="413" spans="1:14" ht="15" customHeight="1">
      <c r="A413" s="13"/>
      <c r="B413" s="13"/>
      <c r="C413" s="13"/>
      <c r="D413" s="13"/>
      <c r="E413" s="13"/>
      <c r="F413" s="13"/>
      <c r="G413" s="13"/>
      <c r="H413" s="13"/>
    </row>
    <row r="414" spans="1:14" ht="15" customHeight="1">
      <c r="A414" s="13" t="s">
        <v>4970</v>
      </c>
      <c r="B414" s="13" t="s">
        <v>1129</v>
      </c>
      <c r="C414" s="13"/>
      <c r="D414" s="13"/>
      <c r="E414" s="13"/>
      <c r="F414" s="13"/>
      <c r="G414" s="13"/>
      <c r="H414" s="13"/>
      <c r="I414" s="6" t="s">
        <v>5631</v>
      </c>
      <c r="J414" s="6" t="s">
        <v>5486</v>
      </c>
    </row>
    <row r="415" spans="1:14" ht="15" customHeight="1">
      <c r="A415" s="13" t="s">
        <v>1567</v>
      </c>
      <c r="B415" s="13" t="s">
        <v>3126</v>
      </c>
      <c r="C415" s="13"/>
      <c r="D415" s="13"/>
      <c r="E415" s="13"/>
      <c r="F415" s="13"/>
      <c r="G415" s="13"/>
      <c r="H415" s="13"/>
    </row>
    <row r="416" spans="1:14" ht="15" customHeight="1">
      <c r="A416" s="5" t="s">
        <v>4302</v>
      </c>
      <c r="B416" s="5"/>
      <c r="C416" s="5" t="s">
        <v>2755</v>
      </c>
      <c r="D416" s="5" t="s">
        <v>182</v>
      </c>
      <c r="E416" s="5" t="s">
        <v>5266</v>
      </c>
      <c r="F416" s="5" t="s">
        <v>1321</v>
      </c>
      <c r="G416" s="5" t="s">
        <v>780</v>
      </c>
      <c r="H416" s="5" t="s">
        <v>1458</v>
      </c>
    </row>
    <row r="417" spans="1:14" ht="15" customHeight="1">
      <c r="A417" s="6" t="s">
        <v>405</v>
      </c>
      <c r="B417" s="6" t="s">
        <v>4635</v>
      </c>
      <c r="C417" s="6" t="s">
        <v>4931</v>
      </c>
      <c r="D417" s="6">
        <f>(3000 + 2833 + 700)*10^-4</f>
        <v>0.65329999999999999</v>
      </c>
      <c r="E417" s="14" t="s">
        <v>740</v>
      </c>
      <c r="F417" s="14">
        <f>중기기초자료!F44</f>
        <v>22000</v>
      </c>
      <c r="G417" s="15">
        <f>TRUNC(F417*D417, 1)</f>
        <v>14372.6</v>
      </c>
      <c r="H417" s="6" t="s">
        <v>5631</v>
      </c>
      <c r="I417" s="6" t="s">
        <v>5631</v>
      </c>
      <c r="K417" s="6" t="s">
        <v>724</v>
      </c>
      <c r="L417" s="6" t="s">
        <v>5631</v>
      </c>
      <c r="M417" s="6" t="s">
        <v>1169</v>
      </c>
      <c r="N417" s="6" t="s">
        <v>3832</v>
      </c>
    </row>
    <row r="418" spans="1:14" ht="15" customHeight="1">
      <c r="B418" s="6" t="s">
        <v>4803</v>
      </c>
      <c r="G418" s="14">
        <f>TRUNC(G417, 0)</f>
        <v>14372</v>
      </c>
    </row>
    <row r="419" spans="1:14" ht="15" customHeight="1">
      <c r="A419" s="6" t="s">
        <v>3802</v>
      </c>
    </row>
    <row r="420" spans="1:14" ht="15" customHeight="1">
      <c r="B420" s="6" t="s">
        <v>4803</v>
      </c>
    </row>
    <row r="421" spans="1:14" ht="15" customHeight="1">
      <c r="A421" s="6" t="s">
        <v>2270</v>
      </c>
    </row>
    <row r="422" spans="1:14" ht="15" customHeight="1">
      <c r="B422" s="6" t="s">
        <v>4803</v>
      </c>
    </row>
    <row r="423" spans="1:14" ht="15" customHeight="1">
      <c r="B423" s="6" t="s">
        <v>588</v>
      </c>
      <c r="G423" s="14">
        <f>TRUNC(G418+G420+G422, 0)</f>
        <v>14372</v>
      </c>
    </row>
    <row r="424" spans="1:14" ht="15" customHeight="1">
      <c r="A424" s="13"/>
      <c r="B424" s="13"/>
      <c r="C424" s="13"/>
      <c r="D424" s="13"/>
      <c r="E424" s="13"/>
      <c r="F424" s="13"/>
      <c r="G424" s="13"/>
      <c r="H424" s="13"/>
    </row>
    <row r="425" spans="1:14" ht="15" customHeight="1">
      <c r="A425" s="13" t="s">
        <v>4970</v>
      </c>
      <c r="B425" s="13" t="s">
        <v>5534</v>
      </c>
      <c r="C425" s="13"/>
      <c r="D425" s="13"/>
      <c r="E425" s="13"/>
      <c r="F425" s="13"/>
      <c r="G425" s="13"/>
      <c r="H425" s="13"/>
      <c r="I425" s="6" t="s">
        <v>5631</v>
      </c>
      <c r="J425" s="6" t="s">
        <v>383</v>
      </c>
    </row>
    <row r="426" spans="1:14" ht="15" customHeight="1">
      <c r="A426" s="13" t="s">
        <v>1567</v>
      </c>
      <c r="B426" s="13" t="s">
        <v>3282</v>
      </c>
      <c r="C426" s="13"/>
      <c r="D426" s="13"/>
      <c r="E426" s="13"/>
      <c r="F426" s="13"/>
      <c r="G426" s="13"/>
      <c r="H426" s="13"/>
    </row>
    <row r="427" spans="1:14" ht="15" customHeight="1">
      <c r="A427" s="5" t="s">
        <v>4302</v>
      </c>
      <c r="B427" s="5"/>
      <c r="C427" s="5" t="s">
        <v>2755</v>
      </c>
      <c r="D427" s="5" t="s">
        <v>182</v>
      </c>
      <c r="E427" s="5" t="s">
        <v>5266</v>
      </c>
      <c r="F427" s="5" t="s">
        <v>1321</v>
      </c>
      <c r="G427" s="5" t="s">
        <v>780</v>
      </c>
      <c r="H427" s="5" t="s">
        <v>1458</v>
      </c>
    </row>
    <row r="428" spans="1:14" ht="15" customHeight="1">
      <c r="A428" s="6" t="s">
        <v>405</v>
      </c>
      <c r="B428" s="6" t="s">
        <v>3655</v>
      </c>
      <c r="C428" s="6" t="s">
        <v>3510</v>
      </c>
      <c r="D428" s="6">
        <v>1</v>
      </c>
      <c r="E428" s="14" t="s">
        <v>740</v>
      </c>
      <c r="F428" s="14">
        <f>중기기초자료!F45</f>
        <v>63</v>
      </c>
      <c r="G428" s="15">
        <f>TRUNC(F428*D428, 1)</f>
        <v>63</v>
      </c>
      <c r="H428" s="6" t="s">
        <v>5631</v>
      </c>
      <c r="I428" s="6" t="s">
        <v>5631</v>
      </c>
      <c r="K428" s="6" t="s">
        <v>724</v>
      </c>
      <c r="L428" s="6" t="s">
        <v>5631</v>
      </c>
      <c r="M428" s="6" t="s">
        <v>4824</v>
      </c>
      <c r="N428" s="6" t="s">
        <v>5631</v>
      </c>
    </row>
    <row r="429" spans="1:14" ht="15" customHeight="1">
      <c r="B429" s="6" t="s">
        <v>4803</v>
      </c>
      <c r="G429" s="14">
        <f>TRUNC(G428, 0)</f>
        <v>63</v>
      </c>
    </row>
    <row r="430" spans="1:14" ht="15" customHeight="1">
      <c r="A430" s="6" t="s">
        <v>3802</v>
      </c>
    </row>
    <row r="431" spans="1:14" ht="15" customHeight="1">
      <c r="B431" s="6" t="s">
        <v>4803</v>
      </c>
    </row>
    <row r="432" spans="1:14" ht="15" customHeight="1">
      <c r="A432" s="6" t="s">
        <v>2270</v>
      </c>
    </row>
    <row r="433" spans="1:14" ht="15" customHeight="1">
      <c r="B433" s="6" t="s">
        <v>4803</v>
      </c>
    </row>
    <row r="434" spans="1:14" ht="15" customHeight="1">
      <c r="B434" s="6" t="s">
        <v>588</v>
      </c>
      <c r="G434" s="14">
        <f>TRUNC(G429+G431+G433, 0)</f>
        <v>63</v>
      </c>
    </row>
    <row r="435" spans="1:14" ht="15" customHeight="1">
      <c r="A435" s="13"/>
      <c r="B435" s="13"/>
      <c r="C435" s="13"/>
      <c r="D435" s="13"/>
      <c r="E435" s="13"/>
      <c r="F435" s="13"/>
      <c r="G435" s="13"/>
      <c r="H435" s="13"/>
    </row>
    <row r="436" spans="1:14" ht="15" customHeight="1">
      <c r="A436" s="13" t="s">
        <v>4970</v>
      </c>
      <c r="B436" s="13" t="s">
        <v>2611</v>
      </c>
      <c r="C436" s="13"/>
      <c r="D436" s="13"/>
      <c r="E436" s="13"/>
      <c r="F436" s="13"/>
      <c r="G436" s="13"/>
      <c r="H436" s="13"/>
      <c r="I436" s="6" t="s">
        <v>5631</v>
      </c>
      <c r="J436" s="6" t="s">
        <v>3678</v>
      </c>
    </row>
    <row r="437" spans="1:14" ht="15" customHeight="1">
      <c r="A437" s="13" t="s">
        <v>1567</v>
      </c>
      <c r="B437" s="13" t="s">
        <v>1126</v>
      </c>
      <c r="C437" s="13"/>
      <c r="D437" s="13"/>
      <c r="E437" s="13"/>
      <c r="F437" s="13"/>
      <c r="G437" s="13"/>
      <c r="H437" s="13"/>
    </row>
    <row r="438" spans="1:14" ht="15" customHeight="1">
      <c r="A438" s="5" t="s">
        <v>4302</v>
      </c>
      <c r="B438" s="5"/>
      <c r="C438" s="5" t="s">
        <v>2755</v>
      </c>
      <c r="D438" s="5" t="s">
        <v>182</v>
      </c>
      <c r="E438" s="5" t="s">
        <v>5266</v>
      </c>
      <c r="F438" s="5" t="s">
        <v>1321</v>
      </c>
      <c r="G438" s="5" t="s">
        <v>780</v>
      </c>
      <c r="H438" s="5" t="s">
        <v>1458</v>
      </c>
    </row>
    <row r="439" spans="1:14" ht="15" customHeight="1">
      <c r="A439" s="6" t="s">
        <v>405</v>
      </c>
      <c r="B439" s="6" t="s">
        <v>3655</v>
      </c>
      <c r="C439" s="6" t="s">
        <v>1071</v>
      </c>
      <c r="D439" s="6">
        <v>1</v>
      </c>
      <c r="E439" s="14" t="s">
        <v>740</v>
      </c>
      <c r="F439" s="14">
        <f>중기기초자료!F46</f>
        <v>252</v>
      </c>
      <c r="G439" s="15">
        <f>TRUNC(F439*D439, 1)</f>
        <v>252</v>
      </c>
      <c r="H439" s="6" t="s">
        <v>5631</v>
      </c>
      <c r="I439" s="6" t="s">
        <v>5631</v>
      </c>
      <c r="K439" s="6" t="s">
        <v>724</v>
      </c>
      <c r="L439" s="6" t="s">
        <v>5631</v>
      </c>
      <c r="M439" s="6" t="s">
        <v>2143</v>
      </c>
      <c r="N439" s="6" t="s">
        <v>5631</v>
      </c>
    </row>
    <row r="440" spans="1:14" ht="15" customHeight="1">
      <c r="B440" s="6" t="s">
        <v>4803</v>
      </c>
      <c r="G440" s="14">
        <f>TRUNC(G439, 0)</f>
        <v>252</v>
      </c>
    </row>
    <row r="441" spans="1:14" ht="15" customHeight="1">
      <c r="A441" s="6" t="s">
        <v>3802</v>
      </c>
    </row>
    <row r="442" spans="1:14" ht="15" customHeight="1">
      <c r="B442" s="6" t="s">
        <v>4803</v>
      </c>
    </row>
    <row r="443" spans="1:14" ht="15" customHeight="1">
      <c r="A443" s="6" t="s">
        <v>2270</v>
      </c>
    </row>
    <row r="444" spans="1:14" ht="15" customHeight="1">
      <c r="B444" s="6" t="s">
        <v>4803</v>
      </c>
    </row>
    <row r="445" spans="1:14" ht="15" customHeight="1">
      <c r="B445" s="6" t="s">
        <v>588</v>
      </c>
      <c r="G445" s="14">
        <f>TRUNC(G440+G442+G444, 0)</f>
        <v>252</v>
      </c>
    </row>
    <row r="446" spans="1:14" ht="15" customHeight="1">
      <c r="A446" s="13"/>
      <c r="B446" s="13"/>
      <c r="C446" s="13"/>
      <c r="D446" s="13"/>
      <c r="E446" s="13"/>
      <c r="F446" s="13"/>
      <c r="G446" s="13"/>
      <c r="H446" s="13"/>
    </row>
    <row r="447" spans="1:14" ht="15" customHeight="1">
      <c r="A447" s="13" t="s">
        <v>4970</v>
      </c>
      <c r="B447" s="13" t="s">
        <v>5345</v>
      </c>
      <c r="C447" s="13"/>
      <c r="D447" s="13"/>
      <c r="E447" s="13"/>
      <c r="F447" s="13"/>
      <c r="G447" s="13"/>
      <c r="H447" s="13"/>
      <c r="I447" s="6" t="s">
        <v>5631</v>
      </c>
      <c r="J447" s="6" t="s">
        <v>3490</v>
      </c>
    </row>
    <row r="448" spans="1:14" ht="15" customHeight="1">
      <c r="A448" s="13" t="s">
        <v>1567</v>
      </c>
      <c r="B448" s="13" t="s">
        <v>5610</v>
      </c>
      <c r="C448" s="13"/>
      <c r="D448" s="13"/>
      <c r="E448" s="13"/>
      <c r="F448" s="13"/>
      <c r="G448" s="13"/>
      <c r="H448" s="13"/>
    </row>
    <row r="449" spans="1:14" ht="15" customHeight="1">
      <c r="A449" s="5" t="s">
        <v>4302</v>
      </c>
      <c r="B449" s="5"/>
      <c r="C449" s="5" t="s">
        <v>2755</v>
      </c>
      <c r="D449" s="5" t="s">
        <v>182</v>
      </c>
      <c r="E449" s="5" t="s">
        <v>5266</v>
      </c>
      <c r="F449" s="5" t="s">
        <v>1321</v>
      </c>
      <c r="G449" s="5" t="s">
        <v>780</v>
      </c>
      <c r="H449" s="5" t="s">
        <v>1458</v>
      </c>
    </row>
    <row r="450" spans="1:14" ht="15" customHeight="1">
      <c r="A450" s="6" t="s">
        <v>405</v>
      </c>
      <c r="B450" s="6" t="s">
        <v>2</v>
      </c>
      <c r="C450" s="6" t="s">
        <v>1071</v>
      </c>
      <c r="D450" s="6">
        <f>(1500 + 1000 + 625)*10^-4</f>
        <v>0.3125</v>
      </c>
      <c r="E450" s="14" t="s">
        <v>740</v>
      </c>
      <c r="F450" s="14">
        <f>중기기초자료!F47</f>
        <v>13751</v>
      </c>
      <c r="G450" s="15">
        <f>TRUNC(F450*D450, 1)</f>
        <v>4297.1000000000004</v>
      </c>
      <c r="H450" s="6" t="s">
        <v>5631</v>
      </c>
      <c r="I450" s="6" t="s">
        <v>5631</v>
      </c>
      <c r="K450" s="6" t="s">
        <v>724</v>
      </c>
      <c r="L450" s="6" t="s">
        <v>5631</v>
      </c>
      <c r="M450" s="6" t="s">
        <v>2307</v>
      </c>
      <c r="N450" s="6" t="s">
        <v>3957</v>
      </c>
    </row>
    <row r="451" spans="1:14" ht="15" customHeight="1">
      <c r="B451" s="6" t="s">
        <v>4803</v>
      </c>
      <c r="G451" s="14">
        <f>TRUNC(G450, 0)</f>
        <v>4297</v>
      </c>
    </row>
    <row r="452" spans="1:14" ht="15" customHeight="1">
      <c r="A452" s="6" t="s">
        <v>3802</v>
      </c>
    </row>
    <row r="453" spans="1:14" ht="15" customHeight="1">
      <c r="B453" s="6" t="s">
        <v>4803</v>
      </c>
    </row>
    <row r="454" spans="1:14" ht="15" customHeight="1">
      <c r="A454" s="6" t="s">
        <v>2270</v>
      </c>
    </row>
    <row r="455" spans="1:14" ht="15" customHeight="1">
      <c r="B455" s="6" t="s">
        <v>4803</v>
      </c>
    </row>
    <row r="456" spans="1:14" ht="15" customHeight="1">
      <c r="B456" s="6" t="s">
        <v>588</v>
      </c>
      <c r="G456" s="14">
        <f>TRUNC(G451+G453+G455, 0)</f>
        <v>4297</v>
      </c>
    </row>
    <row r="457" spans="1:14" ht="15" customHeight="1">
      <c r="A457" s="13"/>
      <c r="B457" s="13"/>
      <c r="C457" s="13"/>
      <c r="D457" s="13"/>
      <c r="E457" s="13"/>
      <c r="F457" s="13"/>
      <c r="G457" s="13"/>
      <c r="H457" s="13"/>
    </row>
    <row r="458" spans="1:14" ht="15" customHeight="1">
      <c r="A458" s="13" t="s">
        <v>4970</v>
      </c>
      <c r="B458" s="13" t="s">
        <v>2989</v>
      </c>
      <c r="C458" s="13"/>
      <c r="D458" s="13"/>
      <c r="E458" s="13"/>
      <c r="F458" s="13"/>
      <c r="G458" s="13"/>
      <c r="H458" s="13"/>
      <c r="I458" s="6" t="s">
        <v>5631</v>
      </c>
      <c r="J458" s="6" t="s">
        <v>3742</v>
      </c>
    </row>
    <row r="459" spans="1:14" ht="15" customHeight="1">
      <c r="A459" s="13" t="s">
        <v>1567</v>
      </c>
      <c r="B459" s="13" t="s">
        <v>85</v>
      </c>
      <c r="C459" s="13"/>
      <c r="D459" s="13"/>
      <c r="E459" s="13"/>
      <c r="F459" s="13"/>
      <c r="G459" s="13"/>
      <c r="H459" s="13"/>
    </row>
    <row r="460" spans="1:14" ht="15" customHeight="1">
      <c r="A460" s="5" t="s">
        <v>4302</v>
      </c>
      <c r="B460" s="5"/>
      <c r="C460" s="5" t="s">
        <v>2755</v>
      </c>
      <c r="D460" s="5" t="s">
        <v>182</v>
      </c>
      <c r="E460" s="5" t="s">
        <v>5266</v>
      </c>
      <c r="F460" s="5" t="s">
        <v>1321</v>
      </c>
      <c r="G460" s="5" t="s">
        <v>780</v>
      </c>
      <c r="H460" s="5" t="s">
        <v>1458</v>
      </c>
    </row>
    <row r="461" spans="1:14" ht="15" customHeight="1">
      <c r="A461" s="6" t="s">
        <v>405</v>
      </c>
      <c r="B461" s="6" t="s">
        <v>5095</v>
      </c>
      <c r="C461" s="6" t="s">
        <v>3224</v>
      </c>
      <c r="D461" s="6">
        <f>(3000 + 2833 + 700)*10^-4</f>
        <v>0.65329999999999999</v>
      </c>
      <c r="E461" s="14" t="s">
        <v>740</v>
      </c>
      <c r="F461" s="14">
        <f>중기기초자료!F48</f>
        <v>20000</v>
      </c>
      <c r="G461" s="15">
        <f>TRUNC(F461*D461, 1)</f>
        <v>13066</v>
      </c>
      <c r="H461" s="6" t="s">
        <v>5631</v>
      </c>
      <c r="I461" s="6" t="s">
        <v>5631</v>
      </c>
      <c r="K461" s="6" t="s">
        <v>724</v>
      </c>
      <c r="L461" s="6" t="s">
        <v>5631</v>
      </c>
      <c r="M461" s="6" t="s">
        <v>2282</v>
      </c>
      <c r="N461" s="6" t="s">
        <v>3832</v>
      </c>
    </row>
    <row r="462" spans="1:14" ht="15" customHeight="1">
      <c r="B462" s="6" t="s">
        <v>4803</v>
      </c>
      <c r="G462" s="14">
        <f>TRUNC(G461, 0)</f>
        <v>13066</v>
      </c>
    </row>
    <row r="463" spans="1:14" ht="15" customHeight="1">
      <c r="A463" s="6" t="s">
        <v>3802</v>
      </c>
    </row>
    <row r="464" spans="1:14" ht="15" customHeight="1">
      <c r="B464" s="6" t="s">
        <v>4803</v>
      </c>
    </row>
    <row r="465" spans="1:14" ht="15" customHeight="1">
      <c r="A465" s="6" t="s">
        <v>2270</v>
      </c>
    </row>
    <row r="466" spans="1:14" ht="15" customHeight="1">
      <c r="B466" s="6" t="s">
        <v>4803</v>
      </c>
    </row>
    <row r="467" spans="1:14" ht="15" customHeight="1">
      <c r="B467" s="6" t="s">
        <v>588</v>
      </c>
      <c r="G467" s="14">
        <f>TRUNC(G462+G464+G466, 0)</f>
        <v>13066</v>
      </c>
    </row>
    <row r="468" spans="1:14" ht="15" customHeight="1">
      <c r="A468" s="13"/>
      <c r="B468" s="13"/>
      <c r="C468" s="13"/>
      <c r="D468" s="13"/>
      <c r="E468" s="13"/>
      <c r="F468" s="13"/>
      <c r="G468" s="13"/>
      <c r="H468" s="13"/>
    </row>
    <row r="469" spans="1:14" ht="15" customHeight="1">
      <c r="A469" s="13" t="s">
        <v>4970</v>
      </c>
      <c r="B469" s="13" t="s">
        <v>1492</v>
      </c>
      <c r="C469" s="13"/>
      <c r="D469" s="13"/>
      <c r="E469" s="13"/>
      <c r="F469" s="13"/>
      <c r="G469" s="13"/>
      <c r="H469" s="13"/>
      <c r="I469" s="6" t="s">
        <v>5631</v>
      </c>
      <c r="J469" s="6" t="s">
        <v>3201</v>
      </c>
    </row>
    <row r="470" spans="1:14" ht="15" customHeight="1">
      <c r="A470" s="13" t="s">
        <v>1567</v>
      </c>
      <c r="B470" s="13" t="s">
        <v>4410</v>
      </c>
      <c r="C470" s="13"/>
      <c r="D470" s="13"/>
      <c r="E470" s="13"/>
      <c r="F470" s="13"/>
      <c r="G470" s="13"/>
      <c r="H470" s="13"/>
    </row>
    <row r="471" spans="1:14" ht="15" customHeight="1">
      <c r="A471" s="5" t="s">
        <v>4302</v>
      </c>
      <c r="B471" s="5"/>
      <c r="C471" s="5" t="s">
        <v>2755</v>
      </c>
      <c r="D471" s="5" t="s">
        <v>182</v>
      </c>
      <c r="E471" s="5" t="s">
        <v>5266</v>
      </c>
      <c r="F471" s="5" t="s">
        <v>1321</v>
      </c>
      <c r="G471" s="5" t="s">
        <v>780</v>
      </c>
      <c r="H471" s="5" t="s">
        <v>1458</v>
      </c>
    </row>
    <row r="472" spans="1:14" ht="15" customHeight="1">
      <c r="A472" s="6" t="s">
        <v>405</v>
      </c>
      <c r="B472" s="6" t="s">
        <v>3610</v>
      </c>
      <c r="C472" s="6" t="s">
        <v>1938</v>
      </c>
      <c r="D472" s="6">
        <f>(3000 + 2833 + 700)*10^-4</f>
        <v>0.65329999999999999</v>
      </c>
      <c r="E472" s="14" t="s">
        <v>740</v>
      </c>
      <c r="F472" s="14">
        <f>중기기초자료!F49</f>
        <v>23000</v>
      </c>
      <c r="G472" s="15">
        <f>TRUNC(F472*D472, 1)</f>
        <v>15025.9</v>
      </c>
      <c r="H472" s="6" t="s">
        <v>5631</v>
      </c>
      <c r="I472" s="6" t="s">
        <v>5631</v>
      </c>
      <c r="K472" s="6" t="s">
        <v>724</v>
      </c>
      <c r="L472" s="6" t="s">
        <v>5631</v>
      </c>
      <c r="M472" s="6" t="s">
        <v>1939</v>
      </c>
      <c r="N472" s="6" t="s">
        <v>3832</v>
      </c>
    </row>
    <row r="473" spans="1:14" ht="15" customHeight="1">
      <c r="B473" s="6" t="s">
        <v>4803</v>
      </c>
      <c r="G473" s="14">
        <f>TRUNC(G472, 0)</f>
        <v>15025</v>
      </c>
    </row>
    <row r="474" spans="1:14" ht="15" customHeight="1">
      <c r="A474" s="6" t="s">
        <v>3802</v>
      </c>
    </row>
    <row r="475" spans="1:14" ht="15" customHeight="1">
      <c r="B475" s="6" t="s">
        <v>4803</v>
      </c>
    </row>
    <row r="476" spans="1:14" ht="15" customHeight="1">
      <c r="A476" s="6" t="s">
        <v>2270</v>
      </c>
    </row>
    <row r="477" spans="1:14" ht="15" customHeight="1">
      <c r="B477" s="6" t="s">
        <v>4803</v>
      </c>
    </row>
    <row r="478" spans="1:14" ht="15" customHeight="1">
      <c r="B478" s="6" t="s">
        <v>588</v>
      </c>
      <c r="G478" s="14">
        <f>TRUNC(G473+G475+G477, 0)</f>
        <v>15025</v>
      </c>
    </row>
    <row r="479" spans="1:14" ht="15" customHeight="1">
      <c r="A479" s="13"/>
      <c r="B479" s="13"/>
      <c r="C479" s="13"/>
      <c r="D479" s="13"/>
      <c r="E479" s="13"/>
      <c r="F479" s="13"/>
      <c r="G479" s="13"/>
      <c r="H479" s="13"/>
    </row>
    <row r="480" spans="1:14" ht="15" customHeight="1">
      <c r="A480" s="13" t="s">
        <v>4970</v>
      </c>
      <c r="B480" s="13" t="s">
        <v>5549</v>
      </c>
      <c r="C480" s="13"/>
      <c r="D480" s="13"/>
      <c r="E480" s="13"/>
      <c r="F480" s="13"/>
      <c r="G480" s="13"/>
      <c r="H480" s="13"/>
      <c r="I480" s="6" t="s">
        <v>5631</v>
      </c>
      <c r="J480" s="6" t="s">
        <v>3331</v>
      </c>
    </row>
    <row r="481" spans="1:14" ht="15" customHeight="1">
      <c r="A481" s="13" t="s">
        <v>1567</v>
      </c>
      <c r="B481" s="13" t="s">
        <v>1981</v>
      </c>
      <c r="C481" s="13"/>
      <c r="D481" s="13"/>
      <c r="E481" s="13"/>
      <c r="F481" s="13"/>
      <c r="G481" s="13"/>
      <c r="H481" s="13"/>
    </row>
    <row r="482" spans="1:14" ht="15" customHeight="1">
      <c r="A482" s="5" t="s">
        <v>4302</v>
      </c>
      <c r="B482" s="5"/>
      <c r="C482" s="5" t="s">
        <v>2755</v>
      </c>
      <c r="D482" s="5" t="s">
        <v>182</v>
      </c>
      <c r="E482" s="5" t="s">
        <v>5266</v>
      </c>
      <c r="F482" s="5" t="s">
        <v>1321</v>
      </c>
      <c r="G482" s="5" t="s">
        <v>780</v>
      </c>
      <c r="H482" s="5" t="s">
        <v>1458</v>
      </c>
    </row>
    <row r="483" spans="1:14" ht="15" customHeight="1">
      <c r="A483" s="6" t="s">
        <v>405</v>
      </c>
      <c r="B483" s="6" t="s">
        <v>528</v>
      </c>
      <c r="C483" s="6" t="s">
        <v>5364</v>
      </c>
      <c r="D483" s="6">
        <f>(2500 + 3194 + 1042)*10^-4</f>
        <v>0.67360000000000009</v>
      </c>
      <c r="E483" s="14" t="s">
        <v>4463</v>
      </c>
      <c r="F483" s="14">
        <f>TRUNC(중기기초자료!F50 * 중기전역변수!C5/1000,0)</f>
        <v>216631</v>
      </c>
      <c r="G483" s="15">
        <f>TRUNC(F483*D483, 1)</f>
        <v>145922.6</v>
      </c>
      <c r="H483" s="6" t="s">
        <v>5631</v>
      </c>
      <c r="I483" s="6" t="s">
        <v>5631</v>
      </c>
      <c r="K483" s="6" t="s">
        <v>724</v>
      </c>
      <c r="L483" s="6" t="s">
        <v>5631</v>
      </c>
      <c r="M483" s="6" t="s">
        <v>1820</v>
      </c>
      <c r="N483" s="6" t="s">
        <v>671</v>
      </c>
    </row>
    <row r="484" spans="1:14" ht="15" customHeight="1">
      <c r="B484" s="6" t="s">
        <v>4803</v>
      </c>
      <c r="G484" s="14">
        <f>TRUNC(G483, 0)</f>
        <v>145922</v>
      </c>
    </row>
    <row r="485" spans="1:14" ht="15" customHeight="1">
      <c r="A485" s="6" t="s">
        <v>3802</v>
      </c>
      <c r="B485" s="6" t="s">
        <v>2171</v>
      </c>
      <c r="C485" s="6" t="s">
        <v>4283</v>
      </c>
      <c r="D485" s="6">
        <v>6.7</v>
      </c>
      <c r="E485" s="16" t="s">
        <v>5542</v>
      </c>
      <c r="F485" s="16">
        <f>중기기초자료!D731</f>
        <v>1223</v>
      </c>
      <c r="G485" s="15">
        <f>TRUNC(F485*D485, 1)</f>
        <v>8194.1</v>
      </c>
      <c r="H485" s="6" t="s">
        <v>5631</v>
      </c>
      <c r="I485" s="6" t="s">
        <v>5631</v>
      </c>
      <c r="K485" s="6" t="s">
        <v>608</v>
      </c>
      <c r="L485" s="6" t="s">
        <v>5631</v>
      </c>
      <c r="M485" s="6" t="s">
        <v>1155</v>
      </c>
    </row>
    <row r="486" spans="1:14" ht="15" customHeight="1">
      <c r="B486" s="6" t="s">
        <v>1786</v>
      </c>
      <c r="C486" s="6" t="s">
        <v>4283</v>
      </c>
      <c r="D486" s="6">
        <v>34</v>
      </c>
      <c r="E486" s="16" t="s">
        <v>2305</v>
      </c>
      <c r="F486" s="16">
        <v>0</v>
      </c>
      <c r="G486" s="15">
        <f>TRUNC((G485) * D486/100, 1)</f>
        <v>2785.9</v>
      </c>
      <c r="H486" s="6" t="s">
        <v>5631</v>
      </c>
      <c r="I486" s="6" t="s">
        <v>5631</v>
      </c>
      <c r="K486" s="6" t="s">
        <v>4778</v>
      </c>
      <c r="L486" s="6" t="s">
        <v>5631</v>
      </c>
      <c r="M486" s="6" t="s">
        <v>3749</v>
      </c>
      <c r="N486" s="6" t="s">
        <v>5631</v>
      </c>
    </row>
    <row r="487" spans="1:14" ht="15" customHeight="1">
      <c r="B487" s="6" t="s">
        <v>4803</v>
      </c>
      <c r="G487" s="14">
        <f>TRUNC(G485+G486, 0)</f>
        <v>10980</v>
      </c>
    </row>
    <row r="488" spans="1:14" ht="15" customHeight="1">
      <c r="A488" s="6" t="s">
        <v>2270</v>
      </c>
      <c r="B488" s="6" t="s">
        <v>2417</v>
      </c>
      <c r="C488" s="6" t="s">
        <v>2659</v>
      </c>
      <c r="D488" s="6">
        <v>1</v>
      </c>
      <c r="E488" s="15" t="s">
        <v>3317</v>
      </c>
      <c r="F488" s="15">
        <f>TRUNC(중기기초자료!E721 * 중기전역변수!C19, 1)</f>
        <v>25758.7</v>
      </c>
      <c r="G488" s="15">
        <f>TRUNC(F488*D488, 1)</f>
        <v>25758.7</v>
      </c>
      <c r="H488" s="6" t="s">
        <v>5631</v>
      </c>
      <c r="I488" s="6" t="s">
        <v>5631</v>
      </c>
      <c r="K488" s="6" t="s">
        <v>4875</v>
      </c>
      <c r="L488" s="6" t="s">
        <v>5631</v>
      </c>
      <c r="M488" s="6" t="s">
        <v>3230</v>
      </c>
    </row>
    <row r="489" spans="1:14" ht="15" customHeight="1">
      <c r="B489" s="6" t="s">
        <v>4803</v>
      </c>
      <c r="G489" s="14">
        <f>TRUNC(G488, 0)</f>
        <v>25758</v>
      </c>
    </row>
    <row r="490" spans="1:14" ht="15" customHeight="1">
      <c r="B490" s="6" t="s">
        <v>588</v>
      </c>
      <c r="G490" s="14">
        <f>TRUNC(G484+G487+G489, 0)</f>
        <v>182660</v>
      </c>
    </row>
    <row r="491" spans="1:14" ht="15" customHeight="1">
      <c r="A491" s="13"/>
      <c r="B491" s="13"/>
      <c r="C491" s="13"/>
      <c r="D491" s="13"/>
      <c r="E491" s="13"/>
      <c r="F491" s="13"/>
      <c r="G491" s="13"/>
      <c r="H491" s="13"/>
    </row>
    <row r="492" spans="1:14" ht="15" customHeight="1">
      <c r="A492" s="13" t="s">
        <v>4970</v>
      </c>
      <c r="B492" s="13" t="s">
        <v>2004</v>
      </c>
      <c r="C492" s="13"/>
      <c r="D492" s="13"/>
      <c r="E492" s="13"/>
      <c r="F492" s="13"/>
      <c r="G492" s="13"/>
      <c r="H492" s="13"/>
      <c r="I492" s="6" t="s">
        <v>5631</v>
      </c>
      <c r="J492" s="6" t="s">
        <v>5417</v>
      </c>
    </row>
    <row r="493" spans="1:14" ht="15" customHeight="1">
      <c r="A493" s="13" t="s">
        <v>1567</v>
      </c>
      <c r="B493" s="13" t="s">
        <v>5559</v>
      </c>
      <c r="C493" s="13"/>
      <c r="D493" s="13"/>
      <c r="E493" s="13"/>
      <c r="F493" s="13"/>
      <c r="G493" s="13"/>
      <c r="H493" s="13"/>
    </row>
    <row r="494" spans="1:14" ht="15" customHeight="1">
      <c r="A494" s="5" t="s">
        <v>4302</v>
      </c>
      <c r="B494" s="5"/>
      <c r="C494" s="5" t="s">
        <v>2755</v>
      </c>
      <c r="D494" s="5" t="s">
        <v>182</v>
      </c>
      <c r="E494" s="5" t="s">
        <v>5266</v>
      </c>
      <c r="F494" s="5" t="s">
        <v>1321</v>
      </c>
      <c r="G494" s="5" t="s">
        <v>780</v>
      </c>
      <c r="H494" s="5" t="s">
        <v>1458</v>
      </c>
    </row>
    <row r="495" spans="1:14" ht="15" customHeight="1">
      <c r="A495" s="6" t="s">
        <v>405</v>
      </c>
      <c r="B495" s="6" t="s">
        <v>2503</v>
      </c>
      <c r="C495" s="6" t="s">
        <v>5544</v>
      </c>
      <c r="D495" s="6">
        <f>(900 + 1000 + 438)*10^-4</f>
        <v>0.23380000000000001</v>
      </c>
      <c r="E495" s="14" t="s">
        <v>4463</v>
      </c>
      <c r="F495" s="14">
        <f>TRUNC(중기기초자료!F51 * 중기전역변수!C5/1000,0)</f>
        <v>46497</v>
      </c>
      <c r="G495" s="15">
        <f>TRUNC(F495*D495, 1)</f>
        <v>10870.9</v>
      </c>
      <c r="H495" s="6" t="s">
        <v>5631</v>
      </c>
      <c r="I495" s="6" t="s">
        <v>5631</v>
      </c>
      <c r="K495" s="6" t="s">
        <v>724</v>
      </c>
      <c r="L495" s="6" t="s">
        <v>5631</v>
      </c>
      <c r="M495" s="6" t="s">
        <v>1384</v>
      </c>
      <c r="N495" s="6" t="s">
        <v>2416</v>
      </c>
    </row>
    <row r="496" spans="1:14" ht="15" customHeight="1">
      <c r="B496" s="6" t="s">
        <v>4803</v>
      </c>
      <c r="G496" s="14">
        <f>TRUNC(G495, 0)</f>
        <v>10870</v>
      </c>
    </row>
    <row r="497" spans="1:14" ht="15" customHeight="1">
      <c r="A497" s="6" t="s">
        <v>3802</v>
      </c>
      <c r="B497" s="6" t="s">
        <v>2171</v>
      </c>
      <c r="C497" s="6" t="s">
        <v>4283</v>
      </c>
      <c r="D497" s="6">
        <v>4.8</v>
      </c>
      <c r="E497" s="16" t="s">
        <v>5542</v>
      </c>
      <c r="F497" s="16">
        <f>중기기초자료!D731</f>
        <v>1223</v>
      </c>
      <c r="G497" s="15">
        <f>TRUNC(F497*D497, 1)</f>
        <v>5870.4</v>
      </c>
      <c r="H497" s="6" t="s">
        <v>5631</v>
      </c>
      <c r="I497" s="6" t="s">
        <v>5631</v>
      </c>
      <c r="K497" s="6" t="s">
        <v>2015</v>
      </c>
      <c r="L497" s="6" t="s">
        <v>5631</v>
      </c>
      <c r="M497" s="6" t="s">
        <v>1155</v>
      </c>
    </row>
    <row r="498" spans="1:14" ht="15" customHeight="1">
      <c r="B498" s="6" t="s">
        <v>1786</v>
      </c>
      <c r="C498" s="6" t="s">
        <v>4283</v>
      </c>
      <c r="D498" s="6">
        <v>21</v>
      </c>
      <c r="E498" s="16" t="s">
        <v>2305</v>
      </c>
      <c r="F498" s="16">
        <v>0</v>
      </c>
      <c r="G498" s="15">
        <f>TRUNC((G497) * D498/100, 1)</f>
        <v>1232.7</v>
      </c>
      <c r="H498" s="6" t="s">
        <v>5631</v>
      </c>
      <c r="I498" s="6" t="s">
        <v>5631</v>
      </c>
      <c r="K498" s="6" t="s">
        <v>608</v>
      </c>
      <c r="L498" s="6" t="s">
        <v>5631</v>
      </c>
      <c r="M498" s="6" t="s">
        <v>3749</v>
      </c>
      <c r="N498" s="6" t="s">
        <v>5631</v>
      </c>
    </row>
    <row r="499" spans="1:14" ht="15" customHeight="1">
      <c r="B499" s="6" t="s">
        <v>4803</v>
      </c>
      <c r="G499" s="14">
        <f>TRUNC(G497+G498, 0)</f>
        <v>7103</v>
      </c>
    </row>
    <row r="500" spans="1:14" ht="15" customHeight="1">
      <c r="A500" s="6" t="s">
        <v>2270</v>
      </c>
      <c r="B500" s="6" t="s">
        <v>2417</v>
      </c>
      <c r="C500" s="6" t="s">
        <v>2659</v>
      </c>
      <c r="D500" s="6">
        <v>1</v>
      </c>
      <c r="E500" s="15" t="s">
        <v>3317</v>
      </c>
      <c r="F500" s="15">
        <f>TRUNC(중기기초자료!E721 * 중기전역변수!C19, 1)</f>
        <v>25758.7</v>
      </c>
      <c r="G500" s="15">
        <f>TRUNC(F500*D500, 1)</f>
        <v>25758.7</v>
      </c>
      <c r="H500" s="6" t="s">
        <v>5631</v>
      </c>
      <c r="I500" s="6" t="s">
        <v>5631</v>
      </c>
      <c r="K500" s="6" t="s">
        <v>3156</v>
      </c>
      <c r="L500" s="6" t="s">
        <v>5631</v>
      </c>
      <c r="M500" s="6" t="s">
        <v>3230</v>
      </c>
    </row>
    <row r="501" spans="1:14" ht="15" customHeight="1">
      <c r="B501" s="6" t="s">
        <v>4803</v>
      </c>
      <c r="G501" s="14">
        <f>TRUNC(G500, 0)</f>
        <v>25758</v>
      </c>
    </row>
    <row r="502" spans="1:14" ht="15" customHeight="1">
      <c r="B502" s="6" t="s">
        <v>588</v>
      </c>
      <c r="G502" s="14">
        <f>TRUNC(G496+G499+G501, 0)</f>
        <v>43731</v>
      </c>
    </row>
    <row r="503" spans="1:14" ht="15" customHeight="1">
      <c r="A503" s="13"/>
      <c r="B503" s="13"/>
      <c r="C503" s="13"/>
      <c r="D503" s="13"/>
      <c r="E503" s="13"/>
      <c r="F503" s="13"/>
      <c r="G503" s="13"/>
      <c r="H503" s="13"/>
    </row>
    <row r="504" spans="1:14" ht="15" customHeight="1">
      <c r="A504" s="13" t="s">
        <v>4970</v>
      </c>
      <c r="B504" s="13" t="s">
        <v>1909</v>
      </c>
      <c r="C504" s="13"/>
      <c r="D504" s="13"/>
      <c r="E504" s="13"/>
      <c r="F504" s="13"/>
      <c r="G504" s="13"/>
      <c r="H504" s="13"/>
      <c r="I504" s="6" t="s">
        <v>5631</v>
      </c>
      <c r="J504" s="6" t="s">
        <v>4965</v>
      </c>
    </row>
    <row r="505" spans="1:14" ht="15" customHeight="1">
      <c r="A505" s="13" t="s">
        <v>1567</v>
      </c>
      <c r="B505" s="13" t="s">
        <v>999</v>
      </c>
      <c r="C505" s="13"/>
      <c r="D505" s="13"/>
      <c r="E505" s="13"/>
      <c r="F505" s="13"/>
      <c r="G505" s="13"/>
      <c r="H505" s="13"/>
    </row>
    <row r="506" spans="1:14" ht="15" customHeight="1">
      <c r="A506" s="5" t="s">
        <v>4302</v>
      </c>
      <c r="B506" s="5"/>
      <c r="C506" s="5" t="s">
        <v>2755</v>
      </c>
      <c r="D506" s="5" t="s">
        <v>182</v>
      </c>
      <c r="E506" s="5" t="s">
        <v>5266</v>
      </c>
      <c r="F506" s="5" t="s">
        <v>1321</v>
      </c>
      <c r="G506" s="5" t="s">
        <v>780</v>
      </c>
      <c r="H506" s="5" t="s">
        <v>1458</v>
      </c>
    </row>
    <row r="507" spans="1:14" ht="15" customHeight="1">
      <c r="A507" s="6" t="s">
        <v>405</v>
      </c>
      <c r="B507" s="6" t="s">
        <v>2503</v>
      </c>
      <c r="C507" s="6" t="s">
        <v>5154</v>
      </c>
      <c r="D507" s="6">
        <f>(900 + 1000 + 438)*10^-4</f>
        <v>0.23380000000000001</v>
      </c>
      <c r="E507" s="14" t="s">
        <v>4463</v>
      </c>
      <c r="F507" s="14">
        <f>TRUNC(중기기초자료!F52 * 중기전역변수!C5/1000,0)</f>
        <v>60794</v>
      </c>
      <c r="G507" s="15">
        <f>TRUNC(F507*D507, 1)</f>
        <v>14213.6</v>
      </c>
      <c r="H507" s="6" t="s">
        <v>5631</v>
      </c>
      <c r="I507" s="6" t="s">
        <v>5631</v>
      </c>
      <c r="K507" s="6" t="s">
        <v>724</v>
      </c>
      <c r="L507" s="6" t="s">
        <v>5631</v>
      </c>
      <c r="M507" s="6" t="s">
        <v>969</v>
      </c>
      <c r="N507" s="6" t="s">
        <v>2416</v>
      </c>
    </row>
    <row r="508" spans="1:14" ht="15" customHeight="1">
      <c r="B508" s="6" t="s">
        <v>4803</v>
      </c>
      <c r="G508" s="14">
        <f>TRUNC(G507, 0)</f>
        <v>14213</v>
      </c>
    </row>
    <row r="509" spans="1:14" ht="15" customHeight="1">
      <c r="A509" s="6" t="s">
        <v>3802</v>
      </c>
      <c r="B509" s="6" t="s">
        <v>2171</v>
      </c>
      <c r="C509" s="6" t="s">
        <v>4283</v>
      </c>
      <c r="D509" s="6">
        <v>6.3</v>
      </c>
      <c r="E509" s="16" t="s">
        <v>5542</v>
      </c>
      <c r="F509" s="16">
        <f>중기기초자료!D731</f>
        <v>1223</v>
      </c>
      <c r="G509" s="15">
        <f>TRUNC(F509*D509, 1)</f>
        <v>7704.9</v>
      </c>
      <c r="H509" s="6" t="s">
        <v>5631</v>
      </c>
      <c r="I509" s="6" t="s">
        <v>5631</v>
      </c>
      <c r="K509" s="6" t="s">
        <v>2015</v>
      </c>
      <c r="L509" s="6" t="s">
        <v>5631</v>
      </c>
      <c r="M509" s="6" t="s">
        <v>1155</v>
      </c>
    </row>
    <row r="510" spans="1:14" ht="15" customHeight="1">
      <c r="B510" s="6" t="s">
        <v>1786</v>
      </c>
      <c r="C510" s="6" t="s">
        <v>4283</v>
      </c>
      <c r="D510" s="6">
        <v>21</v>
      </c>
      <c r="E510" s="16" t="s">
        <v>2305</v>
      </c>
      <c r="F510" s="16">
        <v>0</v>
      </c>
      <c r="G510" s="15">
        <f>TRUNC((G509) * D510/100, 1)</f>
        <v>1618</v>
      </c>
      <c r="H510" s="6" t="s">
        <v>5631</v>
      </c>
      <c r="I510" s="6" t="s">
        <v>5631</v>
      </c>
      <c r="K510" s="6" t="s">
        <v>608</v>
      </c>
      <c r="L510" s="6" t="s">
        <v>5631</v>
      </c>
      <c r="M510" s="6" t="s">
        <v>3749</v>
      </c>
      <c r="N510" s="6" t="s">
        <v>5631</v>
      </c>
    </row>
    <row r="511" spans="1:14" ht="15" customHeight="1">
      <c r="B511" s="6" t="s">
        <v>4803</v>
      </c>
      <c r="G511" s="14">
        <f>TRUNC(G509+G510, 0)</f>
        <v>9322</v>
      </c>
    </row>
    <row r="512" spans="1:14" ht="15" customHeight="1">
      <c r="A512" s="6" t="s">
        <v>2270</v>
      </c>
      <c r="B512" s="6" t="s">
        <v>2417</v>
      </c>
      <c r="C512" s="6" t="s">
        <v>2659</v>
      </c>
      <c r="D512" s="6">
        <v>1</v>
      </c>
      <c r="E512" s="15" t="s">
        <v>3317</v>
      </c>
      <c r="F512" s="15">
        <f>TRUNC(중기기초자료!E721 * 중기전역변수!C19, 1)</f>
        <v>25758.7</v>
      </c>
      <c r="G512" s="15">
        <f>TRUNC(F512*D512, 1)</f>
        <v>25758.7</v>
      </c>
      <c r="H512" s="6" t="s">
        <v>5631</v>
      </c>
      <c r="I512" s="6" t="s">
        <v>5631</v>
      </c>
      <c r="K512" s="6" t="s">
        <v>3156</v>
      </c>
      <c r="L512" s="6" t="s">
        <v>5631</v>
      </c>
      <c r="M512" s="6" t="s">
        <v>3230</v>
      </c>
    </row>
    <row r="513" spans="1:14" ht="15" customHeight="1">
      <c r="B513" s="6" t="s">
        <v>4803</v>
      </c>
      <c r="G513" s="14">
        <f>TRUNC(G512, 0)</f>
        <v>25758</v>
      </c>
    </row>
    <row r="514" spans="1:14" ht="15" customHeight="1">
      <c r="B514" s="6" t="s">
        <v>588</v>
      </c>
      <c r="G514" s="14">
        <f>TRUNC(G508+G511+G513, 0)</f>
        <v>49293</v>
      </c>
    </row>
    <row r="515" spans="1:14" ht="15" customHeight="1">
      <c r="A515" s="13"/>
      <c r="B515" s="13"/>
      <c r="C515" s="13"/>
      <c r="D515" s="13"/>
      <c r="E515" s="13"/>
      <c r="F515" s="13"/>
      <c r="G515" s="13"/>
      <c r="H515" s="13"/>
    </row>
    <row r="516" spans="1:14" ht="15" customHeight="1">
      <c r="A516" s="13" t="s">
        <v>4970</v>
      </c>
      <c r="B516" s="13" t="s">
        <v>3375</v>
      </c>
      <c r="C516" s="13"/>
      <c r="D516" s="13"/>
      <c r="E516" s="13"/>
      <c r="F516" s="13"/>
      <c r="G516" s="13"/>
      <c r="H516" s="13"/>
      <c r="I516" s="6" t="s">
        <v>5631</v>
      </c>
      <c r="J516" s="6" t="s">
        <v>4701</v>
      </c>
    </row>
    <row r="517" spans="1:14" ht="15" customHeight="1">
      <c r="A517" s="13" t="s">
        <v>1567</v>
      </c>
      <c r="B517" s="13" t="s">
        <v>470</v>
      </c>
      <c r="C517" s="13"/>
      <c r="D517" s="13"/>
      <c r="E517" s="13"/>
      <c r="F517" s="13"/>
      <c r="G517" s="13"/>
      <c r="H517" s="13"/>
    </row>
    <row r="518" spans="1:14" ht="15" customHeight="1">
      <c r="A518" s="5" t="s">
        <v>4302</v>
      </c>
      <c r="B518" s="5"/>
      <c r="C518" s="5" t="s">
        <v>2755</v>
      </c>
      <c r="D518" s="5" t="s">
        <v>182</v>
      </c>
      <c r="E518" s="5" t="s">
        <v>5266</v>
      </c>
      <c r="F518" s="5" t="s">
        <v>1321</v>
      </c>
      <c r="G518" s="5" t="s">
        <v>780</v>
      </c>
      <c r="H518" s="5" t="s">
        <v>1458</v>
      </c>
    </row>
    <row r="519" spans="1:14" ht="15" customHeight="1">
      <c r="A519" s="6" t="s">
        <v>405</v>
      </c>
      <c r="B519" s="6" t="s">
        <v>2537</v>
      </c>
      <c r="C519" s="6" t="s">
        <v>3906</v>
      </c>
      <c r="D519" s="6">
        <f>(900 + 1000 + 438)*10^-4</f>
        <v>0.23380000000000001</v>
      </c>
      <c r="E519" s="14" t="s">
        <v>4463</v>
      </c>
      <c r="F519" s="14">
        <f>TRUNC(중기기초자료!F53 * 중기전역변수!C5/1000,0)</f>
        <v>74494</v>
      </c>
      <c r="G519" s="15">
        <f>TRUNC(F519*D519, 1)</f>
        <v>17416.599999999999</v>
      </c>
      <c r="H519" s="6" t="s">
        <v>5631</v>
      </c>
      <c r="I519" s="6" t="s">
        <v>5631</v>
      </c>
      <c r="K519" s="6" t="s">
        <v>724</v>
      </c>
      <c r="L519" s="6" t="s">
        <v>5631</v>
      </c>
      <c r="M519" s="6" t="s">
        <v>711</v>
      </c>
      <c r="N519" s="6" t="s">
        <v>2416</v>
      </c>
    </row>
    <row r="520" spans="1:14" ht="15" customHeight="1">
      <c r="B520" s="6" t="s">
        <v>4803</v>
      </c>
      <c r="G520" s="14">
        <f>TRUNC(G519, 0)</f>
        <v>17416</v>
      </c>
    </row>
    <row r="521" spans="1:14" ht="15" customHeight="1">
      <c r="A521" s="6" t="s">
        <v>3802</v>
      </c>
      <c r="B521" s="6" t="s">
        <v>2171</v>
      </c>
      <c r="C521" s="6" t="s">
        <v>4283</v>
      </c>
      <c r="D521" s="6">
        <v>7.4</v>
      </c>
      <c r="E521" s="16" t="s">
        <v>5542</v>
      </c>
      <c r="F521" s="16">
        <f>중기기초자료!D731</f>
        <v>1223</v>
      </c>
      <c r="G521" s="15">
        <f>TRUNC(F521*D521, 1)</f>
        <v>9050.2000000000007</v>
      </c>
      <c r="H521" s="6" t="s">
        <v>5631</v>
      </c>
      <c r="I521" s="6" t="s">
        <v>5631</v>
      </c>
      <c r="K521" s="6" t="s">
        <v>2015</v>
      </c>
      <c r="L521" s="6" t="s">
        <v>5631</v>
      </c>
      <c r="M521" s="6" t="s">
        <v>1155</v>
      </c>
    </row>
    <row r="522" spans="1:14" ht="15" customHeight="1">
      <c r="B522" s="6" t="s">
        <v>1786</v>
      </c>
      <c r="C522" s="6" t="s">
        <v>4283</v>
      </c>
      <c r="D522" s="6">
        <v>21</v>
      </c>
      <c r="E522" s="16" t="s">
        <v>2305</v>
      </c>
      <c r="F522" s="16">
        <v>0</v>
      </c>
      <c r="G522" s="15">
        <f>TRUNC((G521) * D522/100, 1)</f>
        <v>1900.5</v>
      </c>
      <c r="H522" s="6" t="s">
        <v>5631</v>
      </c>
      <c r="I522" s="6" t="s">
        <v>5631</v>
      </c>
      <c r="K522" s="6" t="s">
        <v>608</v>
      </c>
      <c r="L522" s="6" t="s">
        <v>5631</v>
      </c>
      <c r="M522" s="6" t="s">
        <v>3749</v>
      </c>
      <c r="N522" s="6" t="s">
        <v>5631</v>
      </c>
    </row>
    <row r="523" spans="1:14" ht="15" customHeight="1">
      <c r="B523" s="6" t="s">
        <v>4803</v>
      </c>
      <c r="G523" s="14">
        <f>TRUNC(G521+G522, 0)</f>
        <v>10950</v>
      </c>
    </row>
    <row r="524" spans="1:14" ht="15" customHeight="1">
      <c r="A524" s="6" t="s">
        <v>2270</v>
      </c>
      <c r="B524" s="6" t="s">
        <v>2417</v>
      </c>
      <c r="C524" s="6" t="s">
        <v>2659</v>
      </c>
      <c r="D524" s="6">
        <v>1</v>
      </c>
      <c r="E524" s="15" t="s">
        <v>3317</v>
      </c>
      <c r="F524" s="15">
        <f>TRUNC(중기기초자료!E721 * 중기전역변수!C19, 1)</f>
        <v>25758.7</v>
      </c>
      <c r="G524" s="15">
        <f>TRUNC(F524*D524, 1)</f>
        <v>25758.7</v>
      </c>
      <c r="H524" s="6" t="s">
        <v>5631</v>
      </c>
      <c r="I524" s="6" t="s">
        <v>5631</v>
      </c>
      <c r="K524" s="6" t="s">
        <v>3156</v>
      </c>
      <c r="L524" s="6" t="s">
        <v>5631</v>
      </c>
      <c r="M524" s="6" t="s">
        <v>3230</v>
      </c>
    </row>
    <row r="525" spans="1:14" ht="15" customHeight="1">
      <c r="B525" s="6" t="s">
        <v>4803</v>
      </c>
      <c r="G525" s="14">
        <f>TRUNC(G524, 0)</f>
        <v>25758</v>
      </c>
    </row>
    <row r="526" spans="1:14" ht="15" customHeight="1">
      <c r="B526" s="6" t="s">
        <v>588</v>
      </c>
      <c r="G526" s="14">
        <f>TRUNC(G520+G523+G525, 0)</f>
        <v>54124</v>
      </c>
    </row>
    <row r="527" spans="1:14" ht="15" customHeight="1">
      <c r="A527" s="13"/>
      <c r="B527" s="13"/>
      <c r="C527" s="13"/>
      <c r="D527" s="13"/>
      <c r="E527" s="13"/>
      <c r="F527" s="13"/>
      <c r="G527" s="13"/>
      <c r="H527" s="13"/>
    </row>
    <row r="528" spans="1:14" ht="15" customHeight="1">
      <c r="A528" s="13" t="s">
        <v>4970</v>
      </c>
      <c r="B528" s="13" t="s">
        <v>2043</v>
      </c>
      <c r="C528" s="13"/>
      <c r="D528" s="13"/>
      <c r="E528" s="13"/>
      <c r="F528" s="13"/>
      <c r="G528" s="13"/>
      <c r="H528" s="13"/>
      <c r="I528" s="6" t="s">
        <v>5631</v>
      </c>
      <c r="J528" s="6" t="s">
        <v>5166</v>
      </c>
    </row>
    <row r="529" spans="1:14" ht="15" customHeight="1">
      <c r="A529" s="13" t="s">
        <v>1567</v>
      </c>
      <c r="B529" s="13" t="s">
        <v>1539</v>
      </c>
      <c r="C529" s="13"/>
      <c r="D529" s="13"/>
      <c r="E529" s="13"/>
      <c r="F529" s="13"/>
      <c r="G529" s="13"/>
      <c r="H529" s="13"/>
    </row>
    <row r="530" spans="1:14" ht="15" customHeight="1">
      <c r="A530" s="5" t="s">
        <v>4302</v>
      </c>
      <c r="B530" s="5"/>
      <c r="C530" s="5" t="s">
        <v>2755</v>
      </c>
      <c r="D530" s="5" t="s">
        <v>182</v>
      </c>
      <c r="E530" s="5" t="s">
        <v>5266</v>
      </c>
      <c r="F530" s="5" t="s">
        <v>1321</v>
      </c>
      <c r="G530" s="5" t="s">
        <v>780</v>
      </c>
      <c r="H530" s="5" t="s">
        <v>1458</v>
      </c>
    </row>
    <row r="531" spans="1:14" ht="15" customHeight="1">
      <c r="A531" s="6" t="s">
        <v>405</v>
      </c>
      <c r="B531" s="6" t="s">
        <v>2537</v>
      </c>
      <c r="C531" s="6" t="s">
        <v>3079</v>
      </c>
      <c r="D531" s="6">
        <f>(900 + 1000 + 438)*10^-4</f>
        <v>0.23380000000000001</v>
      </c>
      <c r="E531" s="14" t="s">
        <v>4463</v>
      </c>
      <c r="F531" s="14">
        <f>TRUNC(중기기초자료!F54 * 중기전역변수!C5/1000,0)</f>
        <v>88269</v>
      </c>
      <c r="G531" s="15">
        <f>TRUNC(F531*D531, 1)</f>
        <v>20637.2</v>
      </c>
      <c r="H531" s="6" t="s">
        <v>5631</v>
      </c>
      <c r="I531" s="6" t="s">
        <v>5631</v>
      </c>
      <c r="K531" s="6" t="s">
        <v>724</v>
      </c>
      <c r="L531" s="6" t="s">
        <v>5631</v>
      </c>
      <c r="M531" s="6" t="s">
        <v>782</v>
      </c>
      <c r="N531" s="6" t="s">
        <v>2416</v>
      </c>
    </row>
    <row r="532" spans="1:14" ht="15" customHeight="1">
      <c r="B532" s="6" t="s">
        <v>4803</v>
      </c>
      <c r="G532" s="14">
        <f>TRUNC(G531, 0)</f>
        <v>20637</v>
      </c>
    </row>
    <row r="533" spans="1:14" ht="15" customHeight="1">
      <c r="A533" s="6" t="s">
        <v>3802</v>
      </c>
      <c r="B533" s="6" t="s">
        <v>2171</v>
      </c>
      <c r="C533" s="6" t="s">
        <v>4283</v>
      </c>
      <c r="D533" s="6">
        <v>9.5</v>
      </c>
      <c r="E533" s="16" t="s">
        <v>5542</v>
      </c>
      <c r="F533" s="16">
        <f>중기기초자료!D731</f>
        <v>1223</v>
      </c>
      <c r="G533" s="15">
        <f>TRUNC(F533*D533, 1)</f>
        <v>11618.5</v>
      </c>
      <c r="H533" s="6" t="s">
        <v>5631</v>
      </c>
      <c r="I533" s="6" t="s">
        <v>5631</v>
      </c>
      <c r="K533" s="6" t="s">
        <v>2015</v>
      </c>
      <c r="L533" s="6" t="s">
        <v>5631</v>
      </c>
      <c r="M533" s="6" t="s">
        <v>1155</v>
      </c>
    </row>
    <row r="534" spans="1:14" ht="15" customHeight="1">
      <c r="B534" s="6" t="s">
        <v>1786</v>
      </c>
      <c r="C534" s="6" t="s">
        <v>4283</v>
      </c>
      <c r="D534" s="6">
        <v>21</v>
      </c>
      <c r="E534" s="16" t="s">
        <v>2305</v>
      </c>
      <c r="F534" s="16">
        <v>0</v>
      </c>
      <c r="G534" s="15">
        <f>TRUNC((G533) * D534/100, 1)</f>
        <v>2439.8000000000002</v>
      </c>
      <c r="H534" s="6" t="s">
        <v>5631</v>
      </c>
      <c r="I534" s="6" t="s">
        <v>5631</v>
      </c>
      <c r="K534" s="6" t="s">
        <v>608</v>
      </c>
      <c r="L534" s="6" t="s">
        <v>5631</v>
      </c>
      <c r="M534" s="6" t="s">
        <v>3749</v>
      </c>
      <c r="N534" s="6" t="s">
        <v>5631</v>
      </c>
    </row>
    <row r="535" spans="1:14" ht="15" customHeight="1">
      <c r="B535" s="6" t="s">
        <v>4803</v>
      </c>
      <c r="G535" s="14">
        <f>TRUNC(G533+G534, 0)</f>
        <v>14058</v>
      </c>
    </row>
    <row r="536" spans="1:14" ht="15" customHeight="1">
      <c r="A536" s="6" t="s">
        <v>2270</v>
      </c>
      <c r="B536" s="6" t="s">
        <v>2417</v>
      </c>
      <c r="C536" s="6" t="s">
        <v>2659</v>
      </c>
      <c r="D536" s="6">
        <v>1</v>
      </c>
      <c r="E536" s="15" t="s">
        <v>3317</v>
      </c>
      <c r="F536" s="15">
        <f>TRUNC(중기기초자료!E721 * 중기전역변수!C19, 1)</f>
        <v>25758.7</v>
      </c>
      <c r="G536" s="15">
        <f>TRUNC(F536*D536, 1)</f>
        <v>25758.7</v>
      </c>
      <c r="H536" s="6" t="s">
        <v>5631</v>
      </c>
      <c r="I536" s="6" t="s">
        <v>5631</v>
      </c>
      <c r="K536" s="6" t="s">
        <v>3156</v>
      </c>
      <c r="L536" s="6" t="s">
        <v>5631</v>
      </c>
      <c r="M536" s="6" t="s">
        <v>3230</v>
      </c>
    </row>
    <row r="537" spans="1:14" ht="15" customHeight="1">
      <c r="B537" s="6" t="s">
        <v>4803</v>
      </c>
      <c r="G537" s="14">
        <f>TRUNC(G536, 0)</f>
        <v>25758</v>
      </c>
    </row>
    <row r="538" spans="1:14" ht="15" customHeight="1">
      <c r="B538" s="6" t="s">
        <v>588</v>
      </c>
      <c r="G538" s="14">
        <f>TRUNC(G532+G535+G537, 0)</f>
        <v>60453</v>
      </c>
    </row>
    <row r="539" spans="1:14" ht="15" customHeight="1">
      <c r="A539" s="13"/>
      <c r="B539" s="13"/>
      <c r="C539" s="13"/>
      <c r="D539" s="13"/>
      <c r="E539" s="13"/>
      <c r="F539" s="13"/>
      <c r="G539" s="13"/>
      <c r="H539" s="13"/>
    </row>
    <row r="540" spans="1:14" ht="15" customHeight="1">
      <c r="A540" s="13" t="s">
        <v>4970</v>
      </c>
      <c r="B540" s="13" t="s">
        <v>1784</v>
      </c>
      <c r="C540" s="13"/>
      <c r="D540" s="13"/>
      <c r="E540" s="13"/>
      <c r="F540" s="13"/>
      <c r="G540" s="13"/>
      <c r="H540" s="13"/>
      <c r="I540" s="6" t="s">
        <v>5631</v>
      </c>
      <c r="J540" s="6" t="s">
        <v>5599</v>
      </c>
    </row>
    <row r="541" spans="1:14" ht="15" customHeight="1">
      <c r="A541" s="13" t="s">
        <v>1567</v>
      </c>
      <c r="B541" s="13" t="s">
        <v>2570</v>
      </c>
      <c r="C541" s="13"/>
      <c r="D541" s="13"/>
      <c r="E541" s="13"/>
      <c r="F541" s="13"/>
      <c r="G541" s="13"/>
      <c r="H541" s="13"/>
    </row>
    <row r="542" spans="1:14" ht="15" customHeight="1">
      <c r="A542" s="5" t="s">
        <v>4302</v>
      </c>
      <c r="B542" s="5"/>
      <c r="C542" s="5" t="s">
        <v>2755</v>
      </c>
      <c r="D542" s="5" t="s">
        <v>182</v>
      </c>
      <c r="E542" s="5" t="s">
        <v>5266</v>
      </c>
      <c r="F542" s="5" t="s">
        <v>1321</v>
      </c>
      <c r="G542" s="5" t="s">
        <v>780</v>
      </c>
      <c r="H542" s="5" t="s">
        <v>1458</v>
      </c>
    </row>
    <row r="543" spans="1:14" ht="15" customHeight="1">
      <c r="A543" s="6" t="s">
        <v>405</v>
      </c>
      <c r="B543" s="6" t="s">
        <v>2537</v>
      </c>
      <c r="C543" s="6" t="s">
        <v>3378</v>
      </c>
      <c r="D543" s="6">
        <f>(900 + 1000 + 438)*10^-4</f>
        <v>0.23380000000000001</v>
      </c>
      <c r="E543" s="14" t="s">
        <v>4463</v>
      </c>
      <c r="F543" s="14">
        <f>TRUNC(중기기초자료!F55 * 중기전역변수!C5/1000,0)</f>
        <v>100737</v>
      </c>
      <c r="G543" s="15">
        <f>TRUNC(F543*D543, 1)</f>
        <v>23552.3</v>
      </c>
      <c r="H543" s="6" t="s">
        <v>5631</v>
      </c>
      <c r="I543" s="6" t="s">
        <v>5631</v>
      </c>
      <c r="K543" s="6" t="s">
        <v>724</v>
      </c>
      <c r="L543" s="6" t="s">
        <v>5631</v>
      </c>
      <c r="M543" s="6" t="s">
        <v>1207</v>
      </c>
      <c r="N543" s="6" t="s">
        <v>2416</v>
      </c>
    </row>
    <row r="544" spans="1:14" ht="15" customHeight="1">
      <c r="B544" s="6" t="s">
        <v>4803</v>
      </c>
      <c r="G544" s="14">
        <f>TRUNC(G543, 0)</f>
        <v>23552</v>
      </c>
    </row>
    <row r="545" spans="1:14" ht="15" customHeight="1">
      <c r="A545" s="6" t="s">
        <v>3802</v>
      </c>
      <c r="B545" s="6" t="s">
        <v>2171</v>
      </c>
      <c r="C545" s="6" t="s">
        <v>4283</v>
      </c>
      <c r="D545" s="6">
        <v>11.3</v>
      </c>
      <c r="E545" s="16" t="s">
        <v>5542</v>
      </c>
      <c r="F545" s="16">
        <f>중기기초자료!D731</f>
        <v>1223</v>
      </c>
      <c r="G545" s="15">
        <f>TRUNC(F545*D545, 1)</f>
        <v>13819.9</v>
      </c>
      <c r="H545" s="6" t="s">
        <v>5631</v>
      </c>
      <c r="I545" s="6" t="s">
        <v>5631</v>
      </c>
      <c r="K545" s="6" t="s">
        <v>2015</v>
      </c>
      <c r="L545" s="6" t="s">
        <v>5631</v>
      </c>
      <c r="M545" s="6" t="s">
        <v>1155</v>
      </c>
    </row>
    <row r="546" spans="1:14" ht="15" customHeight="1">
      <c r="B546" s="6" t="s">
        <v>1786</v>
      </c>
      <c r="C546" s="6" t="s">
        <v>4283</v>
      </c>
      <c r="D546" s="6">
        <v>21</v>
      </c>
      <c r="E546" s="16" t="s">
        <v>2305</v>
      </c>
      <c r="F546" s="16">
        <v>0</v>
      </c>
      <c r="G546" s="15">
        <f>TRUNC((G545) * D546/100, 1)</f>
        <v>2902.1</v>
      </c>
      <c r="H546" s="6" t="s">
        <v>5631</v>
      </c>
      <c r="I546" s="6" t="s">
        <v>5631</v>
      </c>
      <c r="K546" s="6" t="s">
        <v>608</v>
      </c>
      <c r="L546" s="6" t="s">
        <v>5631</v>
      </c>
      <c r="M546" s="6" t="s">
        <v>3749</v>
      </c>
      <c r="N546" s="6" t="s">
        <v>5631</v>
      </c>
    </row>
    <row r="547" spans="1:14" ht="15" customHeight="1">
      <c r="B547" s="6" t="s">
        <v>4803</v>
      </c>
      <c r="G547" s="14">
        <f>TRUNC(G545+G546, 0)</f>
        <v>16722</v>
      </c>
    </row>
    <row r="548" spans="1:14" ht="15" customHeight="1">
      <c r="A548" s="6" t="s">
        <v>2270</v>
      </c>
      <c r="B548" s="6" t="s">
        <v>2417</v>
      </c>
      <c r="C548" s="6" t="s">
        <v>2659</v>
      </c>
      <c r="D548" s="6">
        <v>1</v>
      </c>
      <c r="E548" s="15" t="s">
        <v>3317</v>
      </c>
      <c r="F548" s="15">
        <f>TRUNC(중기기초자료!E721 * 중기전역변수!C19, 1)</f>
        <v>25758.7</v>
      </c>
      <c r="G548" s="15">
        <f>TRUNC(F548*D548, 1)</f>
        <v>25758.7</v>
      </c>
      <c r="H548" s="6" t="s">
        <v>5631</v>
      </c>
      <c r="I548" s="6" t="s">
        <v>5631</v>
      </c>
      <c r="K548" s="6" t="s">
        <v>3156</v>
      </c>
      <c r="L548" s="6" t="s">
        <v>5631</v>
      </c>
      <c r="M548" s="6" t="s">
        <v>3230</v>
      </c>
    </row>
    <row r="549" spans="1:14" ht="15" customHeight="1">
      <c r="B549" s="6" t="s">
        <v>4803</v>
      </c>
      <c r="G549" s="14">
        <f>TRUNC(G548, 0)</f>
        <v>25758</v>
      </c>
    </row>
    <row r="550" spans="1:14" ht="15" customHeight="1">
      <c r="B550" s="6" t="s">
        <v>588</v>
      </c>
      <c r="G550" s="14">
        <f>TRUNC(G544+G547+G549, 0)</f>
        <v>66032</v>
      </c>
    </row>
    <row r="551" spans="1:14" ht="15" customHeight="1">
      <c r="A551" s="13"/>
      <c r="B551" s="13"/>
      <c r="C551" s="13"/>
      <c r="D551" s="13"/>
      <c r="E551" s="13"/>
      <c r="F551" s="13"/>
      <c r="G551" s="13"/>
      <c r="H551" s="13"/>
    </row>
    <row r="552" spans="1:14" ht="15" customHeight="1">
      <c r="A552" s="13" t="s">
        <v>4970</v>
      </c>
      <c r="B552" s="13" t="s">
        <v>1862</v>
      </c>
      <c r="C552" s="13"/>
      <c r="D552" s="13"/>
      <c r="E552" s="13"/>
      <c r="F552" s="13"/>
      <c r="G552" s="13"/>
      <c r="H552" s="13"/>
      <c r="I552" s="6" t="s">
        <v>5631</v>
      </c>
      <c r="J552" s="6" t="s">
        <v>4818</v>
      </c>
    </row>
    <row r="553" spans="1:14" ht="15" customHeight="1">
      <c r="A553" s="13" t="s">
        <v>1567</v>
      </c>
      <c r="B553" s="13" t="s">
        <v>2598</v>
      </c>
      <c r="C553" s="13"/>
      <c r="D553" s="13"/>
      <c r="E553" s="13"/>
      <c r="F553" s="13"/>
      <c r="G553" s="13"/>
      <c r="H553" s="13"/>
    </row>
    <row r="554" spans="1:14" ht="15" customHeight="1">
      <c r="A554" s="5" t="s">
        <v>4302</v>
      </c>
      <c r="B554" s="5"/>
      <c r="C554" s="5" t="s">
        <v>2755</v>
      </c>
      <c r="D554" s="5" t="s">
        <v>182</v>
      </c>
      <c r="E554" s="5" t="s">
        <v>5266</v>
      </c>
      <c r="F554" s="5" t="s">
        <v>1321</v>
      </c>
      <c r="G554" s="5" t="s">
        <v>780</v>
      </c>
      <c r="H554" s="5" t="s">
        <v>1458</v>
      </c>
    </row>
    <row r="555" spans="1:14" ht="15" customHeight="1">
      <c r="A555" s="6" t="s">
        <v>405</v>
      </c>
      <c r="B555" s="6" t="s">
        <v>2537</v>
      </c>
      <c r="C555" s="6" t="s">
        <v>106</v>
      </c>
      <c r="D555" s="6">
        <f>(900 + 1000 + 438)*10^-4</f>
        <v>0.23380000000000001</v>
      </c>
      <c r="E555" s="14" t="s">
        <v>4463</v>
      </c>
      <c r="F555" s="14">
        <f>TRUNC(중기기초자료!F56 * 중기전역변수!C5/1000,0)</f>
        <v>112614</v>
      </c>
      <c r="G555" s="15">
        <f>TRUNC(F555*D555, 1)</f>
        <v>26329.1</v>
      </c>
      <c r="H555" s="6" t="s">
        <v>5631</v>
      </c>
      <c r="I555" s="6" t="s">
        <v>5631</v>
      </c>
      <c r="K555" s="6" t="s">
        <v>724</v>
      </c>
      <c r="L555" s="6" t="s">
        <v>5631</v>
      </c>
      <c r="M555" s="6" t="s">
        <v>376</v>
      </c>
      <c r="N555" s="6" t="s">
        <v>2416</v>
      </c>
    </row>
    <row r="556" spans="1:14" ht="15" customHeight="1">
      <c r="B556" s="6" t="s">
        <v>4803</v>
      </c>
      <c r="G556" s="14">
        <f>TRUNC(G555, 0)</f>
        <v>26329</v>
      </c>
    </row>
    <row r="557" spans="1:14" ht="15" customHeight="1">
      <c r="A557" s="6" t="s">
        <v>3802</v>
      </c>
      <c r="B557" s="6" t="s">
        <v>2171</v>
      </c>
      <c r="C557" s="6" t="s">
        <v>4283</v>
      </c>
      <c r="D557" s="6">
        <v>13.3</v>
      </c>
      <c r="E557" s="16" t="s">
        <v>5542</v>
      </c>
      <c r="F557" s="16">
        <f>중기기초자료!D731</f>
        <v>1223</v>
      </c>
      <c r="G557" s="15">
        <f>TRUNC(F557*D557, 1)</f>
        <v>16265.9</v>
      </c>
      <c r="H557" s="6" t="s">
        <v>5631</v>
      </c>
      <c r="I557" s="6" t="s">
        <v>5631</v>
      </c>
      <c r="K557" s="6" t="s">
        <v>2015</v>
      </c>
      <c r="L557" s="6" t="s">
        <v>5631</v>
      </c>
      <c r="M557" s="6" t="s">
        <v>1155</v>
      </c>
    </row>
    <row r="558" spans="1:14" ht="15" customHeight="1">
      <c r="B558" s="6" t="s">
        <v>1786</v>
      </c>
      <c r="C558" s="6" t="s">
        <v>4283</v>
      </c>
      <c r="D558" s="6">
        <v>21</v>
      </c>
      <c r="E558" s="16" t="s">
        <v>2305</v>
      </c>
      <c r="F558" s="16">
        <v>0</v>
      </c>
      <c r="G558" s="15">
        <f>TRUNC((G557) * D558/100, 1)</f>
        <v>3415.8</v>
      </c>
      <c r="H558" s="6" t="s">
        <v>5631</v>
      </c>
      <c r="I558" s="6" t="s">
        <v>5631</v>
      </c>
      <c r="K558" s="6" t="s">
        <v>608</v>
      </c>
      <c r="L558" s="6" t="s">
        <v>5631</v>
      </c>
      <c r="M558" s="6" t="s">
        <v>3749</v>
      </c>
      <c r="N558" s="6" t="s">
        <v>5631</v>
      </c>
    </row>
    <row r="559" spans="1:14" ht="15" customHeight="1">
      <c r="B559" s="6" t="s">
        <v>4803</v>
      </c>
      <c r="G559" s="14">
        <f>TRUNC(G557+G558, 0)</f>
        <v>19681</v>
      </c>
    </row>
    <row r="560" spans="1:14" ht="15" customHeight="1">
      <c r="A560" s="6" t="s">
        <v>2270</v>
      </c>
      <c r="B560" s="6" t="s">
        <v>2417</v>
      </c>
      <c r="C560" s="6" t="s">
        <v>2659</v>
      </c>
      <c r="D560" s="6">
        <v>1</v>
      </c>
      <c r="E560" s="15" t="s">
        <v>3317</v>
      </c>
      <c r="F560" s="15">
        <f>TRUNC(중기기초자료!E721 * 중기전역변수!C19, 1)</f>
        <v>25758.7</v>
      </c>
      <c r="G560" s="15">
        <f>TRUNC(F560*D560, 1)</f>
        <v>25758.7</v>
      </c>
      <c r="H560" s="6" t="s">
        <v>5631</v>
      </c>
      <c r="I560" s="6" t="s">
        <v>5631</v>
      </c>
      <c r="K560" s="6" t="s">
        <v>3156</v>
      </c>
      <c r="L560" s="6" t="s">
        <v>5631</v>
      </c>
      <c r="M560" s="6" t="s">
        <v>3230</v>
      </c>
    </row>
    <row r="561" spans="1:14" ht="15" customHeight="1">
      <c r="B561" s="6" t="s">
        <v>4803</v>
      </c>
      <c r="G561" s="14">
        <f>TRUNC(G560, 0)</f>
        <v>25758</v>
      </c>
    </row>
    <row r="562" spans="1:14" ht="15" customHeight="1">
      <c r="B562" s="6" t="s">
        <v>588</v>
      </c>
      <c r="G562" s="14">
        <f>TRUNC(G556+G559+G561, 0)</f>
        <v>71768</v>
      </c>
    </row>
    <row r="563" spans="1:14" ht="15" customHeight="1">
      <c r="A563" s="13"/>
      <c r="B563" s="13"/>
      <c r="C563" s="13"/>
      <c r="D563" s="13"/>
      <c r="E563" s="13"/>
      <c r="F563" s="13"/>
      <c r="G563" s="13"/>
      <c r="H563" s="13"/>
    </row>
    <row r="564" spans="1:14" ht="15" customHeight="1">
      <c r="A564" s="13" t="s">
        <v>4970</v>
      </c>
      <c r="B564" s="13" t="s">
        <v>1935</v>
      </c>
      <c r="C564" s="13"/>
      <c r="D564" s="13"/>
      <c r="E564" s="13"/>
      <c r="F564" s="13"/>
      <c r="G564" s="13"/>
      <c r="H564" s="13"/>
      <c r="I564" s="6" t="s">
        <v>5631</v>
      </c>
      <c r="J564" s="6" t="s">
        <v>4542</v>
      </c>
    </row>
    <row r="565" spans="1:14" ht="15" customHeight="1">
      <c r="A565" s="13" t="s">
        <v>1567</v>
      </c>
      <c r="B565" s="13" t="s">
        <v>2938</v>
      </c>
      <c r="C565" s="13"/>
      <c r="D565" s="13"/>
      <c r="E565" s="13"/>
      <c r="F565" s="13"/>
      <c r="G565" s="13"/>
      <c r="H565" s="13"/>
    </row>
    <row r="566" spans="1:14" ht="15" customHeight="1">
      <c r="A566" s="5" t="s">
        <v>4302</v>
      </c>
      <c r="B566" s="5"/>
      <c r="C566" s="5" t="s">
        <v>2755</v>
      </c>
      <c r="D566" s="5" t="s">
        <v>182</v>
      </c>
      <c r="E566" s="5" t="s">
        <v>5266</v>
      </c>
      <c r="F566" s="5" t="s">
        <v>1321</v>
      </c>
      <c r="G566" s="5" t="s">
        <v>780</v>
      </c>
      <c r="H566" s="5" t="s">
        <v>1458</v>
      </c>
    </row>
    <row r="567" spans="1:14" ht="15" customHeight="1">
      <c r="A567" s="6" t="s">
        <v>405</v>
      </c>
      <c r="B567" s="6" t="s">
        <v>2537</v>
      </c>
      <c r="C567" s="6" t="s">
        <v>487</v>
      </c>
      <c r="D567" s="6">
        <f>(900 + 1000 + 438)*10^-4</f>
        <v>0.23380000000000001</v>
      </c>
      <c r="E567" s="14" t="s">
        <v>4463</v>
      </c>
      <c r="F567" s="14">
        <f>TRUNC(중기기초자료!F57 * 중기전역변수!C5/1000,0)</f>
        <v>123517</v>
      </c>
      <c r="G567" s="15">
        <f>TRUNC(F567*D567, 1)</f>
        <v>28878.2</v>
      </c>
      <c r="H567" s="6" t="s">
        <v>5631</v>
      </c>
      <c r="I567" s="6" t="s">
        <v>5631</v>
      </c>
      <c r="K567" s="6" t="s">
        <v>724</v>
      </c>
      <c r="L567" s="6" t="s">
        <v>5631</v>
      </c>
      <c r="M567" s="6" t="s">
        <v>103</v>
      </c>
      <c r="N567" s="6" t="s">
        <v>2416</v>
      </c>
    </row>
    <row r="568" spans="1:14" ht="15" customHeight="1">
      <c r="B568" s="6" t="s">
        <v>4803</v>
      </c>
      <c r="G568" s="14">
        <f>TRUNC(G567, 0)</f>
        <v>28878</v>
      </c>
    </row>
    <row r="569" spans="1:14" ht="15" customHeight="1">
      <c r="A569" s="6" t="s">
        <v>3802</v>
      </c>
      <c r="B569" s="6" t="s">
        <v>2171</v>
      </c>
      <c r="C569" s="6" t="s">
        <v>4283</v>
      </c>
      <c r="D569" s="6">
        <v>14.6</v>
      </c>
      <c r="E569" s="16" t="s">
        <v>5542</v>
      </c>
      <c r="F569" s="16">
        <f>중기기초자료!D731</f>
        <v>1223</v>
      </c>
      <c r="G569" s="15">
        <f>TRUNC(F569*D569, 1)</f>
        <v>17855.8</v>
      </c>
      <c r="H569" s="6" t="s">
        <v>5631</v>
      </c>
      <c r="I569" s="6" t="s">
        <v>5631</v>
      </c>
      <c r="K569" s="6" t="s">
        <v>2015</v>
      </c>
      <c r="L569" s="6" t="s">
        <v>5631</v>
      </c>
      <c r="M569" s="6" t="s">
        <v>1155</v>
      </c>
    </row>
    <row r="570" spans="1:14" ht="15" customHeight="1">
      <c r="B570" s="6" t="s">
        <v>1786</v>
      </c>
      <c r="C570" s="6" t="s">
        <v>4283</v>
      </c>
      <c r="D570" s="6">
        <v>21</v>
      </c>
      <c r="E570" s="16" t="s">
        <v>2305</v>
      </c>
      <c r="F570" s="16">
        <v>0</v>
      </c>
      <c r="G570" s="15">
        <f>TRUNC((G569) * D570/100, 1)</f>
        <v>3749.7</v>
      </c>
      <c r="H570" s="6" t="s">
        <v>5631</v>
      </c>
      <c r="I570" s="6" t="s">
        <v>5631</v>
      </c>
      <c r="K570" s="6" t="s">
        <v>608</v>
      </c>
      <c r="L570" s="6" t="s">
        <v>5631</v>
      </c>
      <c r="M570" s="6" t="s">
        <v>3749</v>
      </c>
      <c r="N570" s="6" t="s">
        <v>5631</v>
      </c>
    </row>
    <row r="571" spans="1:14" ht="15" customHeight="1">
      <c r="B571" s="6" t="s">
        <v>4803</v>
      </c>
      <c r="G571" s="14">
        <f>TRUNC(G569+G570, 0)</f>
        <v>21605</v>
      </c>
    </row>
    <row r="572" spans="1:14" ht="15" customHeight="1">
      <c r="A572" s="6" t="s">
        <v>2270</v>
      </c>
      <c r="B572" s="6" t="s">
        <v>2417</v>
      </c>
      <c r="C572" s="6" t="s">
        <v>2659</v>
      </c>
      <c r="D572" s="6">
        <v>1</v>
      </c>
      <c r="E572" s="15" t="s">
        <v>3317</v>
      </c>
      <c r="F572" s="15">
        <f>TRUNC(중기기초자료!E721 * 중기전역변수!C19, 1)</f>
        <v>25758.7</v>
      </c>
      <c r="G572" s="15">
        <f>TRUNC(F572*D572, 1)</f>
        <v>25758.7</v>
      </c>
      <c r="H572" s="6" t="s">
        <v>5631</v>
      </c>
      <c r="I572" s="6" t="s">
        <v>5631</v>
      </c>
      <c r="K572" s="6" t="s">
        <v>3156</v>
      </c>
      <c r="L572" s="6" t="s">
        <v>5631</v>
      </c>
      <c r="M572" s="6" t="s">
        <v>3230</v>
      </c>
    </row>
    <row r="573" spans="1:14" ht="15" customHeight="1">
      <c r="B573" s="6" t="s">
        <v>4803</v>
      </c>
      <c r="G573" s="14">
        <f>TRUNC(G572, 0)</f>
        <v>25758</v>
      </c>
    </row>
    <row r="574" spans="1:14" ht="15" customHeight="1">
      <c r="B574" s="6" t="s">
        <v>588</v>
      </c>
      <c r="G574" s="14">
        <f>TRUNC(G568+G571+G573, 0)</f>
        <v>76241</v>
      </c>
    </row>
    <row r="575" spans="1:14" ht="15" customHeight="1">
      <c r="A575" s="13"/>
      <c r="B575" s="13"/>
      <c r="C575" s="13"/>
      <c r="D575" s="13"/>
      <c r="E575" s="13"/>
      <c r="F575" s="13"/>
      <c r="G575" s="13"/>
      <c r="H575" s="13"/>
    </row>
    <row r="576" spans="1:14" ht="15" customHeight="1">
      <c r="A576" s="13" t="s">
        <v>4970</v>
      </c>
      <c r="B576" s="13" t="s">
        <v>1814</v>
      </c>
      <c r="C576" s="13"/>
      <c r="D576" s="13"/>
      <c r="E576" s="13"/>
      <c r="F576" s="13"/>
      <c r="G576" s="13"/>
      <c r="H576" s="13"/>
      <c r="I576" s="6" t="s">
        <v>5631</v>
      </c>
      <c r="J576" s="6" t="s">
        <v>4711</v>
      </c>
    </row>
    <row r="577" spans="1:14" ht="15" customHeight="1">
      <c r="A577" s="13" t="s">
        <v>1567</v>
      </c>
      <c r="B577" s="13" t="s">
        <v>5386</v>
      </c>
      <c r="C577" s="13"/>
      <c r="D577" s="13"/>
      <c r="E577" s="13"/>
      <c r="F577" s="13"/>
      <c r="G577" s="13"/>
      <c r="H577" s="13"/>
    </row>
    <row r="578" spans="1:14" ht="15" customHeight="1">
      <c r="A578" s="5" t="s">
        <v>4302</v>
      </c>
      <c r="B578" s="5"/>
      <c r="C578" s="5" t="s">
        <v>2755</v>
      </c>
      <c r="D578" s="5" t="s">
        <v>182</v>
      </c>
      <c r="E578" s="5" t="s">
        <v>5266</v>
      </c>
      <c r="F578" s="5" t="s">
        <v>1321</v>
      </c>
      <c r="G578" s="5" t="s">
        <v>780</v>
      </c>
      <c r="H578" s="5" t="s">
        <v>1458</v>
      </c>
    </row>
    <row r="579" spans="1:14" ht="15" customHeight="1">
      <c r="A579" s="6" t="s">
        <v>405</v>
      </c>
      <c r="B579" s="6" t="s">
        <v>2537</v>
      </c>
      <c r="C579" s="6" t="s">
        <v>4520</v>
      </c>
      <c r="D579" s="6">
        <f>(900 + 1000 + 438)*10^-4</f>
        <v>0.23380000000000001</v>
      </c>
      <c r="E579" s="14" t="s">
        <v>4463</v>
      </c>
      <c r="F579" s="14">
        <f>TRUNC(중기기초자료!F58 * 중기전역변수!C5/1000,0)</f>
        <v>195591</v>
      </c>
      <c r="G579" s="15">
        <f>TRUNC(F579*D579, 1)</f>
        <v>45729.1</v>
      </c>
      <c r="H579" s="6" t="s">
        <v>5631</v>
      </c>
      <c r="I579" s="6" t="s">
        <v>5631</v>
      </c>
      <c r="K579" s="6" t="s">
        <v>724</v>
      </c>
      <c r="L579" s="6" t="s">
        <v>5631</v>
      </c>
      <c r="M579" s="6" t="s">
        <v>680</v>
      </c>
      <c r="N579" s="6" t="s">
        <v>2416</v>
      </c>
    </row>
    <row r="580" spans="1:14" ht="15" customHeight="1">
      <c r="B580" s="6" t="s">
        <v>4803</v>
      </c>
      <c r="G580" s="14">
        <f>TRUNC(G579, 0)</f>
        <v>45729</v>
      </c>
    </row>
    <row r="581" spans="1:14" ht="15" customHeight="1">
      <c r="A581" s="6" t="s">
        <v>3802</v>
      </c>
      <c r="B581" s="6" t="s">
        <v>2171</v>
      </c>
      <c r="C581" s="6" t="s">
        <v>4283</v>
      </c>
      <c r="D581" s="6">
        <v>25.3</v>
      </c>
      <c r="E581" s="16" t="s">
        <v>5542</v>
      </c>
      <c r="F581" s="16">
        <f>중기기초자료!D731</f>
        <v>1223</v>
      </c>
      <c r="G581" s="15">
        <f>TRUNC(F581*D581, 1)</f>
        <v>30941.9</v>
      </c>
      <c r="H581" s="6" t="s">
        <v>5631</v>
      </c>
      <c r="I581" s="6" t="s">
        <v>5631</v>
      </c>
      <c r="K581" s="6" t="s">
        <v>2015</v>
      </c>
      <c r="L581" s="6" t="s">
        <v>5631</v>
      </c>
      <c r="M581" s="6" t="s">
        <v>1155</v>
      </c>
    </row>
    <row r="582" spans="1:14" ht="15" customHeight="1">
      <c r="B582" s="6" t="s">
        <v>1786</v>
      </c>
      <c r="C582" s="6" t="s">
        <v>4283</v>
      </c>
      <c r="D582" s="6">
        <v>21</v>
      </c>
      <c r="E582" s="16" t="s">
        <v>2305</v>
      </c>
      <c r="F582" s="16">
        <v>0</v>
      </c>
      <c r="G582" s="15">
        <f>TRUNC((G581) * D582/100, 1)</f>
        <v>6497.7</v>
      </c>
      <c r="H582" s="6" t="s">
        <v>5631</v>
      </c>
      <c r="I582" s="6" t="s">
        <v>5631</v>
      </c>
      <c r="K582" s="6" t="s">
        <v>608</v>
      </c>
      <c r="L582" s="6" t="s">
        <v>5631</v>
      </c>
      <c r="M582" s="6" t="s">
        <v>3749</v>
      </c>
      <c r="N582" s="6" t="s">
        <v>5631</v>
      </c>
    </row>
    <row r="583" spans="1:14" ht="15" customHeight="1">
      <c r="B583" s="6" t="s">
        <v>4803</v>
      </c>
      <c r="G583" s="14">
        <f>TRUNC(G581+G582, 0)</f>
        <v>37439</v>
      </c>
    </row>
    <row r="584" spans="1:14" ht="15" customHeight="1">
      <c r="A584" s="6" t="s">
        <v>2270</v>
      </c>
      <c r="B584" s="6" t="s">
        <v>2417</v>
      </c>
      <c r="C584" s="6" t="s">
        <v>2659</v>
      </c>
      <c r="D584" s="6">
        <v>1</v>
      </c>
      <c r="E584" s="15" t="s">
        <v>3317</v>
      </c>
      <c r="F584" s="15">
        <f>TRUNC(중기기초자료!E721 * 중기전역변수!C19, 1)</f>
        <v>25758.7</v>
      </c>
      <c r="G584" s="15">
        <f>TRUNC(F584*D584, 1)</f>
        <v>25758.7</v>
      </c>
      <c r="H584" s="6" t="s">
        <v>5631</v>
      </c>
      <c r="I584" s="6" t="s">
        <v>5631</v>
      </c>
      <c r="K584" s="6" t="s">
        <v>3156</v>
      </c>
      <c r="L584" s="6" t="s">
        <v>5631</v>
      </c>
      <c r="M584" s="6" t="s">
        <v>3230</v>
      </c>
    </row>
    <row r="585" spans="1:14" ht="15" customHeight="1">
      <c r="B585" s="6" t="s">
        <v>4803</v>
      </c>
      <c r="G585" s="14">
        <f>TRUNC(G584, 0)</f>
        <v>25758</v>
      </c>
    </row>
    <row r="586" spans="1:14" ht="15" customHeight="1">
      <c r="B586" s="6" t="s">
        <v>588</v>
      </c>
      <c r="G586" s="14">
        <f>TRUNC(G580+G583+G585, 0)</f>
        <v>108926</v>
      </c>
    </row>
    <row r="587" spans="1:14" ht="15" customHeight="1">
      <c r="A587" s="13"/>
      <c r="B587" s="13"/>
      <c r="C587" s="13"/>
      <c r="D587" s="13"/>
      <c r="E587" s="13"/>
      <c r="F587" s="13"/>
      <c r="G587" s="13"/>
      <c r="H587" s="13"/>
    </row>
    <row r="588" spans="1:14" ht="15" customHeight="1">
      <c r="A588" s="13" t="s">
        <v>4970</v>
      </c>
      <c r="B588" s="13" t="s">
        <v>2407</v>
      </c>
      <c r="C588" s="13"/>
      <c r="D588" s="13"/>
      <c r="E588" s="13"/>
      <c r="F588" s="13"/>
      <c r="G588" s="13"/>
      <c r="H588" s="13"/>
      <c r="I588" s="6" t="s">
        <v>5631</v>
      </c>
      <c r="J588" s="6" t="s">
        <v>4519</v>
      </c>
    </row>
    <row r="589" spans="1:14" ht="15" customHeight="1">
      <c r="A589" s="13" t="s">
        <v>1567</v>
      </c>
      <c r="B589" s="13" t="s">
        <v>1234</v>
      </c>
      <c r="C589" s="13"/>
      <c r="D589" s="13"/>
      <c r="E589" s="13"/>
      <c r="F589" s="13"/>
      <c r="G589" s="13"/>
      <c r="H589" s="13"/>
    </row>
    <row r="590" spans="1:14" ht="15" customHeight="1">
      <c r="A590" s="5" t="s">
        <v>4302</v>
      </c>
      <c r="B590" s="5"/>
      <c r="C590" s="5" t="s">
        <v>2755</v>
      </c>
      <c r="D590" s="5" t="s">
        <v>182</v>
      </c>
      <c r="E590" s="5" t="s">
        <v>5266</v>
      </c>
      <c r="F590" s="5" t="s">
        <v>1321</v>
      </c>
      <c r="G590" s="5" t="s">
        <v>780</v>
      </c>
      <c r="H590" s="5" t="s">
        <v>1458</v>
      </c>
    </row>
    <row r="591" spans="1:14" ht="15" customHeight="1">
      <c r="A591" s="6" t="s">
        <v>405</v>
      </c>
      <c r="B591" s="6" t="s">
        <v>1669</v>
      </c>
      <c r="C591" s="6" t="s">
        <v>3958</v>
      </c>
      <c r="D591" s="6">
        <f>(900 + 700 + 438)*10^-4</f>
        <v>0.20380000000000001</v>
      </c>
      <c r="E591" s="14" t="s">
        <v>740</v>
      </c>
      <c r="F591" s="14">
        <f>중기기초자료!F59</f>
        <v>23640</v>
      </c>
      <c r="G591" s="15">
        <f>TRUNC(F591*D591, 1)</f>
        <v>4817.8</v>
      </c>
      <c r="H591" s="6" t="s">
        <v>5631</v>
      </c>
      <c r="I591" s="6" t="s">
        <v>5631</v>
      </c>
      <c r="K591" s="6" t="s">
        <v>724</v>
      </c>
      <c r="L591" s="6" t="s">
        <v>5631</v>
      </c>
      <c r="M591" s="6" t="s">
        <v>113</v>
      </c>
      <c r="N591" s="6" t="s">
        <v>732</v>
      </c>
    </row>
    <row r="592" spans="1:14" ht="15" customHeight="1">
      <c r="B592" s="6" t="s">
        <v>4803</v>
      </c>
      <c r="G592" s="14">
        <f>TRUNC(G591, 0)</f>
        <v>4817</v>
      </c>
    </row>
    <row r="593" spans="1:14" ht="15" customHeight="1">
      <c r="A593" s="6" t="s">
        <v>3802</v>
      </c>
      <c r="B593" s="6" t="s">
        <v>2171</v>
      </c>
      <c r="C593" s="6" t="s">
        <v>4283</v>
      </c>
      <c r="D593" s="6">
        <v>3.3</v>
      </c>
      <c r="E593" s="16" t="s">
        <v>5542</v>
      </c>
      <c r="F593" s="16">
        <f>중기기초자료!D731</f>
        <v>1223</v>
      </c>
      <c r="G593" s="15">
        <f>TRUNC(F593*D593, 1)</f>
        <v>4035.9</v>
      </c>
      <c r="H593" s="6" t="s">
        <v>5631</v>
      </c>
      <c r="I593" s="6" t="s">
        <v>5631</v>
      </c>
      <c r="K593" s="6" t="s">
        <v>2015</v>
      </c>
      <c r="L593" s="6" t="s">
        <v>5631</v>
      </c>
      <c r="M593" s="6" t="s">
        <v>1155</v>
      </c>
    </row>
    <row r="594" spans="1:14" ht="15" customHeight="1">
      <c r="B594" s="6" t="s">
        <v>1786</v>
      </c>
      <c r="C594" s="6" t="s">
        <v>4283</v>
      </c>
      <c r="D594" s="6">
        <v>44</v>
      </c>
      <c r="E594" s="16" t="s">
        <v>2305</v>
      </c>
      <c r="F594" s="16">
        <v>0</v>
      </c>
      <c r="G594" s="15">
        <f>TRUNC((G593) * D594/100, 1)</f>
        <v>1775.7</v>
      </c>
      <c r="H594" s="6" t="s">
        <v>5631</v>
      </c>
      <c r="I594" s="6" t="s">
        <v>5631</v>
      </c>
      <c r="K594" s="6" t="s">
        <v>608</v>
      </c>
      <c r="L594" s="6" t="s">
        <v>5631</v>
      </c>
      <c r="M594" s="6" t="s">
        <v>3749</v>
      </c>
      <c r="N594" s="6" t="s">
        <v>5631</v>
      </c>
    </row>
    <row r="595" spans="1:14" ht="15" customHeight="1">
      <c r="B595" s="6" t="s">
        <v>4803</v>
      </c>
      <c r="G595" s="14">
        <f>TRUNC(G593+G594, 0)</f>
        <v>5811</v>
      </c>
    </row>
    <row r="596" spans="1:14" ht="15" customHeight="1">
      <c r="A596" s="6" t="s">
        <v>2270</v>
      </c>
      <c r="B596" s="6" t="s">
        <v>2417</v>
      </c>
      <c r="C596" s="6" t="s">
        <v>2659</v>
      </c>
      <c r="D596" s="6">
        <v>1</v>
      </c>
      <c r="E596" s="15" t="s">
        <v>3317</v>
      </c>
      <c r="F596" s="15">
        <f>TRUNC(중기기초자료!E721 * 중기전역변수!C19, 1)</f>
        <v>25758.7</v>
      </c>
      <c r="G596" s="15">
        <f>TRUNC(F596*D596, 1)</f>
        <v>25758.7</v>
      </c>
      <c r="H596" s="6" t="s">
        <v>5631</v>
      </c>
      <c r="I596" s="6" t="s">
        <v>5631</v>
      </c>
      <c r="K596" s="6" t="s">
        <v>3156</v>
      </c>
      <c r="L596" s="6" t="s">
        <v>5631</v>
      </c>
      <c r="M596" s="6" t="s">
        <v>3230</v>
      </c>
    </row>
    <row r="597" spans="1:14" ht="15" customHeight="1">
      <c r="B597" s="6" t="s">
        <v>4803</v>
      </c>
      <c r="G597" s="14">
        <f>TRUNC(G596, 0)</f>
        <v>25758</v>
      </c>
    </row>
    <row r="598" spans="1:14" ht="15" customHeight="1">
      <c r="B598" s="6" t="s">
        <v>588</v>
      </c>
      <c r="G598" s="14">
        <f>TRUNC(G592+G595+G597, 0)</f>
        <v>36386</v>
      </c>
    </row>
    <row r="599" spans="1:14" ht="15" customHeight="1">
      <c r="A599" s="13"/>
      <c r="B599" s="13"/>
      <c r="C599" s="13"/>
      <c r="D599" s="13"/>
      <c r="E599" s="13"/>
      <c r="F599" s="13"/>
      <c r="G599" s="13"/>
      <c r="H599" s="13"/>
    </row>
    <row r="600" spans="1:14" ht="15" customHeight="1">
      <c r="A600" s="13" t="s">
        <v>4970</v>
      </c>
      <c r="B600" s="13" t="s">
        <v>4028</v>
      </c>
      <c r="C600" s="13"/>
      <c r="D600" s="13"/>
      <c r="E600" s="13"/>
      <c r="F600" s="13"/>
      <c r="G600" s="13"/>
      <c r="H600" s="13"/>
      <c r="I600" s="6" t="s">
        <v>5631</v>
      </c>
      <c r="J600" s="6" t="s">
        <v>877</v>
      </c>
    </row>
    <row r="601" spans="1:14" ht="15" customHeight="1">
      <c r="A601" s="13" t="s">
        <v>1567</v>
      </c>
      <c r="B601" s="13" t="s">
        <v>1499</v>
      </c>
      <c r="C601" s="13"/>
      <c r="D601" s="13"/>
      <c r="E601" s="13"/>
      <c r="F601" s="13"/>
      <c r="G601" s="13"/>
      <c r="H601" s="13"/>
    </row>
    <row r="602" spans="1:14" ht="15" customHeight="1">
      <c r="A602" s="5" t="s">
        <v>4302</v>
      </c>
      <c r="B602" s="5"/>
      <c r="C602" s="5" t="s">
        <v>2755</v>
      </c>
      <c r="D602" s="5" t="s">
        <v>182</v>
      </c>
      <c r="E602" s="5" t="s">
        <v>5266</v>
      </c>
      <c r="F602" s="5" t="s">
        <v>1321</v>
      </c>
      <c r="G602" s="5" t="s">
        <v>780</v>
      </c>
      <c r="H602" s="5" t="s">
        <v>1458</v>
      </c>
    </row>
    <row r="603" spans="1:14" ht="15" customHeight="1">
      <c r="A603" s="6" t="s">
        <v>405</v>
      </c>
      <c r="B603" s="6" t="s">
        <v>1669</v>
      </c>
      <c r="C603" s="6" t="s">
        <v>5544</v>
      </c>
      <c r="D603" s="6">
        <f>(900 + 700 + 438)*10^-4</f>
        <v>0.20380000000000001</v>
      </c>
      <c r="E603" s="14" t="s">
        <v>740</v>
      </c>
      <c r="F603" s="14">
        <f>중기기초자료!F60</f>
        <v>28300</v>
      </c>
      <c r="G603" s="15">
        <f>TRUNC(F603*D603, 1)</f>
        <v>5767.5</v>
      </c>
      <c r="H603" s="6" t="s">
        <v>5631</v>
      </c>
      <c r="I603" s="6" t="s">
        <v>5631</v>
      </c>
      <c r="K603" s="6" t="s">
        <v>724</v>
      </c>
      <c r="L603" s="6" t="s">
        <v>5631</v>
      </c>
      <c r="M603" s="6" t="s">
        <v>5259</v>
      </c>
      <c r="N603" s="6" t="s">
        <v>732</v>
      </c>
    </row>
    <row r="604" spans="1:14" ht="15" customHeight="1">
      <c r="B604" s="6" t="s">
        <v>4803</v>
      </c>
      <c r="G604" s="14">
        <f>TRUNC(G603, 0)</f>
        <v>5767</v>
      </c>
    </row>
    <row r="605" spans="1:14" ht="15" customHeight="1">
      <c r="A605" s="6" t="s">
        <v>3802</v>
      </c>
      <c r="B605" s="6" t="s">
        <v>2171</v>
      </c>
      <c r="C605" s="6" t="s">
        <v>4283</v>
      </c>
      <c r="D605" s="6">
        <v>3.5</v>
      </c>
      <c r="E605" s="16" t="s">
        <v>5542</v>
      </c>
      <c r="F605" s="16">
        <f>중기기초자료!D731</f>
        <v>1223</v>
      </c>
      <c r="G605" s="15">
        <f>TRUNC(F605*D605, 1)</f>
        <v>4280.5</v>
      </c>
      <c r="H605" s="6" t="s">
        <v>5631</v>
      </c>
      <c r="I605" s="6" t="s">
        <v>5631</v>
      </c>
      <c r="K605" s="6" t="s">
        <v>2015</v>
      </c>
      <c r="L605" s="6" t="s">
        <v>5631</v>
      </c>
      <c r="M605" s="6" t="s">
        <v>1155</v>
      </c>
    </row>
    <row r="606" spans="1:14" ht="15" customHeight="1">
      <c r="B606" s="6" t="s">
        <v>1786</v>
      </c>
      <c r="C606" s="6" t="s">
        <v>4283</v>
      </c>
      <c r="D606" s="6">
        <v>44</v>
      </c>
      <c r="E606" s="16" t="s">
        <v>2305</v>
      </c>
      <c r="F606" s="16">
        <v>0</v>
      </c>
      <c r="G606" s="15">
        <f>TRUNC((G605) * D606/100, 1)</f>
        <v>1883.4</v>
      </c>
      <c r="H606" s="6" t="s">
        <v>5631</v>
      </c>
      <c r="I606" s="6" t="s">
        <v>5631</v>
      </c>
      <c r="K606" s="6" t="s">
        <v>608</v>
      </c>
      <c r="L606" s="6" t="s">
        <v>5631</v>
      </c>
      <c r="M606" s="6" t="s">
        <v>3749</v>
      </c>
      <c r="N606" s="6" t="s">
        <v>5631</v>
      </c>
    </row>
    <row r="607" spans="1:14" ht="15" customHeight="1">
      <c r="B607" s="6" t="s">
        <v>4803</v>
      </c>
      <c r="G607" s="14">
        <f>TRUNC(G605+G606, 0)</f>
        <v>6163</v>
      </c>
    </row>
    <row r="608" spans="1:14" ht="15" customHeight="1">
      <c r="A608" s="6" t="s">
        <v>2270</v>
      </c>
      <c r="B608" s="6" t="s">
        <v>2417</v>
      </c>
      <c r="C608" s="6" t="s">
        <v>2659</v>
      </c>
      <c r="D608" s="6">
        <v>1</v>
      </c>
      <c r="E608" s="15" t="s">
        <v>3317</v>
      </c>
      <c r="F608" s="15">
        <f>TRUNC(중기기초자료!E721 * 중기전역변수!C19, 1)</f>
        <v>25758.7</v>
      </c>
      <c r="G608" s="15">
        <f>TRUNC(F608*D608, 1)</f>
        <v>25758.7</v>
      </c>
      <c r="H608" s="6" t="s">
        <v>5631</v>
      </c>
      <c r="I608" s="6" t="s">
        <v>5631</v>
      </c>
      <c r="K608" s="6" t="s">
        <v>3156</v>
      </c>
      <c r="L608" s="6" t="s">
        <v>5631</v>
      </c>
      <c r="M608" s="6" t="s">
        <v>3230</v>
      </c>
    </row>
    <row r="609" spans="1:14" ht="15" customHeight="1">
      <c r="B609" s="6" t="s">
        <v>4803</v>
      </c>
      <c r="G609" s="14">
        <f>TRUNC(G608, 0)</f>
        <v>25758</v>
      </c>
    </row>
    <row r="610" spans="1:14" ht="15" customHeight="1">
      <c r="B610" s="6" t="s">
        <v>588</v>
      </c>
      <c r="G610" s="14">
        <f>TRUNC(G604+G607+G609, 0)</f>
        <v>37688</v>
      </c>
    </row>
    <row r="611" spans="1:14" ht="15" customHeight="1">
      <c r="A611" s="13"/>
      <c r="B611" s="13"/>
      <c r="C611" s="13"/>
      <c r="D611" s="13"/>
      <c r="E611" s="13"/>
      <c r="F611" s="13"/>
      <c r="G611" s="13"/>
      <c r="H611" s="13"/>
    </row>
    <row r="612" spans="1:14" ht="15" customHeight="1">
      <c r="A612" s="13" t="s">
        <v>4970</v>
      </c>
      <c r="B612" s="13" t="s">
        <v>4349</v>
      </c>
      <c r="C612" s="13"/>
      <c r="D612" s="13"/>
      <c r="E612" s="13"/>
      <c r="F612" s="13"/>
      <c r="G612" s="13"/>
      <c r="H612" s="13"/>
      <c r="I612" s="6" t="s">
        <v>5631</v>
      </c>
      <c r="J612" s="6" t="s">
        <v>138</v>
      </c>
    </row>
    <row r="613" spans="1:14" ht="15" customHeight="1">
      <c r="A613" s="13" t="s">
        <v>1567</v>
      </c>
      <c r="B613" s="13" t="s">
        <v>4291</v>
      </c>
      <c r="C613" s="13"/>
      <c r="D613" s="13"/>
      <c r="E613" s="13"/>
      <c r="F613" s="13"/>
      <c r="G613" s="13"/>
      <c r="H613" s="13"/>
    </row>
    <row r="614" spans="1:14" ht="15" customHeight="1">
      <c r="A614" s="5" t="s">
        <v>4302</v>
      </c>
      <c r="B614" s="5"/>
      <c r="C614" s="5" t="s">
        <v>2755</v>
      </c>
      <c r="D614" s="5" t="s">
        <v>182</v>
      </c>
      <c r="E614" s="5" t="s">
        <v>5266</v>
      </c>
      <c r="F614" s="5" t="s">
        <v>1321</v>
      </c>
      <c r="G614" s="5" t="s">
        <v>780</v>
      </c>
      <c r="H614" s="5" t="s">
        <v>1458</v>
      </c>
    </row>
    <row r="615" spans="1:14" ht="15" customHeight="1">
      <c r="A615" s="6" t="s">
        <v>405</v>
      </c>
      <c r="B615" s="6" t="s">
        <v>2930</v>
      </c>
      <c r="C615" s="6" t="s">
        <v>3906</v>
      </c>
      <c r="D615" s="6">
        <f>(900 + 700 + 438)*10^-4</f>
        <v>0.20380000000000001</v>
      </c>
      <c r="E615" s="14" t="s">
        <v>740</v>
      </c>
      <c r="F615" s="14">
        <f>중기기초자료!F61</f>
        <v>37939</v>
      </c>
      <c r="G615" s="15">
        <f>TRUNC(F615*D615, 1)</f>
        <v>7731.9</v>
      </c>
      <c r="H615" s="6" t="s">
        <v>5631</v>
      </c>
      <c r="I615" s="6" t="s">
        <v>5631</v>
      </c>
      <c r="K615" s="6" t="s">
        <v>724</v>
      </c>
      <c r="L615" s="6" t="s">
        <v>5631</v>
      </c>
      <c r="M615" s="6" t="s">
        <v>4523</v>
      </c>
      <c r="N615" s="6" t="s">
        <v>732</v>
      </c>
    </row>
    <row r="616" spans="1:14" ht="15" customHeight="1">
      <c r="B616" s="6" t="s">
        <v>4803</v>
      </c>
      <c r="G616" s="14">
        <f>TRUNC(G615, 0)</f>
        <v>7731</v>
      </c>
    </row>
    <row r="617" spans="1:14" ht="15" customHeight="1">
      <c r="A617" s="6" t="s">
        <v>3802</v>
      </c>
      <c r="B617" s="6" t="s">
        <v>2171</v>
      </c>
      <c r="C617" s="6" t="s">
        <v>4283</v>
      </c>
      <c r="D617" s="6">
        <v>6.2</v>
      </c>
      <c r="E617" s="16" t="s">
        <v>5542</v>
      </c>
      <c r="F617" s="16">
        <f>중기기초자료!D731</f>
        <v>1223</v>
      </c>
      <c r="G617" s="15">
        <f>TRUNC(F617*D617, 1)</f>
        <v>7582.6</v>
      </c>
      <c r="H617" s="6" t="s">
        <v>5631</v>
      </c>
      <c r="I617" s="6" t="s">
        <v>5631</v>
      </c>
      <c r="K617" s="6" t="s">
        <v>2015</v>
      </c>
      <c r="L617" s="6" t="s">
        <v>5631</v>
      </c>
      <c r="M617" s="6" t="s">
        <v>1155</v>
      </c>
    </row>
    <row r="618" spans="1:14" ht="15" customHeight="1">
      <c r="B618" s="6" t="s">
        <v>1786</v>
      </c>
      <c r="C618" s="6" t="s">
        <v>4283</v>
      </c>
      <c r="D618" s="6">
        <v>44</v>
      </c>
      <c r="E618" s="16" t="s">
        <v>2305</v>
      </c>
      <c r="F618" s="16">
        <v>0</v>
      </c>
      <c r="G618" s="15">
        <f>TRUNC((G617) * D618/100, 1)</f>
        <v>3336.3</v>
      </c>
      <c r="H618" s="6" t="s">
        <v>5631</v>
      </c>
      <c r="I618" s="6" t="s">
        <v>5631</v>
      </c>
      <c r="K618" s="6" t="s">
        <v>608</v>
      </c>
      <c r="L618" s="6" t="s">
        <v>5631</v>
      </c>
      <c r="M618" s="6" t="s">
        <v>3749</v>
      </c>
      <c r="N618" s="6" t="s">
        <v>5631</v>
      </c>
    </row>
    <row r="619" spans="1:14" ht="15" customHeight="1">
      <c r="B619" s="6" t="s">
        <v>4803</v>
      </c>
      <c r="G619" s="14">
        <f>TRUNC(G617+G618, 0)</f>
        <v>10918</v>
      </c>
    </row>
    <row r="620" spans="1:14" ht="15" customHeight="1">
      <c r="A620" s="6" t="s">
        <v>2270</v>
      </c>
      <c r="B620" s="6" t="s">
        <v>2417</v>
      </c>
      <c r="C620" s="6" t="s">
        <v>2659</v>
      </c>
      <c r="D620" s="6">
        <v>1</v>
      </c>
      <c r="E620" s="15" t="s">
        <v>3317</v>
      </c>
      <c r="F620" s="15">
        <f>TRUNC(중기기초자료!E721 * 중기전역변수!C19, 1)</f>
        <v>25758.7</v>
      </c>
      <c r="G620" s="15">
        <f>TRUNC(F620*D620, 1)</f>
        <v>25758.7</v>
      </c>
      <c r="H620" s="6" t="s">
        <v>5631</v>
      </c>
      <c r="I620" s="6" t="s">
        <v>5631</v>
      </c>
      <c r="K620" s="6" t="s">
        <v>3156</v>
      </c>
      <c r="L620" s="6" t="s">
        <v>5631</v>
      </c>
      <c r="M620" s="6" t="s">
        <v>3230</v>
      </c>
    </row>
    <row r="621" spans="1:14" ht="15" customHeight="1">
      <c r="B621" s="6" t="s">
        <v>4803</v>
      </c>
      <c r="G621" s="14">
        <f>TRUNC(G620, 0)</f>
        <v>25758</v>
      </c>
    </row>
    <row r="622" spans="1:14" ht="15" customHeight="1">
      <c r="B622" s="6" t="s">
        <v>588</v>
      </c>
      <c r="G622" s="14">
        <f>TRUNC(G616+G619+G621, 0)</f>
        <v>44407</v>
      </c>
    </row>
    <row r="623" spans="1:14" ht="15" customHeight="1">
      <c r="A623" s="13"/>
      <c r="B623" s="13"/>
      <c r="C623" s="13"/>
      <c r="D623" s="13"/>
      <c r="E623" s="13"/>
      <c r="F623" s="13"/>
      <c r="G623" s="13"/>
      <c r="H623" s="13"/>
    </row>
    <row r="624" spans="1:14" ht="15" customHeight="1">
      <c r="A624" s="13" t="s">
        <v>4970</v>
      </c>
      <c r="B624" s="13" t="s">
        <v>284</v>
      </c>
      <c r="C624" s="13"/>
      <c r="D624" s="13"/>
      <c r="E624" s="13"/>
      <c r="F624" s="13"/>
      <c r="G624" s="13"/>
      <c r="H624" s="13"/>
      <c r="I624" s="6" t="s">
        <v>5631</v>
      </c>
      <c r="J624" s="6" t="s">
        <v>1051</v>
      </c>
    </row>
    <row r="625" spans="1:14" ht="15" customHeight="1">
      <c r="A625" s="13" t="s">
        <v>1567</v>
      </c>
      <c r="B625" s="13" t="s">
        <v>1614</v>
      </c>
      <c r="C625" s="13"/>
      <c r="D625" s="13"/>
      <c r="E625" s="13"/>
      <c r="F625" s="13"/>
      <c r="G625" s="13"/>
      <c r="H625" s="13"/>
    </row>
    <row r="626" spans="1:14" ht="15" customHeight="1">
      <c r="A626" s="5" t="s">
        <v>4302</v>
      </c>
      <c r="B626" s="5"/>
      <c r="C626" s="5" t="s">
        <v>2755</v>
      </c>
      <c r="D626" s="5" t="s">
        <v>182</v>
      </c>
      <c r="E626" s="5" t="s">
        <v>5266</v>
      </c>
      <c r="F626" s="5" t="s">
        <v>1321</v>
      </c>
      <c r="G626" s="5" t="s">
        <v>780</v>
      </c>
      <c r="H626" s="5" t="s">
        <v>1458</v>
      </c>
    </row>
    <row r="627" spans="1:14" ht="15" customHeight="1">
      <c r="A627" s="6" t="s">
        <v>405</v>
      </c>
      <c r="B627" s="6" t="s">
        <v>2930</v>
      </c>
      <c r="C627" s="6" t="s">
        <v>3378</v>
      </c>
      <c r="D627" s="6">
        <f>(900 + 700 + 438)*10^-4</f>
        <v>0.20380000000000001</v>
      </c>
      <c r="E627" s="14" t="s">
        <v>740</v>
      </c>
      <c r="F627" s="14">
        <f>중기기초자료!F62</f>
        <v>74680</v>
      </c>
      <c r="G627" s="15">
        <f>TRUNC(F627*D627, 1)</f>
        <v>15219.7</v>
      </c>
      <c r="H627" s="6" t="s">
        <v>5631</v>
      </c>
      <c r="I627" s="6" t="s">
        <v>5631</v>
      </c>
      <c r="K627" s="6" t="s">
        <v>724</v>
      </c>
      <c r="L627" s="6" t="s">
        <v>5631</v>
      </c>
      <c r="M627" s="6" t="s">
        <v>5059</v>
      </c>
      <c r="N627" s="6" t="s">
        <v>732</v>
      </c>
    </row>
    <row r="628" spans="1:14" ht="15" customHeight="1">
      <c r="B628" s="6" t="s">
        <v>4803</v>
      </c>
      <c r="G628" s="14">
        <f>TRUNC(G627, 0)</f>
        <v>15219</v>
      </c>
    </row>
    <row r="629" spans="1:14" ht="15" customHeight="1">
      <c r="A629" s="6" t="s">
        <v>3802</v>
      </c>
      <c r="B629" s="6" t="s">
        <v>2171</v>
      </c>
      <c r="C629" s="6" t="s">
        <v>4283</v>
      </c>
      <c r="D629" s="6">
        <v>7.7</v>
      </c>
      <c r="E629" s="16" t="s">
        <v>5542</v>
      </c>
      <c r="F629" s="16">
        <f>중기기초자료!D731</f>
        <v>1223</v>
      </c>
      <c r="G629" s="15">
        <f>TRUNC(F629*D629, 1)</f>
        <v>9417.1</v>
      </c>
      <c r="H629" s="6" t="s">
        <v>5631</v>
      </c>
      <c r="I629" s="6" t="s">
        <v>5631</v>
      </c>
      <c r="K629" s="6" t="s">
        <v>2015</v>
      </c>
      <c r="L629" s="6" t="s">
        <v>5631</v>
      </c>
      <c r="M629" s="6" t="s">
        <v>1155</v>
      </c>
    </row>
    <row r="630" spans="1:14" ht="15" customHeight="1">
      <c r="B630" s="6" t="s">
        <v>1786</v>
      </c>
      <c r="C630" s="6" t="s">
        <v>4283</v>
      </c>
      <c r="D630" s="6">
        <v>44</v>
      </c>
      <c r="E630" s="16" t="s">
        <v>2305</v>
      </c>
      <c r="F630" s="16">
        <v>0</v>
      </c>
      <c r="G630" s="15">
        <f>TRUNC((G629) * D630/100, 1)</f>
        <v>4143.5</v>
      </c>
      <c r="H630" s="6" t="s">
        <v>5631</v>
      </c>
      <c r="I630" s="6" t="s">
        <v>5631</v>
      </c>
      <c r="K630" s="6" t="s">
        <v>608</v>
      </c>
      <c r="L630" s="6" t="s">
        <v>5631</v>
      </c>
      <c r="M630" s="6" t="s">
        <v>3749</v>
      </c>
      <c r="N630" s="6" t="s">
        <v>5631</v>
      </c>
    </row>
    <row r="631" spans="1:14" ht="15" customHeight="1">
      <c r="B631" s="6" t="s">
        <v>4803</v>
      </c>
      <c r="G631" s="14">
        <f>TRUNC(G629+G630, 0)</f>
        <v>13560</v>
      </c>
    </row>
    <row r="632" spans="1:14" ht="15" customHeight="1">
      <c r="A632" s="6" t="s">
        <v>2270</v>
      </c>
      <c r="B632" s="6" t="s">
        <v>2417</v>
      </c>
      <c r="C632" s="6" t="s">
        <v>2659</v>
      </c>
      <c r="D632" s="6">
        <v>1</v>
      </c>
      <c r="E632" s="15" t="s">
        <v>3317</v>
      </c>
      <c r="F632" s="15">
        <f>TRUNC(중기기초자료!E721 * 중기전역변수!C19, 1)</f>
        <v>25758.7</v>
      </c>
      <c r="G632" s="15">
        <f>TRUNC(F632*D632, 1)</f>
        <v>25758.7</v>
      </c>
      <c r="H632" s="6" t="s">
        <v>5631</v>
      </c>
      <c r="I632" s="6" t="s">
        <v>5631</v>
      </c>
      <c r="K632" s="6" t="s">
        <v>3156</v>
      </c>
      <c r="L632" s="6" t="s">
        <v>5631</v>
      </c>
      <c r="M632" s="6" t="s">
        <v>3230</v>
      </c>
    </row>
    <row r="633" spans="1:14" ht="15" customHeight="1">
      <c r="B633" s="6" t="s">
        <v>4803</v>
      </c>
      <c r="G633" s="14">
        <f>TRUNC(G632, 0)</f>
        <v>25758</v>
      </c>
    </row>
    <row r="634" spans="1:14" ht="15" customHeight="1">
      <c r="B634" s="6" t="s">
        <v>588</v>
      </c>
      <c r="G634" s="14">
        <f>TRUNC(G628+G631+G633, 0)</f>
        <v>54537</v>
      </c>
    </row>
    <row r="635" spans="1:14" ht="15" customHeight="1">
      <c r="A635" s="13"/>
      <c r="B635" s="13"/>
      <c r="C635" s="13"/>
      <c r="D635" s="13"/>
      <c r="E635" s="13"/>
      <c r="F635" s="13"/>
      <c r="G635" s="13"/>
      <c r="H635" s="13"/>
    </row>
    <row r="636" spans="1:14" ht="15" customHeight="1">
      <c r="A636" s="13" t="s">
        <v>4970</v>
      </c>
      <c r="B636" s="13" t="s">
        <v>79</v>
      </c>
      <c r="C636" s="13"/>
      <c r="D636" s="13"/>
      <c r="E636" s="13"/>
      <c r="F636" s="13"/>
      <c r="G636" s="13"/>
      <c r="H636" s="13"/>
      <c r="I636" s="6" t="s">
        <v>5631</v>
      </c>
      <c r="J636" s="6" t="s">
        <v>739</v>
      </c>
    </row>
    <row r="637" spans="1:14" ht="15" customHeight="1">
      <c r="A637" s="13" t="s">
        <v>1567</v>
      </c>
      <c r="B637" s="13" t="s">
        <v>74</v>
      </c>
      <c r="C637" s="13"/>
      <c r="D637" s="13"/>
      <c r="E637" s="13"/>
      <c r="F637" s="13"/>
      <c r="G637" s="13"/>
      <c r="H637" s="13"/>
    </row>
    <row r="638" spans="1:14" ht="15" customHeight="1">
      <c r="A638" s="5" t="s">
        <v>4302</v>
      </c>
      <c r="B638" s="5"/>
      <c r="C638" s="5" t="s">
        <v>2755</v>
      </c>
      <c r="D638" s="5" t="s">
        <v>182</v>
      </c>
      <c r="E638" s="5" t="s">
        <v>5266</v>
      </c>
      <c r="F638" s="5" t="s">
        <v>1321</v>
      </c>
      <c r="G638" s="5" t="s">
        <v>780</v>
      </c>
      <c r="H638" s="5" t="s">
        <v>1458</v>
      </c>
    </row>
    <row r="639" spans="1:14" ht="15" customHeight="1">
      <c r="A639" s="6" t="s">
        <v>405</v>
      </c>
      <c r="B639" s="6" t="s">
        <v>2930</v>
      </c>
      <c r="C639" s="6" t="s">
        <v>487</v>
      </c>
      <c r="D639" s="6">
        <f>(900 + 700 + 438)*10^-4</f>
        <v>0.20380000000000001</v>
      </c>
      <c r="E639" s="14" t="s">
        <v>740</v>
      </c>
      <c r="F639" s="14">
        <f>중기기초자료!F63</f>
        <v>95229</v>
      </c>
      <c r="G639" s="15">
        <f>TRUNC(F639*D639, 1)</f>
        <v>19407.599999999999</v>
      </c>
      <c r="H639" s="6" t="s">
        <v>5631</v>
      </c>
      <c r="I639" s="6" t="s">
        <v>5631</v>
      </c>
      <c r="K639" s="6" t="s">
        <v>724</v>
      </c>
      <c r="L639" s="6" t="s">
        <v>5631</v>
      </c>
      <c r="M639" s="6" t="s">
        <v>4654</v>
      </c>
      <c r="N639" s="6" t="s">
        <v>732</v>
      </c>
    </row>
    <row r="640" spans="1:14" ht="15" customHeight="1">
      <c r="B640" s="6" t="s">
        <v>4803</v>
      </c>
      <c r="G640" s="14">
        <f>TRUNC(G639, 0)</f>
        <v>19407</v>
      </c>
    </row>
    <row r="641" spans="1:14" ht="15" customHeight="1">
      <c r="A641" s="6" t="s">
        <v>3802</v>
      </c>
      <c r="B641" s="6" t="s">
        <v>2171</v>
      </c>
      <c r="C641" s="6" t="s">
        <v>4283</v>
      </c>
      <c r="D641" s="6">
        <v>9.8000000000000007</v>
      </c>
      <c r="E641" s="16" t="s">
        <v>5542</v>
      </c>
      <c r="F641" s="16">
        <f>중기기초자료!D731</f>
        <v>1223</v>
      </c>
      <c r="G641" s="15">
        <f>TRUNC(F641*D641, 1)</f>
        <v>11985.4</v>
      </c>
      <c r="H641" s="6" t="s">
        <v>5631</v>
      </c>
      <c r="I641" s="6" t="s">
        <v>5631</v>
      </c>
      <c r="K641" s="6" t="s">
        <v>2015</v>
      </c>
      <c r="L641" s="6" t="s">
        <v>5631</v>
      </c>
      <c r="M641" s="6" t="s">
        <v>1155</v>
      </c>
    </row>
    <row r="642" spans="1:14" ht="15" customHeight="1">
      <c r="B642" s="6" t="s">
        <v>1786</v>
      </c>
      <c r="C642" s="6" t="s">
        <v>4283</v>
      </c>
      <c r="D642" s="6">
        <v>44</v>
      </c>
      <c r="E642" s="16" t="s">
        <v>2305</v>
      </c>
      <c r="F642" s="16">
        <v>0</v>
      </c>
      <c r="G642" s="15">
        <f>TRUNC((G641) * D642/100, 1)</f>
        <v>5273.5</v>
      </c>
      <c r="H642" s="6" t="s">
        <v>5631</v>
      </c>
      <c r="I642" s="6" t="s">
        <v>5631</v>
      </c>
      <c r="K642" s="6" t="s">
        <v>608</v>
      </c>
      <c r="L642" s="6" t="s">
        <v>5631</v>
      </c>
      <c r="M642" s="6" t="s">
        <v>3749</v>
      </c>
      <c r="N642" s="6" t="s">
        <v>5631</v>
      </c>
    </row>
    <row r="643" spans="1:14" ht="15" customHeight="1">
      <c r="B643" s="6" t="s">
        <v>4803</v>
      </c>
      <c r="G643" s="14">
        <f>TRUNC(G641+G642, 0)</f>
        <v>17258</v>
      </c>
    </row>
    <row r="644" spans="1:14" ht="15" customHeight="1">
      <c r="A644" s="6" t="s">
        <v>2270</v>
      </c>
      <c r="B644" s="6" t="s">
        <v>2417</v>
      </c>
      <c r="C644" s="6" t="s">
        <v>2659</v>
      </c>
      <c r="D644" s="6">
        <v>1</v>
      </c>
      <c r="E644" s="15" t="s">
        <v>3317</v>
      </c>
      <c r="F644" s="15">
        <f>TRUNC(중기기초자료!E721 * 중기전역변수!C19, 1)</f>
        <v>25758.7</v>
      </c>
      <c r="G644" s="15">
        <f>TRUNC(F644*D644, 1)</f>
        <v>25758.7</v>
      </c>
      <c r="H644" s="6" t="s">
        <v>5631</v>
      </c>
      <c r="I644" s="6" t="s">
        <v>5631</v>
      </c>
      <c r="K644" s="6" t="s">
        <v>3156</v>
      </c>
      <c r="L644" s="6" t="s">
        <v>5631</v>
      </c>
      <c r="M644" s="6" t="s">
        <v>3230</v>
      </c>
    </row>
    <row r="645" spans="1:14" ht="15" customHeight="1">
      <c r="B645" s="6" t="s">
        <v>4803</v>
      </c>
      <c r="G645" s="14">
        <f>TRUNC(G644, 0)</f>
        <v>25758</v>
      </c>
    </row>
    <row r="646" spans="1:14" ht="15" customHeight="1">
      <c r="B646" s="6" t="s">
        <v>588</v>
      </c>
      <c r="G646" s="14">
        <f>TRUNC(G640+G643+G645, 0)</f>
        <v>62423</v>
      </c>
    </row>
    <row r="647" spans="1:14" ht="15" customHeight="1">
      <c r="A647" s="13"/>
      <c r="B647" s="13"/>
      <c r="C647" s="13"/>
      <c r="D647" s="13"/>
      <c r="E647" s="13"/>
      <c r="F647" s="13"/>
      <c r="G647" s="13"/>
      <c r="H647" s="13"/>
    </row>
    <row r="648" spans="1:14" ht="15" customHeight="1">
      <c r="A648" s="13" t="s">
        <v>4970</v>
      </c>
      <c r="B648" s="13" t="s">
        <v>3351</v>
      </c>
      <c r="C648" s="13"/>
      <c r="D648" s="13"/>
      <c r="E648" s="13"/>
      <c r="F648" s="13"/>
      <c r="G648" s="13"/>
      <c r="H648" s="13"/>
      <c r="I648" s="6" t="s">
        <v>5631</v>
      </c>
      <c r="J648" s="6" t="s">
        <v>3055</v>
      </c>
    </row>
    <row r="649" spans="1:14" ht="15" customHeight="1">
      <c r="A649" s="13" t="s">
        <v>1567</v>
      </c>
      <c r="B649" s="13" t="s">
        <v>5630</v>
      </c>
      <c r="C649" s="13"/>
      <c r="D649" s="13"/>
      <c r="E649" s="13"/>
      <c r="F649" s="13"/>
      <c r="G649" s="13"/>
      <c r="H649" s="13"/>
    </row>
    <row r="650" spans="1:14" ht="15" customHeight="1">
      <c r="A650" s="5" t="s">
        <v>4302</v>
      </c>
      <c r="B650" s="5"/>
      <c r="C650" s="5" t="s">
        <v>2755</v>
      </c>
      <c r="D650" s="5" t="s">
        <v>182</v>
      </c>
      <c r="E650" s="5" t="s">
        <v>5266</v>
      </c>
      <c r="F650" s="5" t="s">
        <v>1321</v>
      </c>
      <c r="G650" s="5" t="s">
        <v>780</v>
      </c>
      <c r="H650" s="5" t="s">
        <v>1458</v>
      </c>
    </row>
    <row r="651" spans="1:14" ht="15" customHeight="1">
      <c r="A651" s="6" t="s">
        <v>405</v>
      </c>
      <c r="B651" s="6" t="s">
        <v>2930</v>
      </c>
      <c r="C651" s="6" t="s">
        <v>5002</v>
      </c>
      <c r="D651" s="6">
        <f>(900 + 700 + 438)*10^-4</f>
        <v>0.20380000000000001</v>
      </c>
      <c r="E651" s="14" t="s">
        <v>740</v>
      </c>
      <c r="F651" s="14">
        <f>중기기초자료!F64</f>
        <v>105432</v>
      </c>
      <c r="G651" s="15">
        <f>TRUNC(F651*D651, 1)</f>
        <v>21487</v>
      </c>
      <c r="H651" s="6" t="s">
        <v>5631</v>
      </c>
      <c r="I651" s="6" t="s">
        <v>5631</v>
      </c>
      <c r="K651" s="6" t="s">
        <v>724</v>
      </c>
      <c r="L651" s="6" t="s">
        <v>5631</v>
      </c>
      <c r="M651" s="6" t="s">
        <v>1423</v>
      </c>
      <c r="N651" s="6" t="s">
        <v>732</v>
      </c>
    </row>
    <row r="652" spans="1:14" ht="15" customHeight="1">
      <c r="B652" s="6" t="s">
        <v>4803</v>
      </c>
      <c r="G652" s="14">
        <f>TRUNC(G651, 0)</f>
        <v>21487</v>
      </c>
    </row>
    <row r="653" spans="1:14" ht="15" customHeight="1">
      <c r="A653" s="6" t="s">
        <v>3802</v>
      </c>
      <c r="B653" s="6" t="s">
        <v>2171</v>
      </c>
      <c r="C653" s="6" t="s">
        <v>4283</v>
      </c>
      <c r="D653" s="6">
        <v>13.3</v>
      </c>
      <c r="E653" s="16" t="s">
        <v>5542</v>
      </c>
      <c r="F653" s="16">
        <f>중기기초자료!D731</f>
        <v>1223</v>
      </c>
      <c r="G653" s="15">
        <f>TRUNC(F653*D653, 1)</f>
        <v>16265.9</v>
      </c>
      <c r="H653" s="6" t="s">
        <v>5631</v>
      </c>
      <c r="I653" s="6" t="s">
        <v>5631</v>
      </c>
      <c r="K653" s="6" t="s">
        <v>2015</v>
      </c>
      <c r="L653" s="6" t="s">
        <v>5631</v>
      </c>
      <c r="M653" s="6" t="s">
        <v>1155</v>
      </c>
    </row>
    <row r="654" spans="1:14" ht="15" customHeight="1">
      <c r="B654" s="6" t="s">
        <v>1786</v>
      </c>
      <c r="C654" s="6" t="s">
        <v>4283</v>
      </c>
      <c r="D654" s="6">
        <v>44</v>
      </c>
      <c r="E654" s="16" t="s">
        <v>2305</v>
      </c>
      <c r="F654" s="16">
        <v>0</v>
      </c>
      <c r="G654" s="15">
        <f>TRUNC((G653) * D654/100, 1)</f>
        <v>7156.9</v>
      </c>
      <c r="H654" s="6" t="s">
        <v>5631</v>
      </c>
      <c r="I654" s="6" t="s">
        <v>5631</v>
      </c>
      <c r="K654" s="6" t="s">
        <v>608</v>
      </c>
      <c r="L654" s="6" t="s">
        <v>5631</v>
      </c>
      <c r="M654" s="6" t="s">
        <v>3749</v>
      </c>
      <c r="N654" s="6" t="s">
        <v>5631</v>
      </c>
    </row>
    <row r="655" spans="1:14" ht="15" customHeight="1">
      <c r="B655" s="6" t="s">
        <v>4803</v>
      </c>
      <c r="G655" s="14">
        <f>TRUNC(G653+G654, 0)</f>
        <v>23422</v>
      </c>
    </row>
    <row r="656" spans="1:14" ht="15" customHeight="1">
      <c r="A656" s="6" t="s">
        <v>2270</v>
      </c>
      <c r="B656" s="6" t="s">
        <v>2417</v>
      </c>
      <c r="C656" s="6" t="s">
        <v>2659</v>
      </c>
      <c r="D656" s="6">
        <v>1</v>
      </c>
      <c r="E656" s="15" t="s">
        <v>3317</v>
      </c>
      <c r="F656" s="15">
        <f>TRUNC(중기기초자료!E721 * 중기전역변수!C19, 1)</f>
        <v>25758.7</v>
      </c>
      <c r="G656" s="15">
        <f>TRUNC(F656*D656, 1)</f>
        <v>25758.7</v>
      </c>
      <c r="H656" s="6" t="s">
        <v>5631</v>
      </c>
      <c r="I656" s="6" t="s">
        <v>5631</v>
      </c>
      <c r="K656" s="6" t="s">
        <v>3156</v>
      </c>
      <c r="L656" s="6" t="s">
        <v>5631</v>
      </c>
      <c r="M656" s="6" t="s">
        <v>3230</v>
      </c>
    </row>
    <row r="657" spans="1:14" ht="15" customHeight="1">
      <c r="B657" s="6" t="s">
        <v>4803</v>
      </c>
      <c r="G657" s="14">
        <f>TRUNC(G656, 0)</f>
        <v>25758</v>
      </c>
    </row>
    <row r="658" spans="1:14" ht="15" customHeight="1">
      <c r="B658" s="6" t="s">
        <v>588</v>
      </c>
      <c r="G658" s="14">
        <f>TRUNC(G652+G655+G657, 0)</f>
        <v>70667</v>
      </c>
    </row>
    <row r="659" spans="1:14" ht="15" customHeight="1">
      <c r="A659" s="13"/>
      <c r="B659" s="13"/>
      <c r="C659" s="13"/>
      <c r="D659" s="13"/>
      <c r="E659" s="13"/>
      <c r="F659" s="13"/>
      <c r="G659" s="13"/>
      <c r="H659" s="13"/>
    </row>
    <row r="660" spans="1:14" ht="15" customHeight="1">
      <c r="A660" s="13" t="s">
        <v>4970</v>
      </c>
      <c r="B660" s="13" t="s">
        <v>249</v>
      </c>
      <c r="C660" s="13"/>
      <c r="D660" s="13"/>
      <c r="E660" s="13"/>
      <c r="F660" s="13"/>
      <c r="G660" s="13"/>
      <c r="H660" s="13"/>
      <c r="I660" s="6" t="s">
        <v>5631</v>
      </c>
      <c r="J660" s="6" t="s">
        <v>151</v>
      </c>
    </row>
    <row r="661" spans="1:14" ht="15" customHeight="1">
      <c r="A661" s="13" t="s">
        <v>1567</v>
      </c>
      <c r="B661" s="13" t="s">
        <v>5290</v>
      </c>
      <c r="C661" s="13"/>
      <c r="D661" s="13"/>
      <c r="E661" s="13"/>
      <c r="F661" s="13"/>
      <c r="G661" s="13"/>
      <c r="H661" s="13"/>
    </row>
    <row r="662" spans="1:14" ht="15" customHeight="1">
      <c r="A662" s="5" t="s">
        <v>4302</v>
      </c>
      <c r="B662" s="5"/>
      <c r="C662" s="5" t="s">
        <v>2755</v>
      </c>
      <c r="D662" s="5" t="s">
        <v>182</v>
      </c>
      <c r="E662" s="5" t="s">
        <v>5266</v>
      </c>
      <c r="F662" s="5" t="s">
        <v>1321</v>
      </c>
      <c r="G662" s="5" t="s">
        <v>780</v>
      </c>
      <c r="H662" s="5" t="s">
        <v>1458</v>
      </c>
    </row>
    <row r="663" spans="1:14" ht="15" customHeight="1">
      <c r="A663" s="6" t="s">
        <v>405</v>
      </c>
      <c r="B663" s="6" t="s">
        <v>2930</v>
      </c>
      <c r="C663" s="6" t="s">
        <v>4520</v>
      </c>
      <c r="D663" s="6">
        <f>(900 + 700 + 438)*10^-4</f>
        <v>0.20380000000000001</v>
      </c>
      <c r="E663" s="14" t="s">
        <v>740</v>
      </c>
      <c r="F663" s="14">
        <f>중기기초자료!F65</f>
        <v>123864</v>
      </c>
      <c r="G663" s="15">
        <f>TRUNC(F663*D663, 1)</f>
        <v>25243.4</v>
      </c>
      <c r="H663" s="6" t="s">
        <v>5631</v>
      </c>
      <c r="I663" s="6" t="s">
        <v>5631</v>
      </c>
      <c r="K663" s="6" t="s">
        <v>724</v>
      </c>
      <c r="L663" s="6" t="s">
        <v>5631</v>
      </c>
      <c r="M663" s="6" t="s">
        <v>4498</v>
      </c>
      <c r="N663" s="6" t="s">
        <v>4120</v>
      </c>
    </row>
    <row r="664" spans="1:14" ht="15" customHeight="1">
      <c r="B664" s="6" t="s">
        <v>4803</v>
      </c>
      <c r="G664" s="14">
        <f>TRUNC(G663, 0)</f>
        <v>25243</v>
      </c>
    </row>
    <row r="665" spans="1:14" ht="15" customHeight="1">
      <c r="A665" s="6" t="s">
        <v>3802</v>
      </c>
      <c r="B665" s="6" t="s">
        <v>2171</v>
      </c>
      <c r="C665" s="6" t="s">
        <v>4283</v>
      </c>
      <c r="D665" s="6">
        <v>16.399999999999999</v>
      </c>
      <c r="E665" s="16" t="s">
        <v>5542</v>
      </c>
      <c r="F665" s="16">
        <f>중기기초자료!D731</f>
        <v>1223</v>
      </c>
      <c r="G665" s="15">
        <f>TRUNC(F665*D665, 1)</f>
        <v>20057.2</v>
      </c>
      <c r="H665" s="6" t="s">
        <v>5631</v>
      </c>
      <c r="I665" s="6" t="s">
        <v>5631</v>
      </c>
      <c r="K665" s="6" t="s">
        <v>2015</v>
      </c>
      <c r="L665" s="6" t="s">
        <v>5631</v>
      </c>
      <c r="M665" s="6" t="s">
        <v>1155</v>
      </c>
    </row>
    <row r="666" spans="1:14" ht="15" customHeight="1">
      <c r="B666" s="6" t="s">
        <v>1786</v>
      </c>
      <c r="C666" s="6" t="s">
        <v>4283</v>
      </c>
      <c r="D666" s="6">
        <v>44</v>
      </c>
      <c r="E666" s="16" t="s">
        <v>2305</v>
      </c>
      <c r="F666" s="16">
        <v>0</v>
      </c>
      <c r="G666" s="15">
        <f>TRUNC((G665) * D666/100, 1)</f>
        <v>8825.1</v>
      </c>
      <c r="H666" s="6" t="s">
        <v>5631</v>
      </c>
      <c r="I666" s="6" t="s">
        <v>5631</v>
      </c>
      <c r="K666" s="6" t="s">
        <v>608</v>
      </c>
      <c r="L666" s="6" t="s">
        <v>5631</v>
      </c>
      <c r="M666" s="6" t="s">
        <v>3749</v>
      </c>
      <c r="N666" s="6" t="s">
        <v>5631</v>
      </c>
    </row>
    <row r="667" spans="1:14" ht="15" customHeight="1">
      <c r="B667" s="6" t="s">
        <v>4803</v>
      </c>
      <c r="G667" s="14">
        <f>TRUNC(G665+G666, 0)</f>
        <v>28882</v>
      </c>
    </row>
    <row r="668" spans="1:14" ht="15" customHeight="1">
      <c r="A668" s="6" t="s">
        <v>2270</v>
      </c>
      <c r="B668" s="6" t="s">
        <v>2417</v>
      </c>
      <c r="C668" s="6" t="s">
        <v>2659</v>
      </c>
      <c r="D668" s="6">
        <v>1</v>
      </c>
      <c r="E668" s="15" t="s">
        <v>3317</v>
      </c>
      <c r="F668" s="15">
        <f>TRUNC(중기기초자료!E721 * 중기전역변수!C19, 1)</f>
        <v>25758.7</v>
      </c>
      <c r="G668" s="15">
        <f>TRUNC(F668*D668, 1)</f>
        <v>25758.7</v>
      </c>
      <c r="H668" s="6" t="s">
        <v>5631</v>
      </c>
      <c r="I668" s="6" t="s">
        <v>5631</v>
      </c>
      <c r="K668" s="6" t="s">
        <v>3156</v>
      </c>
      <c r="L668" s="6" t="s">
        <v>5631</v>
      </c>
      <c r="M668" s="6" t="s">
        <v>3230</v>
      </c>
    </row>
    <row r="669" spans="1:14" ht="15" customHeight="1">
      <c r="B669" s="6" t="s">
        <v>4803</v>
      </c>
      <c r="G669" s="14">
        <f>TRUNC(G668, 0)</f>
        <v>25758</v>
      </c>
    </row>
    <row r="670" spans="1:14" ht="15" customHeight="1">
      <c r="B670" s="6" t="s">
        <v>588</v>
      </c>
      <c r="G670" s="14">
        <f>TRUNC(G664+G667+G669, 0)</f>
        <v>79883</v>
      </c>
    </row>
    <row r="671" spans="1:14" ht="15" customHeight="1">
      <c r="A671" s="13"/>
      <c r="B671" s="13"/>
      <c r="C671" s="13"/>
      <c r="D671" s="13"/>
      <c r="E671" s="13"/>
      <c r="F671" s="13"/>
      <c r="G671" s="13"/>
      <c r="H671" s="13"/>
    </row>
    <row r="672" spans="1:14" ht="15" customHeight="1">
      <c r="A672" s="13" t="s">
        <v>4970</v>
      </c>
      <c r="B672" s="13" t="s">
        <v>4505</v>
      </c>
      <c r="C672" s="13"/>
      <c r="D672" s="13"/>
      <c r="E672" s="13"/>
      <c r="F672" s="13"/>
      <c r="G672" s="13"/>
      <c r="H672" s="13"/>
      <c r="I672" s="6" t="s">
        <v>5631</v>
      </c>
      <c r="J672" s="6" t="s">
        <v>4925</v>
      </c>
    </row>
    <row r="673" spans="1:14" ht="15" customHeight="1">
      <c r="A673" s="13" t="s">
        <v>1567</v>
      </c>
      <c r="B673" s="13" t="s">
        <v>4152</v>
      </c>
      <c r="C673" s="13"/>
      <c r="D673" s="13"/>
      <c r="E673" s="13"/>
      <c r="F673" s="13"/>
      <c r="G673" s="13"/>
      <c r="H673" s="13"/>
    </row>
    <row r="674" spans="1:14" ht="15" customHeight="1">
      <c r="A674" s="5" t="s">
        <v>4302</v>
      </c>
      <c r="B674" s="5"/>
      <c r="C674" s="5" t="s">
        <v>2755</v>
      </c>
      <c r="D674" s="5" t="s">
        <v>182</v>
      </c>
      <c r="E674" s="5" t="s">
        <v>5266</v>
      </c>
      <c r="F674" s="5" t="s">
        <v>1321</v>
      </c>
      <c r="G674" s="5" t="s">
        <v>780</v>
      </c>
      <c r="H674" s="5" t="s">
        <v>1458</v>
      </c>
    </row>
    <row r="675" spans="1:14" ht="15" customHeight="1">
      <c r="A675" s="6" t="s">
        <v>405</v>
      </c>
      <c r="B675" s="6" t="s">
        <v>2930</v>
      </c>
      <c r="C675" s="6" t="s">
        <v>1702</v>
      </c>
      <c r="D675" s="6">
        <f>(900 + 700 + 438)*10^-4</f>
        <v>0.20380000000000001</v>
      </c>
      <c r="E675" s="14" t="s">
        <v>740</v>
      </c>
      <c r="F675" s="14">
        <f>중기기초자료!F66</f>
        <v>157905</v>
      </c>
      <c r="G675" s="15">
        <f>TRUNC(F675*D675, 1)</f>
        <v>32181</v>
      </c>
      <c r="H675" s="6" t="s">
        <v>5631</v>
      </c>
      <c r="I675" s="6" t="s">
        <v>5631</v>
      </c>
      <c r="K675" s="6" t="s">
        <v>724</v>
      </c>
      <c r="L675" s="6" t="s">
        <v>5631</v>
      </c>
      <c r="M675" s="6" t="s">
        <v>472</v>
      </c>
      <c r="N675" s="6" t="s">
        <v>732</v>
      </c>
    </row>
    <row r="676" spans="1:14" ht="15" customHeight="1">
      <c r="B676" s="6" t="s">
        <v>4803</v>
      </c>
      <c r="G676" s="14">
        <f>TRUNC(G675, 0)</f>
        <v>32181</v>
      </c>
    </row>
    <row r="677" spans="1:14" ht="15" customHeight="1">
      <c r="A677" s="6" t="s">
        <v>3802</v>
      </c>
      <c r="B677" s="6" t="s">
        <v>2171</v>
      </c>
      <c r="C677" s="6" t="s">
        <v>4283</v>
      </c>
      <c r="D677" s="6">
        <v>19.899999999999999</v>
      </c>
      <c r="E677" s="16" t="s">
        <v>5542</v>
      </c>
      <c r="F677" s="16">
        <f>중기기초자료!D731</f>
        <v>1223</v>
      </c>
      <c r="G677" s="15">
        <f>TRUNC(F677*D677, 1)</f>
        <v>24337.7</v>
      </c>
      <c r="H677" s="6" t="s">
        <v>5631</v>
      </c>
      <c r="I677" s="6" t="s">
        <v>5631</v>
      </c>
      <c r="K677" s="6" t="s">
        <v>2015</v>
      </c>
      <c r="L677" s="6" t="s">
        <v>5631</v>
      </c>
      <c r="M677" s="6" t="s">
        <v>1155</v>
      </c>
    </row>
    <row r="678" spans="1:14" ht="15" customHeight="1">
      <c r="B678" s="6" t="s">
        <v>1786</v>
      </c>
      <c r="C678" s="6" t="s">
        <v>4283</v>
      </c>
      <c r="D678" s="6">
        <v>44</v>
      </c>
      <c r="E678" s="16" t="s">
        <v>2305</v>
      </c>
      <c r="F678" s="16">
        <v>0</v>
      </c>
      <c r="G678" s="15">
        <f>TRUNC((G677) * D678/100, 1)</f>
        <v>10708.5</v>
      </c>
      <c r="H678" s="6" t="s">
        <v>5631</v>
      </c>
      <c r="I678" s="6" t="s">
        <v>5631</v>
      </c>
      <c r="K678" s="6" t="s">
        <v>608</v>
      </c>
      <c r="L678" s="6" t="s">
        <v>5631</v>
      </c>
      <c r="M678" s="6" t="s">
        <v>3749</v>
      </c>
      <c r="N678" s="6" t="s">
        <v>5631</v>
      </c>
    </row>
    <row r="679" spans="1:14" ht="15" customHeight="1">
      <c r="B679" s="6" t="s">
        <v>4803</v>
      </c>
      <c r="G679" s="14">
        <f>TRUNC(G677+G678, 0)</f>
        <v>35046</v>
      </c>
    </row>
    <row r="680" spans="1:14" ht="15" customHeight="1">
      <c r="A680" s="6" t="s">
        <v>2270</v>
      </c>
      <c r="B680" s="6" t="s">
        <v>2417</v>
      </c>
      <c r="C680" s="6" t="s">
        <v>2659</v>
      </c>
      <c r="D680" s="6">
        <v>1</v>
      </c>
      <c r="E680" s="15" t="s">
        <v>3317</v>
      </c>
      <c r="F680" s="15">
        <f>TRUNC(중기기초자료!E721 * 중기전역변수!C19, 1)</f>
        <v>25758.7</v>
      </c>
      <c r="G680" s="15">
        <f>TRUNC(F680*D680, 1)</f>
        <v>25758.7</v>
      </c>
      <c r="H680" s="6" t="s">
        <v>5631</v>
      </c>
      <c r="I680" s="6" t="s">
        <v>5631</v>
      </c>
      <c r="K680" s="6" t="s">
        <v>3156</v>
      </c>
      <c r="L680" s="6" t="s">
        <v>5631</v>
      </c>
      <c r="M680" s="6" t="s">
        <v>3230</v>
      </c>
    </row>
    <row r="681" spans="1:14" ht="15" customHeight="1">
      <c r="B681" s="6" t="s">
        <v>4803</v>
      </c>
      <c r="G681" s="14">
        <f>TRUNC(G680, 0)</f>
        <v>25758</v>
      </c>
    </row>
    <row r="682" spans="1:14" ht="15" customHeight="1">
      <c r="B682" s="6" t="s">
        <v>588</v>
      </c>
      <c r="G682" s="14">
        <f>TRUNC(G676+G679+G681, 0)</f>
        <v>92985</v>
      </c>
    </row>
    <row r="683" spans="1:14" ht="15" customHeight="1">
      <c r="A683" s="13"/>
      <c r="B683" s="13"/>
      <c r="C683" s="13"/>
      <c r="D683" s="13"/>
      <c r="E683" s="13"/>
      <c r="F683" s="13"/>
      <c r="G683" s="13"/>
      <c r="H683" s="13"/>
    </row>
    <row r="684" spans="1:14" ht="15" customHeight="1">
      <c r="A684" s="13" t="s">
        <v>4970</v>
      </c>
      <c r="B684" s="13" t="s">
        <v>626</v>
      </c>
      <c r="C684" s="13"/>
      <c r="D684" s="13"/>
      <c r="E684" s="13"/>
      <c r="F684" s="13"/>
      <c r="G684" s="13"/>
      <c r="H684" s="13"/>
      <c r="I684" s="6" t="s">
        <v>5631</v>
      </c>
      <c r="J684" s="6" t="s">
        <v>922</v>
      </c>
    </row>
    <row r="685" spans="1:14" ht="15" customHeight="1">
      <c r="A685" s="13" t="s">
        <v>1567</v>
      </c>
      <c r="B685" s="13" t="s">
        <v>4178</v>
      </c>
      <c r="C685" s="13"/>
      <c r="D685" s="13"/>
      <c r="E685" s="13"/>
      <c r="F685" s="13"/>
      <c r="G685" s="13"/>
      <c r="H685" s="13"/>
    </row>
    <row r="686" spans="1:14" ht="15" customHeight="1">
      <c r="A686" s="5" t="s">
        <v>4302</v>
      </c>
      <c r="B686" s="5"/>
      <c r="C686" s="5" t="s">
        <v>2755</v>
      </c>
      <c r="D686" s="5" t="s">
        <v>182</v>
      </c>
      <c r="E686" s="5" t="s">
        <v>5266</v>
      </c>
      <c r="F686" s="5" t="s">
        <v>1321</v>
      </c>
      <c r="G686" s="5" t="s">
        <v>780</v>
      </c>
      <c r="H686" s="5" t="s">
        <v>1458</v>
      </c>
    </row>
    <row r="687" spans="1:14" ht="15" customHeight="1">
      <c r="A687" s="6" t="s">
        <v>405</v>
      </c>
      <c r="B687" s="6" t="s">
        <v>2930</v>
      </c>
      <c r="C687" s="6" t="s">
        <v>29</v>
      </c>
      <c r="D687" s="6">
        <f>(900 + 700 + 438)*10^-4</f>
        <v>0.20380000000000001</v>
      </c>
      <c r="E687" s="14" t="s">
        <v>740</v>
      </c>
      <c r="F687" s="14">
        <f>중기기초자료!F67</f>
        <v>262494</v>
      </c>
      <c r="G687" s="15">
        <f>TRUNC(F687*D687, 1)</f>
        <v>53496.2</v>
      </c>
      <c r="H687" s="6" t="s">
        <v>5631</v>
      </c>
      <c r="I687" s="6" t="s">
        <v>5631</v>
      </c>
      <c r="K687" s="6" t="s">
        <v>724</v>
      </c>
      <c r="L687" s="6" t="s">
        <v>5631</v>
      </c>
      <c r="M687" s="6" t="s">
        <v>5007</v>
      </c>
      <c r="N687" s="6" t="s">
        <v>732</v>
      </c>
    </row>
    <row r="688" spans="1:14" ht="15" customHeight="1">
      <c r="B688" s="6" t="s">
        <v>4803</v>
      </c>
      <c r="G688" s="14">
        <f>TRUNC(G687, 0)</f>
        <v>53496</v>
      </c>
    </row>
    <row r="689" spans="1:14" ht="15" customHeight="1">
      <c r="A689" s="6" t="s">
        <v>3802</v>
      </c>
      <c r="B689" s="6" t="s">
        <v>2171</v>
      </c>
      <c r="C689" s="6" t="s">
        <v>4283</v>
      </c>
      <c r="D689" s="6">
        <v>29.4</v>
      </c>
      <c r="E689" s="16" t="s">
        <v>5542</v>
      </c>
      <c r="F689" s="16">
        <f>중기기초자료!D731</f>
        <v>1223</v>
      </c>
      <c r="G689" s="15">
        <f>TRUNC(F689*D689, 1)</f>
        <v>35956.199999999997</v>
      </c>
      <c r="H689" s="6" t="s">
        <v>5631</v>
      </c>
      <c r="I689" s="6" t="s">
        <v>5631</v>
      </c>
      <c r="K689" s="6" t="s">
        <v>2015</v>
      </c>
      <c r="L689" s="6" t="s">
        <v>5631</v>
      </c>
      <c r="M689" s="6" t="s">
        <v>1155</v>
      </c>
    </row>
    <row r="690" spans="1:14" ht="15" customHeight="1">
      <c r="B690" s="6" t="s">
        <v>1786</v>
      </c>
      <c r="C690" s="6" t="s">
        <v>4283</v>
      </c>
      <c r="D690" s="6">
        <v>44</v>
      </c>
      <c r="E690" s="16" t="s">
        <v>2305</v>
      </c>
      <c r="F690" s="16">
        <v>0</v>
      </c>
      <c r="G690" s="15">
        <f>TRUNC((G689) * D690/100, 1)</f>
        <v>15820.7</v>
      </c>
      <c r="H690" s="6" t="s">
        <v>5631</v>
      </c>
      <c r="I690" s="6" t="s">
        <v>5631</v>
      </c>
      <c r="K690" s="6" t="s">
        <v>608</v>
      </c>
      <c r="L690" s="6" t="s">
        <v>5631</v>
      </c>
      <c r="M690" s="6" t="s">
        <v>3749</v>
      </c>
      <c r="N690" s="6" t="s">
        <v>5631</v>
      </c>
    </row>
    <row r="691" spans="1:14" ht="15" customHeight="1">
      <c r="B691" s="6" t="s">
        <v>4803</v>
      </c>
      <c r="G691" s="14">
        <f>TRUNC(G689+G690, 0)</f>
        <v>51776</v>
      </c>
    </row>
    <row r="692" spans="1:14" ht="15" customHeight="1">
      <c r="A692" s="6" t="s">
        <v>2270</v>
      </c>
      <c r="B692" s="6" t="s">
        <v>2417</v>
      </c>
      <c r="C692" s="6" t="s">
        <v>2659</v>
      </c>
      <c r="D692" s="6">
        <v>1</v>
      </c>
      <c r="E692" s="15" t="s">
        <v>3317</v>
      </c>
      <c r="F692" s="15">
        <f>TRUNC(중기기초자료!E721 * 중기전역변수!C19, 1)</f>
        <v>25758.7</v>
      </c>
      <c r="G692" s="15">
        <f>TRUNC(F692*D692, 1)</f>
        <v>25758.7</v>
      </c>
      <c r="H692" s="6" t="s">
        <v>5631</v>
      </c>
      <c r="I692" s="6" t="s">
        <v>5631</v>
      </c>
      <c r="K692" s="6" t="s">
        <v>3156</v>
      </c>
      <c r="L692" s="6" t="s">
        <v>5631</v>
      </c>
      <c r="M692" s="6" t="s">
        <v>3230</v>
      </c>
    </row>
    <row r="693" spans="1:14" ht="15" customHeight="1">
      <c r="B693" s="6" t="s">
        <v>4803</v>
      </c>
      <c r="G693" s="14">
        <f>TRUNC(G692, 0)</f>
        <v>25758</v>
      </c>
    </row>
    <row r="694" spans="1:14" ht="15" customHeight="1">
      <c r="B694" s="6" t="s">
        <v>588</v>
      </c>
      <c r="G694" s="14">
        <f>TRUNC(G688+G691+G693, 0)</f>
        <v>131030</v>
      </c>
    </row>
    <row r="695" spans="1:14" ht="15" customHeight="1">
      <c r="A695" s="13"/>
      <c r="B695" s="13"/>
      <c r="C695" s="13"/>
      <c r="D695" s="13"/>
      <c r="E695" s="13"/>
      <c r="F695" s="13"/>
      <c r="G695" s="13"/>
      <c r="H695" s="13"/>
    </row>
    <row r="696" spans="1:14" ht="15" customHeight="1">
      <c r="A696" s="13" t="s">
        <v>4970</v>
      </c>
      <c r="B696" s="13" t="s">
        <v>3845</v>
      </c>
      <c r="C696" s="13"/>
      <c r="D696" s="13"/>
      <c r="E696" s="13"/>
      <c r="F696" s="13"/>
      <c r="G696" s="13"/>
      <c r="H696" s="13"/>
      <c r="I696" s="6" t="s">
        <v>5631</v>
      </c>
      <c r="J696" s="6" t="s">
        <v>4589</v>
      </c>
    </row>
    <row r="697" spans="1:14" ht="15" customHeight="1">
      <c r="A697" s="13" t="s">
        <v>1567</v>
      </c>
      <c r="B697" s="13" t="s">
        <v>4813</v>
      </c>
      <c r="C697" s="13"/>
      <c r="D697" s="13"/>
      <c r="E697" s="13"/>
      <c r="F697" s="13"/>
      <c r="G697" s="13"/>
      <c r="H697" s="13"/>
    </row>
    <row r="698" spans="1:14" ht="15" customHeight="1">
      <c r="A698" s="5" t="s">
        <v>4302</v>
      </c>
      <c r="B698" s="5"/>
      <c r="C698" s="5" t="s">
        <v>2755</v>
      </c>
      <c r="D698" s="5" t="s">
        <v>182</v>
      </c>
      <c r="E698" s="5" t="s">
        <v>5266</v>
      </c>
      <c r="F698" s="5" t="s">
        <v>1321</v>
      </c>
      <c r="G698" s="5" t="s">
        <v>780</v>
      </c>
      <c r="H698" s="5" t="s">
        <v>1458</v>
      </c>
    </row>
    <row r="699" spans="1:14" ht="15" customHeight="1">
      <c r="A699" s="6" t="s">
        <v>405</v>
      </c>
      <c r="B699" s="6" t="s">
        <v>2071</v>
      </c>
      <c r="C699" s="6" t="s">
        <v>534</v>
      </c>
      <c r="D699" s="6">
        <f>(750 + 583 + 430)*10^-4</f>
        <v>0.17630000000000001</v>
      </c>
      <c r="E699" s="14" t="s">
        <v>4463</v>
      </c>
      <c r="F699" s="14">
        <f>TRUNC(중기기초자료!F68 * 중기전역변수!C5/1000,0)</f>
        <v>97902</v>
      </c>
      <c r="G699" s="15">
        <f>TRUNC(F699*D699, 1)</f>
        <v>17260.099999999999</v>
      </c>
      <c r="H699" s="6" t="s">
        <v>5631</v>
      </c>
      <c r="I699" s="6" t="s">
        <v>5631</v>
      </c>
      <c r="K699" s="6" t="s">
        <v>724</v>
      </c>
      <c r="L699" s="6" t="s">
        <v>5631</v>
      </c>
      <c r="M699" s="6" t="s">
        <v>610</v>
      </c>
      <c r="N699" s="6" t="s">
        <v>3605</v>
      </c>
    </row>
    <row r="700" spans="1:14" ht="15" customHeight="1">
      <c r="B700" s="6" t="s">
        <v>4803</v>
      </c>
      <c r="G700" s="14">
        <f>TRUNC(G699, 0)</f>
        <v>17260</v>
      </c>
    </row>
    <row r="701" spans="1:14" ht="15" customHeight="1">
      <c r="A701" s="6" t="s">
        <v>3802</v>
      </c>
      <c r="B701" s="6" t="s">
        <v>2171</v>
      </c>
      <c r="C701" s="6" t="s">
        <v>4283</v>
      </c>
      <c r="D701" s="6">
        <v>19.5</v>
      </c>
      <c r="E701" s="16" t="s">
        <v>5542</v>
      </c>
      <c r="F701" s="16">
        <f>중기기초자료!D731</f>
        <v>1223</v>
      </c>
      <c r="G701" s="15">
        <f>TRUNC(F701*D701, 1)</f>
        <v>23848.5</v>
      </c>
      <c r="H701" s="6" t="s">
        <v>5631</v>
      </c>
      <c r="I701" s="6" t="s">
        <v>5631</v>
      </c>
      <c r="K701" s="6" t="s">
        <v>2015</v>
      </c>
      <c r="L701" s="6" t="s">
        <v>5631</v>
      </c>
      <c r="M701" s="6" t="s">
        <v>1155</v>
      </c>
    </row>
    <row r="702" spans="1:14" ht="15" customHeight="1">
      <c r="B702" s="6" t="s">
        <v>1786</v>
      </c>
      <c r="C702" s="6" t="s">
        <v>4283</v>
      </c>
      <c r="D702" s="6">
        <v>22</v>
      </c>
      <c r="E702" s="16" t="s">
        <v>2305</v>
      </c>
      <c r="F702" s="16">
        <v>0</v>
      </c>
      <c r="G702" s="15">
        <f>TRUNC((G701) * D702/100, 1)</f>
        <v>5246.6</v>
      </c>
      <c r="H702" s="6" t="s">
        <v>5631</v>
      </c>
      <c r="I702" s="6" t="s">
        <v>5631</v>
      </c>
      <c r="K702" s="6" t="s">
        <v>608</v>
      </c>
      <c r="L702" s="6" t="s">
        <v>5631</v>
      </c>
      <c r="M702" s="6" t="s">
        <v>3749</v>
      </c>
      <c r="N702" s="6" t="s">
        <v>5631</v>
      </c>
    </row>
    <row r="703" spans="1:14" ht="15" customHeight="1">
      <c r="B703" s="6" t="s">
        <v>4803</v>
      </c>
      <c r="G703" s="14">
        <f>TRUNC(G701+G702, 0)</f>
        <v>29095</v>
      </c>
    </row>
    <row r="704" spans="1:14" ht="15" customHeight="1">
      <c r="A704" s="6" t="s">
        <v>2270</v>
      </c>
      <c r="B704" s="6" t="s">
        <v>2417</v>
      </c>
      <c r="C704" s="6" t="s">
        <v>2659</v>
      </c>
      <c r="D704" s="6">
        <v>1</v>
      </c>
      <c r="E704" s="15" t="s">
        <v>3317</v>
      </c>
      <c r="F704" s="15">
        <f>TRUNC(중기기초자료!E721 * 중기전역변수!C19, 1)</f>
        <v>25758.7</v>
      </c>
      <c r="G704" s="15">
        <f>TRUNC(F704*D704, 1)</f>
        <v>25758.7</v>
      </c>
      <c r="H704" s="6" t="s">
        <v>5631</v>
      </c>
      <c r="I704" s="6" t="s">
        <v>5631</v>
      </c>
      <c r="K704" s="6" t="s">
        <v>3156</v>
      </c>
      <c r="L704" s="6" t="s">
        <v>5631</v>
      </c>
      <c r="M704" s="6" t="s">
        <v>3230</v>
      </c>
    </row>
    <row r="705" spans="1:14" ht="15" customHeight="1">
      <c r="B705" s="6" t="s">
        <v>4803</v>
      </c>
      <c r="G705" s="14">
        <f>TRUNC(G704, 0)</f>
        <v>25758</v>
      </c>
    </row>
    <row r="706" spans="1:14" ht="15" customHeight="1">
      <c r="B706" s="6" t="s">
        <v>588</v>
      </c>
      <c r="G706" s="14">
        <f>TRUNC(G700+G703+G705, 0)</f>
        <v>72113</v>
      </c>
    </row>
    <row r="707" spans="1:14" ht="15" customHeight="1">
      <c r="A707" s="13"/>
      <c r="B707" s="13"/>
      <c r="C707" s="13"/>
      <c r="D707" s="13"/>
      <c r="E707" s="13"/>
      <c r="F707" s="13"/>
      <c r="G707" s="13"/>
      <c r="H707" s="13"/>
    </row>
    <row r="708" spans="1:14" ht="15" customHeight="1">
      <c r="A708" s="13" t="s">
        <v>4970</v>
      </c>
      <c r="B708" s="13" t="s">
        <v>5458</v>
      </c>
      <c r="C708" s="13"/>
      <c r="D708" s="13"/>
      <c r="E708" s="13"/>
      <c r="F708" s="13"/>
      <c r="G708" s="13"/>
      <c r="H708" s="13"/>
      <c r="I708" s="6" t="s">
        <v>5631</v>
      </c>
      <c r="J708" s="6" t="s">
        <v>2568</v>
      </c>
    </row>
    <row r="709" spans="1:14" ht="15" customHeight="1">
      <c r="A709" s="13" t="s">
        <v>1567</v>
      </c>
      <c r="B709" s="13" t="s">
        <v>576</v>
      </c>
      <c r="C709" s="13"/>
      <c r="D709" s="13"/>
      <c r="E709" s="13"/>
      <c r="F709" s="13"/>
      <c r="G709" s="13"/>
      <c r="H709" s="13"/>
    </row>
    <row r="710" spans="1:14" ht="15" customHeight="1">
      <c r="A710" s="5" t="s">
        <v>4302</v>
      </c>
      <c r="B710" s="5"/>
      <c r="C710" s="5" t="s">
        <v>2755</v>
      </c>
      <c r="D710" s="5" t="s">
        <v>182</v>
      </c>
      <c r="E710" s="5" t="s">
        <v>5266</v>
      </c>
      <c r="F710" s="5" t="s">
        <v>1321</v>
      </c>
      <c r="G710" s="5" t="s">
        <v>780</v>
      </c>
      <c r="H710" s="5" t="s">
        <v>1458</v>
      </c>
    </row>
    <row r="711" spans="1:14" ht="15" customHeight="1">
      <c r="A711" s="6" t="s">
        <v>405</v>
      </c>
      <c r="B711" s="6" t="s">
        <v>2071</v>
      </c>
      <c r="C711" s="6" t="s">
        <v>3697</v>
      </c>
      <c r="D711" s="6">
        <f>(750 + 583 + 430)*10^-4</f>
        <v>0.17630000000000001</v>
      </c>
      <c r="E711" s="14" t="s">
        <v>4463</v>
      </c>
      <c r="F711" s="14">
        <f>TRUNC(중기기초자료!F69 * 중기전역변수!C5/1000,0)</f>
        <v>182124</v>
      </c>
      <c r="G711" s="15">
        <f>TRUNC(F711*D711, 1)</f>
        <v>32108.400000000001</v>
      </c>
      <c r="H711" s="6" t="s">
        <v>5631</v>
      </c>
      <c r="I711" s="6" t="s">
        <v>5631</v>
      </c>
      <c r="K711" s="6" t="s">
        <v>724</v>
      </c>
      <c r="L711" s="6" t="s">
        <v>5631</v>
      </c>
      <c r="M711" s="6" t="s">
        <v>4167</v>
      </c>
      <c r="N711" s="6" t="s">
        <v>3605</v>
      </c>
    </row>
    <row r="712" spans="1:14" ht="15" customHeight="1">
      <c r="B712" s="6" t="s">
        <v>4803</v>
      </c>
      <c r="G712" s="14">
        <f>TRUNC(G711, 0)</f>
        <v>32108</v>
      </c>
    </row>
    <row r="713" spans="1:14" ht="15" customHeight="1">
      <c r="A713" s="6" t="s">
        <v>3802</v>
      </c>
      <c r="B713" s="6" t="s">
        <v>2171</v>
      </c>
      <c r="C713" s="6" t="s">
        <v>4283</v>
      </c>
      <c r="D713" s="6">
        <v>41.6</v>
      </c>
      <c r="E713" s="16" t="s">
        <v>5542</v>
      </c>
      <c r="F713" s="16">
        <f>중기기초자료!D731</f>
        <v>1223</v>
      </c>
      <c r="G713" s="15">
        <f>TRUNC(F713*D713, 1)</f>
        <v>50876.800000000003</v>
      </c>
      <c r="H713" s="6" t="s">
        <v>5631</v>
      </c>
      <c r="I713" s="6" t="s">
        <v>5631</v>
      </c>
      <c r="K713" s="6" t="s">
        <v>2015</v>
      </c>
      <c r="L713" s="6" t="s">
        <v>5631</v>
      </c>
      <c r="M713" s="6" t="s">
        <v>1155</v>
      </c>
    </row>
    <row r="714" spans="1:14" ht="15" customHeight="1">
      <c r="B714" s="6" t="s">
        <v>1786</v>
      </c>
      <c r="C714" s="6" t="s">
        <v>4283</v>
      </c>
      <c r="D714" s="6">
        <v>22</v>
      </c>
      <c r="E714" s="16" t="s">
        <v>2305</v>
      </c>
      <c r="F714" s="16">
        <v>0</v>
      </c>
      <c r="G714" s="15">
        <f>TRUNC((G713) * D714/100, 1)</f>
        <v>11192.8</v>
      </c>
      <c r="H714" s="6" t="s">
        <v>5631</v>
      </c>
      <c r="I714" s="6" t="s">
        <v>5631</v>
      </c>
      <c r="K714" s="6" t="s">
        <v>608</v>
      </c>
      <c r="L714" s="6" t="s">
        <v>5631</v>
      </c>
      <c r="M714" s="6" t="s">
        <v>3749</v>
      </c>
      <c r="N714" s="6" t="s">
        <v>5631</v>
      </c>
    </row>
    <row r="715" spans="1:14" ht="15" customHeight="1">
      <c r="B715" s="6" t="s">
        <v>4803</v>
      </c>
      <c r="G715" s="14">
        <f>TRUNC(G713+G714, 0)</f>
        <v>62069</v>
      </c>
    </row>
    <row r="716" spans="1:14" ht="15" customHeight="1">
      <c r="A716" s="6" t="s">
        <v>2270</v>
      </c>
      <c r="B716" s="6" t="s">
        <v>2417</v>
      </c>
      <c r="C716" s="6" t="s">
        <v>2659</v>
      </c>
      <c r="D716" s="6">
        <v>1</v>
      </c>
      <c r="E716" s="15" t="s">
        <v>3317</v>
      </c>
      <c r="F716" s="15">
        <f>TRUNC(중기기초자료!E721 * 중기전역변수!C19, 1)</f>
        <v>25758.7</v>
      </c>
      <c r="G716" s="15">
        <f>TRUNC(F716*D716, 1)</f>
        <v>25758.7</v>
      </c>
      <c r="H716" s="6" t="s">
        <v>5631</v>
      </c>
      <c r="I716" s="6" t="s">
        <v>5631</v>
      </c>
      <c r="K716" s="6" t="s">
        <v>3156</v>
      </c>
      <c r="L716" s="6" t="s">
        <v>5631</v>
      </c>
      <c r="M716" s="6" t="s">
        <v>3230</v>
      </c>
    </row>
    <row r="717" spans="1:14" ht="15" customHeight="1">
      <c r="B717" s="6" t="s">
        <v>4803</v>
      </c>
      <c r="G717" s="14">
        <f>TRUNC(G716, 0)</f>
        <v>25758</v>
      </c>
    </row>
    <row r="718" spans="1:14" ht="15" customHeight="1">
      <c r="B718" s="6" t="s">
        <v>588</v>
      </c>
      <c r="G718" s="14">
        <f>TRUNC(G712+G715+G717, 0)</f>
        <v>119935</v>
      </c>
    </row>
    <row r="719" spans="1:14" ht="15" customHeight="1">
      <c r="A719" s="13"/>
      <c r="B719" s="13"/>
      <c r="C719" s="13"/>
      <c r="D719" s="13"/>
      <c r="E719" s="13"/>
      <c r="F719" s="13"/>
      <c r="G719" s="13"/>
      <c r="H719" s="13"/>
    </row>
    <row r="720" spans="1:14" ht="15" customHeight="1">
      <c r="A720" s="13" t="s">
        <v>4970</v>
      </c>
      <c r="B720" s="13" t="s">
        <v>3946</v>
      </c>
      <c r="C720" s="13"/>
      <c r="D720" s="13"/>
      <c r="E720" s="13"/>
      <c r="F720" s="13"/>
      <c r="G720" s="13"/>
      <c r="H720" s="13"/>
      <c r="I720" s="6" t="s">
        <v>5631</v>
      </c>
      <c r="J720" s="6" t="s">
        <v>3690</v>
      </c>
    </row>
    <row r="721" spans="1:14" ht="15" customHeight="1">
      <c r="A721" s="13" t="s">
        <v>1567</v>
      </c>
      <c r="B721" s="13" t="s">
        <v>2085</v>
      </c>
      <c r="C721" s="13"/>
      <c r="D721" s="13"/>
      <c r="E721" s="13"/>
      <c r="F721" s="13"/>
      <c r="G721" s="13"/>
      <c r="H721" s="13"/>
    </row>
    <row r="722" spans="1:14" ht="15" customHeight="1">
      <c r="A722" s="5" t="s">
        <v>4302</v>
      </c>
      <c r="B722" s="5"/>
      <c r="C722" s="5" t="s">
        <v>2755</v>
      </c>
      <c r="D722" s="5" t="s">
        <v>182</v>
      </c>
      <c r="E722" s="5" t="s">
        <v>5266</v>
      </c>
      <c r="F722" s="5" t="s">
        <v>1321</v>
      </c>
      <c r="G722" s="5" t="s">
        <v>780</v>
      </c>
      <c r="H722" s="5" t="s">
        <v>1458</v>
      </c>
    </row>
    <row r="723" spans="1:14" ht="15" customHeight="1">
      <c r="A723" s="6" t="s">
        <v>405</v>
      </c>
      <c r="B723" s="6" t="s">
        <v>2071</v>
      </c>
      <c r="C723" s="6" t="s">
        <v>3972</v>
      </c>
      <c r="D723" s="6">
        <f>(750 + 583 + 430)*10^-4</f>
        <v>0.17630000000000001</v>
      </c>
      <c r="E723" s="14" t="s">
        <v>4463</v>
      </c>
      <c r="F723" s="14">
        <f>TRUNC(중기기초자료!F70 * 중기전역변수!C5/1000,0)</f>
        <v>241072</v>
      </c>
      <c r="G723" s="15">
        <f>TRUNC(F723*D723, 1)</f>
        <v>42500.9</v>
      </c>
      <c r="H723" s="6" t="s">
        <v>5631</v>
      </c>
      <c r="I723" s="6" t="s">
        <v>5631</v>
      </c>
      <c r="K723" s="6" t="s">
        <v>724</v>
      </c>
      <c r="L723" s="6" t="s">
        <v>5631</v>
      </c>
      <c r="M723" s="6" t="s">
        <v>2151</v>
      </c>
      <c r="N723" s="6" t="s">
        <v>769</v>
      </c>
    </row>
    <row r="724" spans="1:14" ht="15" customHeight="1">
      <c r="B724" s="6" t="s">
        <v>4803</v>
      </c>
      <c r="G724" s="14">
        <f>TRUNC(G723, 0)</f>
        <v>42500</v>
      </c>
    </row>
    <row r="725" spans="1:14" ht="15" customHeight="1">
      <c r="A725" s="6" t="s">
        <v>3802</v>
      </c>
      <c r="B725" s="6" t="s">
        <v>2171</v>
      </c>
      <c r="C725" s="6" t="s">
        <v>4283</v>
      </c>
      <c r="D725" s="6">
        <v>53.6</v>
      </c>
      <c r="E725" s="16" t="s">
        <v>5542</v>
      </c>
      <c r="F725" s="16">
        <f>중기기초자료!D731</f>
        <v>1223</v>
      </c>
      <c r="G725" s="15">
        <f>TRUNC(F725*D725, 1)</f>
        <v>65552.800000000003</v>
      </c>
      <c r="H725" s="6" t="s">
        <v>5631</v>
      </c>
      <c r="I725" s="6" t="s">
        <v>5631</v>
      </c>
      <c r="K725" s="6" t="s">
        <v>2015</v>
      </c>
      <c r="L725" s="6" t="s">
        <v>5631</v>
      </c>
      <c r="M725" s="6" t="s">
        <v>1155</v>
      </c>
    </row>
    <row r="726" spans="1:14" ht="15" customHeight="1">
      <c r="B726" s="6" t="s">
        <v>1786</v>
      </c>
      <c r="C726" s="6" t="s">
        <v>4283</v>
      </c>
      <c r="D726" s="6">
        <v>22</v>
      </c>
      <c r="E726" s="16" t="s">
        <v>2305</v>
      </c>
      <c r="F726" s="16">
        <v>0</v>
      </c>
      <c r="G726" s="15">
        <f>TRUNC((G725) * D726/100, 1)</f>
        <v>14421.6</v>
      </c>
      <c r="H726" s="6" t="s">
        <v>5631</v>
      </c>
      <c r="I726" s="6" t="s">
        <v>5631</v>
      </c>
      <c r="K726" s="6" t="s">
        <v>608</v>
      </c>
      <c r="L726" s="6" t="s">
        <v>5631</v>
      </c>
      <c r="M726" s="6" t="s">
        <v>3749</v>
      </c>
      <c r="N726" s="6" t="s">
        <v>5631</v>
      </c>
    </row>
    <row r="727" spans="1:14" ht="15" customHeight="1">
      <c r="B727" s="6" t="s">
        <v>4803</v>
      </c>
      <c r="G727" s="14">
        <f>TRUNC(G725+G726, 0)</f>
        <v>79974</v>
      </c>
    </row>
    <row r="728" spans="1:14" ht="15" customHeight="1">
      <c r="A728" s="6" t="s">
        <v>2270</v>
      </c>
      <c r="B728" s="6" t="s">
        <v>2417</v>
      </c>
      <c r="C728" s="6" t="s">
        <v>2659</v>
      </c>
      <c r="D728" s="6">
        <v>1</v>
      </c>
      <c r="E728" s="15" t="s">
        <v>3317</v>
      </c>
      <c r="F728" s="15">
        <f>TRUNC(중기기초자료!E721 * 중기전역변수!C19, 1)</f>
        <v>25758.7</v>
      </c>
      <c r="G728" s="15">
        <f>TRUNC(F728*D728, 1)</f>
        <v>25758.7</v>
      </c>
      <c r="H728" s="6" t="s">
        <v>5631</v>
      </c>
      <c r="I728" s="6" t="s">
        <v>5631</v>
      </c>
      <c r="K728" s="6" t="s">
        <v>3156</v>
      </c>
      <c r="L728" s="6" t="s">
        <v>5631</v>
      </c>
      <c r="M728" s="6" t="s">
        <v>3230</v>
      </c>
    </row>
    <row r="729" spans="1:14" ht="15" customHeight="1">
      <c r="B729" s="6" t="s">
        <v>4803</v>
      </c>
      <c r="G729" s="14">
        <f>TRUNC(G728, 0)</f>
        <v>25758</v>
      </c>
    </row>
    <row r="730" spans="1:14" ht="15" customHeight="1">
      <c r="B730" s="6" t="s">
        <v>588</v>
      </c>
      <c r="G730" s="14">
        <f>TRUNC(G724+G727+G729, 0)</f>
        <v>148232</v>
      </c>
    </row>
    <row r="731" spans="1:14" ht="15" customHeight="1">
      <c r="A731" s="13"/>
      <c r="B731" s="13"/>
      <c r="C731" s="13"/>
      <c r="D731" s="13"/>
      <c r="E731" s="13"/>
      <c r="F731" s="13"/>
      <c r="G731" s="13"/>
      <c r="H731" s="13"/>
    </row>
    <row r="732" spans="1:14" ht="15" customHeight="1">
      <c r="A732" s="13" t="s">
        <v>4970</v>
      </c>
      <c r="B732" s="13" t="s">
        <v>5326</v>
      </c>
      <c r="C732" s="13"/>
      <c r="D732" s="13"/>
      <c r="E732" s="13"/>
      <c r="F732" s="13"/>
      <c r="G732" s="13"/>
      <c r="H732" s="13"/>
      <c r="I732" s="6" t="s">
        <v>5631</v>
      </c>
      <c r="J732" s="6" t="s">
        <v>4715</v>
      </c>
    </row>
    <row r="733" spans="1:14" ht="15" customHeight="1">
      <c r="A733" s="13" t="s">
        <v>1567</v>
      </c>
      <c r="B733" s="13" t="s">
        <v>4123</v>
      </c>
      <c r="C733" s="13"/>
      <c r="D733" s="13"/>
      <c r="E733" s="13"/>
      <c r="F733" s="13"/>
      <c r="G733" s="13"/>
      <c r="H733" s="13"/>
    </row>
    <row r="734" spans="1:14" ht="15" customHeight="1">
      <c r="A734" s="5" t="s">
        <v>4302</v>
      </c>
      <c r="B734" s="5"/>
      <c r="C734" s="5" t="s">
        <v>2755</v>
      </c>
      <c r="D734" s="5" t="s">
        <v>182</v>
      </c>
      <c r="E734" s="5" t="s">
        <v>5266</v>
      </c>
      <c r="F734" s="5" t="s">
        <v>1321</v>
      </c>
      <c r="G734" s="5" t="s">
        <v>780</v>
      </c>
      <c r="H734" s="5" t="s">
        <v>1458</v>
      </c>
    </row>
    <row r="735" spans="1:14" ht="15" customHeight="1">
      <c r="A735" s="6" t="s">
        <v>405</v>
      </c>
      <c r="B735" s="6" t="s">
        <v>2071</v>
      </c>
      <c r="C735" s="6" t="s">
        <v>3676</v>
      </c>
      <c r="D735" s="6">
        <f>(750 + 583 + 430)*10^-4</f>
        <v>0.17630000000000001</v>
      </c>
      <c r="E735" s="14" t="s">
        <v>4463</v>
      </c>
      <c r="F735" s="14">
        <f>TRUNC(중기기초자료!F71 * 중기전역변수!C5/1000,0)</f>
        <v>305030</v>
      </c>
      <c r="G735" s="15">
        <f>TRUNC(F735*D735, 1)</f>
        <v>53776.7</v>
      </c>
      <c r="H735" s="6" t="s">
        <v>5631</v>
      </c>
      <c r="I735" s="6" t="s">
        <v>5631</v>
      </c>
      <c r="K735" s="6" t="s">
        <v>724</v>
      </c>
      <c r="L735" s="6" t="s">
        <v>5631</v>
      </c>
      <c r="M735" s="6" t="s">
        <v>686</v>
      </c>
      <c r="N735" s="6" t="s">
        <v>3605</v>
      </c>
    </row>
    <row r="736" spans="1:14" ht="15" customHeight="1">
      <c r="B736" s="6" t="s">
        <v>4803</v>
      </c>
      <c r="G736" s="14">
        <f>TRUNC(G735, 0)</f>
        <v>53776</v>
      </c>
    </row>
    <row r="737" spans="1:14" ht="15" customHeight="1">
      <c r="A737" s="6" t="s">
        <v>3802</v>
      </c>
      <c r="B737" s="6" t="s">
        <v>2171</v>
      </c>
      <c r="C737" s="6" t="s">
        <v>4283</v>
      </c>
      <c r="D737" s="6">
        <v>63</v>
      </c>
      <c r="E737" s="16" t="s">
        <v>5542</v>
      </c>
      <c r="F737" s="16">
        <f>중기기초자료!D731</f>
        <v>1223</v>
      </c>
      <c r="G737" s="15">
        <f>TRUNC(F737*D737, 1)</f>
        <v>77049</v>
      </c>
      <c r="H737" s="6" t="s">
        <v>5631</v>
      </c>
      <c r="I737" s="6" t="s">
        <v>5631</v>
      </c>
      <c r="K737" s="6" t="s">
        <v>2015</v>
      </c>
      <c r="L737" s="6" t="s">
        <v>5631</v>
      </c>
      <c r="M737" s="6" t="s">
        <v>1155</v>
      </c>
    </row>
    <row r="738" spans="1:14" ht="15" customHeight="1">
      <c r="B738" s="6" t="s">
        <v>1786</v>
      </c>
      <c r="C738" s="6" t="s">
        <v>4283</v>
      </c>
      <c r="D738" s="6">
        <v>22</v>
      </c>
      <c r="E738" s="16" t="s">
        <v>2305</v>
      </c>
      <c r="F738" s="16">
        <v>0</v>
      </c>
      <c r="G738" s="15">
        <f>TRUNC((G737) * D738/100, 1)</f>
        <v>16950.7</v>
      </c>
      <c r="H738" s="6" t="s">
        <v>5631</v>
      </c>
      <c r="I738" s="6" t="s">
        <v>5631</v>
      </c>
      <c r="K738" s="6" t="s">
        <v>608</v>
      </c>
      <c r="L738" s="6" t="s">
        <v>5631</v>
      </c>
      <c r="M738" s="6" t="s">
        <v>3749</v>
      </c>
      <c r="N738" s="6" t="s">
        <v>5631</v>
      </c>
    </row>
    <row r="739" spans="1:14" ht="15" customHeight="1">
      <c r="B739" s="6" t="s">
        <v>4803</v>
      </c>
      <c r="G739" s="14">
        <f>TRUNC(G737+G738, 0)</f>
        <v>93999</v>
      </c>
    </row>
    <row r="740" spans="1:14" ht="15" customHeight="1">
      <c r="A740" s="6" t="s">
        <v>2270</v>
      </c>
      <c r="B740" s="6" t="s">
        <v>2417</v>
      </c>
      <c r="C740" s="6" t="s">
        <v>2659</v>
      </c>
      <c r="D740" s="6">
        <v>1</v>
      </c>
      <c r="E740" s="15" t="s">
        <v>3317</v>
      </c>
      <c r="F740" s="15">
        <f>TRUNC(중기기초자료!E721 * 중기전역변수!C19, 1)</f>
        <v>25758.7</v>
      </c>
      <c r="G740" s="15">
        <f>TRUNC(F740*D740, 1)</f>
        <v>25758.7</v>
      </c>
      <c r="H740" s="6" t="s">
        <v>5631</v>
      </c>
      <c r="I740" s="6" t="s">
        <v>5631</v>
      </c>
      <c r="K740" s="6" t="s">
        <v>3156</v>
      </c>
      <c r="L740" s="6" t="s">
        <v>5631</v>
      </c>
      <c r="M740" s="6" t="s">
        <v>3230</v>
      </c>
    </row>
    <row r="741" spans="1:14" ht="15" customHeight="1">
      <c r="B741" s="6" t="s">
        <v>4803</v>
      </c>
      <c r="G741" s="14">
        <f>TRUNC(G740, 0)</f>
        <v>25758</v>
      </c>
    </row>
    <row r="742" spans="1:14" ht="15" customHeight="1">
      <c r="B742" s="6" t="s">
        <v>588</v>
      </c>
      <c r="G742" s="14">
        <f>TRUNC(G736+G739+G741, 0)</f>
        <v>173533</v>
      </c>
    </row>
    <row r="743" spans="1:14" ht="15" customHeight="1">
      <c r="A743" s="13"/>
      <c r="B743" s="13"/>
      <c r="C743" s="13"/>
      <c r="D743" s="13"/>
      <c r="E743" s="13"/>
      <c r="F743" s="13"/>
      <c r="G743" s="13"/>
      <c r="H743" s="13"/>
    </row>
    <row r="744" spans="1:14" ht="15" customHeight="1">
      <c r="A744" s="13" t="s">
        <v>4970</v>
      </c>
      <c r="B744" s="13" t="s">
        <v>4736</v>
      </c>
      <c r="C744" s="13"/>
      <c r="D744" s="13"/>
      <c r="E744" s="13"/>
      <c r="F744" s="13"/>
      <c r="G744" s="13"/>
      <c r="H744" s="13"/>
      <c r="I744" s="6" t="s">
        <v>5631</v>
      </c>
      <c r="J744" s="6" t="s">
        <v>2145</v>
      </c>
    </row>
    <row r="745" spans="1:14" ht="15" customHeight="1">
      <c r="A745" s="13" t="s">
        <v>1567</v>
      </c>
      <c r="B745" s="13" t="s">
        <v>5385</v>
      </c>
      <c r="C745" s="13"/>
      <c r="D745" s="13"/>
      <c r="E745" s="13"/>
      <c r="F745" s="13"/>
      <c r="G745" s="13"/>
      <c r="H745" s="13"/>
    </row>
    <row r="746" spans="1:14" ht="15" customHeight="1">
      <c r="A746" s="5" t="s">
        <v>4302</v>
      </c>
      <c r="B746" s="5"/>
      <c r="C746" s="5" t="s">
        <v>2755</v>
      </c>
      <c r="D746" s="5" t="s">
        <v>182</v>
      </c>
      <c r="E746" s="5" t="s">
        <v>5266</v>
      </c>
      <c r="F746" s="5" t="s">
        <v>1321</v>
      </c>
      <c r="G746" s="5" t="s">
        <v>780</v>
      </c>
      <c r="H746" s="5" t="s">
        <v>1458</v>
      </c>
    </row>
    <row r="747" spans="1:14" ht="15" customHeight="1">
      <c r="A747" s="6" t="s">
        <v>405</v>
      </c>
      <c r="B747" s="6" t="s">
        <v>4713</v>
      </c>
      <c r="C747" s="6" t="s">
        <v>534</v>
      </c>
      <c r="D747" s="6">
        <f>(750 + 250 + 430)*10^-4</f>
        <v>0.14300000000000002</v>
      </c>
      <c r="E747" s="14" t="s">
        <v>4463</v>
      </c>
      <c r="F747" s="14">
        <f>TRUNC(중기기초자료!F72 * 중기전역변수!C5/1000,0)</f>
        <v>30515</v>
      </c>
      <c r="G747" s="15">
        <f>TRUNC(F747*D747, 1)</f>
        <v>4363.6000000000004</v>
      </c>
      <c r="H747" s="6" t="s">
        <v>5631</v>
      </c>
      <c r="I747" s="6" t="s">
        <v>5631</v>
      </c>
      <c r="K747" s="6" t="s">
        <v>724</v>
      </c>
      <c r="L747" s="6" t="s">
        <v>5631</v>
      </c>
      <c r="M747" s="6" t="s">
        <v>3675</v>
      </c>
      <c r="N747" s="6" t="s">
        <v>4976</v>
      </c>
    </row>
    <row r="748" spans="1:14" ht="15" customHeight="1">
      <c r="B748" s="6" t="s">
        <v>4803</v>
      </c>
      <c r="G748" s="14">
        <f>TRUNC(G747, 0)</f>
        <v>4363</v>
      </c>
    </row>
    <row r="749" spans="1:14" ht="15" customHeight="1">
      <c r="A749" s="6" t="s">
        <v>3802</v>
      </c>
    </row>
    <row r="750" spans="1:14" ht="15" customHeight="1">
      <c r="B750" s="6" t="s">
        <v>4803</v>
      </c>
    </row>
    <row r="751" spans="1:14" ht="15" customHeight="1">
      <c r="A751" s="6" t="s">
        <v>2270</v>
      </c>
    </row>
    <row r="752" spans="1:14" ht="15" customHeight="1">
      <c r="B752" s="6" t="s">
        <v>4803</v>
      </c>
    </row>
    <row r="753" spans="1:14" ht="15" customHeight="1">
      <c r="B753" s="6" t="s">
        <v>588</v>
      </c>
      <c r="G753" s="14">
        <f>TRUNC(G748+G750+G752, 0)</f>
        <v>4363</v>
      </c>
    </row>
    <row r="754" spans="1:14" ht="15" customHeight="1">
      <c r="A754" s="13"/>
      <c r="B754" s="13"/>
      <c r="C754" s="13"/>
      <c r="D754" s="13"/>
      <c r="E754" s="13"/>
      <c r="F754" s="13"/>
      <c r="G754" s="13"/>
      <c r="H754" s="13"/>
    </row>
    <row r="755" spans="1:14" ht="15" customHeight="1">
      <c r="A755" s="13" t="s">
        <v>4970</v>
      </c>
      <c r="B755" s="13" t="s">
        <v>1604</v>
      </c>
      <c r="C755" s="13"/>
      <c r="D755" s="13"/>
      <c r="E755" s="13"/>
      <c r="F755" s="13"/>
      <c r="G755" s="13"/>
      <c r="H755" s="13"/>
      <c r="I755" s="6" t="s">
        <v>5631</v>
      </c>
      <c r="J755" s="6" t="s">
        <v>1957</v>
      </c>
    </row>
    <row r="756" spans="1:14" ht="15" customHeight="1">
      <c r="A756" s="13" t="s">
        <v>1567</v>
      </c>
      <c r="B756" s="13" t="s">
        <v>4213</v>
      </c>
      <c r="C756" s="13"/>
      <c r="D756" s="13"/>
      <c r="E756" s="13"/>
      <c r="F756" s="13"/>
      <c r="G756" s="13"/>
      <c r="H756" s="13"/>
    </row>
    <row r="757" spans="1:14" ht="15" customHeight="1">
      <c r="A757" s="5" t="s">
        <v>4302</v>
      </c>
      <c r="B757" s="5"/>
      <c r="C757" s="5" t="s">
        <v>2755</v>
      </c>
      <c r="D757" s="5" t="s">
        <v>182</v>
      </c>
      <c r="E757" s="5" t="s">
        <v>5266</v>
      </c>
      <c r="F757" s="5" t="s">
        <v>1321</v>
      </c>
      <c r="G757" s="5" t="s">
        <v>780</v>
      </c>
      <c r="H757" s="5" t="s">
        <v>1458</v>
      </c>
    </row>
    <row r="758" spans="1:14" ht="15" customHeight="1">
      <c r="A758" s="6" t="s">
        <v>405</v>
      </c>
      <c r="B758" s="6" t="s">
        <v>4713</v>
      </c>
      <c r="C758" s="6" t="s">
        <v>5424</v>
      </c>
      <c r="D758" s="6">
        <f>(750 + 250 + 430)*10^-4</f>
        <v>0.14300000000000002</v>
      </c>
      <c r="E758" s="14" t="s">
        <v>4463</v>
      </c>
      <c r="F758" s="14">
        <f>TRUNC(중기기초자료!F73 * 중기전역변수!C5/1000,0)</f>
        <v>39717</v>
      </c>
      <c r="G758" s="15">
        <f>TRUNC(F758*D758, 1)</f>
        <v>5679.5</v>
      </c>
      <c r="H758" s="6" t="s">
        <v>5631</v>
      </c>
      <c r="I758" s="6" t="s">
        <v>5631</v>
      </c>
      <c r="K758" s="6" t="s">
        <v>724</v>
      </c>
      <c r="L758" s="6" t="s">
        <v>5631</v>
      </c>
      <c r="M758" s="6" t="s">
        <v>3210</v>
      </c>
      <c r="N758" s="6" t="s">
        <v>929</v>
      </c>
    </row>
    <row r="759" spans="1:14" ht="15" customHeight="1">
      <c r="B759" s="6" t="s">
        <v>4803</v>
      </c>
      <c r="G759" s="14">
        <f>TRUNC(G758, 0)</f>
        <v>5679</v>
      </c>
    </row>
    <row r="760" spans="1:14" ht="15" customHeight="1">
      <c r="A760" s="6" t="s">
        <v>3802</v>
      </c>
    </row>
    <row r="761" spans="1:14" ht="15" customHeight="1">
      <c r="B761" s="6" t="s">
        <v>4803</v>
      </c>
    </row>
    <row r="762" spans="1:14" ht="15" customHeight="1">
      <c r="A762" s="6" t="s">
        <v>2270</v>
      </c>
    </row>
    <row r="763" spans="1:14" ht="15" customHeight="1">
      <c r="B763" s="6" t="s">
        <v>4803</v>
      </c>
    </row>
    <row r="764" spans="1:14" ht="15" customHeight="1">
      <c r="B764" s="6" t="s">
        <v>588</v>
      </c>
      <c r="G764" s="14">
        <f>TRUNC(G759+G761+G763, 0)</f>
        <v>5679</v>
      </c>
    </row>
    <row r="765" spans="1:14" ht="15" customHeight="1">
      <c r="A765" s="13"/>
      <c r="B765" s="13"/>
      <c r="C765" s="13"/>
      <c r="D765" s="13"/>
      <c r="E765" s="13"/>
      <c r="F765" s="13"/>
      <c r="G765" s="13"/>
      <c r="H765" s="13"/>
    </row>
    <row r="766" spans="1:14" ht="15" customHeight="1">
      <c r="A766" s="13" t="s">
        <v>4970</v>
      </c>
      <c r="B766" s="13" t="s">
        <v>2543</v>
      </c>
      <c r="C766" s="13"/>
      <c r="D766" s="13"/>
      <c r="E766" s="13"/>
      <c r="F766" s="13"/>
      <c r="G766" s="13"/>
      <c r="H766" s="13"/>
      <c r="I766" s="6" t="s">
        <v>5631</v>
      </c>
      <c r="J766" s="6" t="s">
        <v>3670</v>
      </c>
    </row>
    <row r="767" spans="1:14" ht="15" customHeight="1">
      <c r="A767" s="13" t="s">
        <v>1567</v>
      </c>
      <c r="B767" s="13" t="s">
        <v>1959</v>
      </c>
      <c r="C767" s="13"/>
      <c r="D767" s="13"/>
      <c r="E767" s="13"/>
      <c r="F767" s="13"/>
      <c r="G767" s="13"/>
      <c r="H767" s="13"/>
    </row>
    <row r="768" spans="1:14" ht="15" customHeight="1">
      <c r="A768" s="5" t="s">
        <v>4302</v>
      </c>
      <c r="B768" s="5"/>
      <c r="C768" s="5" t="s">
        <v>2755</v>
      </c>
      <c r="D768" s="5" t="s">
        <v>182</v>
      </c>
      <c r="E768" s="5" t="s">
        <v>5266</v>
      </c>
      <c r="F768" s="5" t="s">
        <v>1321</v>
      </c>
      <c r="G768" s="5" t="s">
        <v>780</v>
      </c>
      <c r="H768" s="5" t="s">
        <v>1458</v>
      </c>
    </row>
    <row r="769" spans="1:14" ht="15" customHeight="1">
      <c r="A769" s="6" t="s">
        <v>405</v>
      </c>
      <c r="B769" s="6" t="s">
        <v>4713</v>
      </c>
      <c r="C769" s="6" t="s">
        <v>3132</v>
      </c>
      <c r="D769" s="6">
        <f>(750 + 250 + 430)*10^-4</f>
        <v>0.14300000000000002</v>
      </c>
      <c r="E769" s="14" t="s">
        <v>4463</v>
      </c>
      <c r="F769" s="14">
        <f>TRUNC(중기기초자료!F74 * 중기전역변수!C5/1000,0)</f>
        <v>53189</v>
      </c>
      <c r="G769" s="15">
        <f>TRUNC(F769*D769, 1)</f>
        <v>7606</v>
      </c>
      <c r="H769" s="6" t="s">
        <v>5631</v>
      </c>
      <c r="I769" s="6" t="s">
        <v>5631</v>
      </c>
      <c r="K769" s="6" t="s">
        <v>724</v>
      </c>
      <c r="L769" s="6" t="s">
        <v>5631</v>
      </c>
      <c r="M769" s="6" t="s">
        <v>2161</v>
      </c>
      <c r="N769" s="6" t="s">
        <v>929</v>
      </c>
    </row>
    <row r="770" spans="1:14" ht="15" customHeight="1">
      <c r="B770" s="6" t="s">
        <v>4803</v>
      </c>
      <c r="G770" s="14">
        <f>TRUNC(G769, 0)</f>
        <v>7606</v>
      </c>
    </row>
    <row r="771" spans="1:14" ht="15" customHeight="1">
      <c r="A771" s="6" t="s">
        <v>3802</v>
      </c>
    </row>
    <row r="772" spans="1:14" ht="15" customHeight="1">
      <c r="B772" s="6" t="s">
        <v>4803</v>
      </c>
    </row>
    <row r="773" spans="1:14" ht="15" customHeight="1">
      <c r="A773" s="6" t="s">
        <v>2270</v>
      </c>
    </row>
    <row r="774" spans="1:14" ht="15" customHeight="1">
      <c r="B774" s="6" t="s">
        <v>4803</v>
      </c>
    </row>
    <row r="775" spans="1:14" ht="15" customHeight="1">
      <c r="B775" s="6" t="s">
        <v>588</v>
      </c>
      <c r="G775" s="14">
        <f>TRUNC(G770+G772+G774, 0)</f>
        <v>7606</v>
      </c>
    </row>
    <row r="776" spans="1:14" ht="15" customHeight="1">
      <c r="A776" s="13"/>
      <c r="B776" s="13"/>
      <c r="C776" s="13"/>
      <c r="D776" s="13"/>
      <c r="E776" s="13"/>
      <c r="F776" s="13"/>
      <c r="G776" s="13"/>
      <c r="H776" s="13"/>
    </row>
    <row r="777" spans="1:14" ht="15" customHeight="1">
      <c r="A777" s="13" t="s">
        <v>4970</v>
      </c>
      <c r="B777" s="13" t="s">
        <v>4621</v>
      </c>
      <c r="C777" s="13"/>
      <c r="D777" s="13"/>
      <c r="E777" s="13"/>
      <c r="F777" s="13"/>
      <c r="G777" s="13"/>
      <c r="H777" s="13"/>
      <c r="I777" s="6" t="s">
        <v>5631</v>
      </c>
      <c r="J777" s="6" t="s">
        <v>627</v>
      </c>
    </row>
    <row r="778" spans="1:14" ht="15" customHeight="1">
      <c r="A778" s="13" t="s">
        <v>1567</v>
      </c>
      <c r="B778" s="13" t="s">
        <v>5585</v>
      </c>
      <c r="C778" s="13"/>
      <c r="D778" s="13"/>
      <c r="E778" s="13"/>
      <c r="F778" s="13"/>
      <c r="G778" s="13"/>
      <c r="H778" s="13"/>
    </row>
    <row r="779" spans="1:14" ht="15" customHeight="1">
      <c r="A779" s="5" t="s">
        <v>4302</v>
      </c>
      <c r="B779" s="5"/>
      <c r="C779" s="5" t="s">
        <v>2755</v>
      </c>
      <c r="D779" s="5" t="s">
        <v>182</v>
      </c>
      <c r="E779" s="5" t="s">
        <v>5266</v>
      </c>
      <c r="F779" s="5" t="s">
        <v>1321</v>
      </c>
      <c r="G779" s="5" t="s">
        <v>780</v>
      </c>
      <c r="H779" s="5" t="s">
        <v>1458</v>
      </c>
    </row>
    <row r="780" spans="1:14" ht="15" customHeight="1">
      <c r="A780" s="6" t="s">
        <v>405</v>
      </c>
      <c r="B780" s="6" t="s">
        <v>4713</v>
      </c>
      <c r="C780" s="6" t="s">
        <v>3972</v>
      </c>
      <c r="D780" s="6">
        <f>(750 + 250 + 430)*10^-4</f>
        <v>0.14300000000000002</v>
      </c>
      <c r="E780" s="14" t="s">
        <v>4463</v>
      </c>
      <c r="F780" s="14">
        <f>TRUNC(중기기초자료!F75 * 중기전역변수!C5/1000,0)</f>
        <v>73907</v>
      </c>
      <c r="G780" s="15">
        <f>TRUNC(F780*D780, 1)</f>
        <v>10568.7</v>
      </c>
      <c r="H780" s="6" t="s">
        <v>5631</v>
      </c>
      <c r="I780" s="6" t="s">
        <v>5631</v>
      </c>
      <c r="K780" s="6" t="s">
        <v>724</v>
      </c>
      <c r="L780" s="6" t="s">
        <v>5631</v>
      </c>
      <c r="M780" s="6" t="s">
        <v>4599</v>
      </c>
      <c r="N780" s="6" t="s">
        <v>929</v>
      </c>
    </row>
    <row r="781" spans="1:14" ht="15" customHeight="1">
      <c r="B781" s="6" t="s">
        <v>4803</v>
      </c>
      <c r="G781" s="14">
        <f>TRUNC(G780, 0)</f>
        <v>10568</v>
      </c>
    </row>
    <row r="782" spans="1:14" ht="15" customHeight="1">
      <c r="A782" s="6" t="s">
        <v>3802</v>
      </c>
    </row>
    <row r="783" spans="1:14" ht="15" customHeight="1">
      <c r="B783" s="6" t="s">
        <v>4803</v>
      </c>
    </row>
    <row r="784" spans="1:14" ht="15" customHeight="1">
      <c r="A784" s="6" t="s">
        <v>2270</v>
      </c>
    </row>
    <row r="785" spans="1:14" ht="15" customHeight="1">
      <c r="B785" s="6" t="s">
        <v>4803</v>
      </c>
    </row>
    <row r="786" spans="1:14" ht="15" customHeight="1">
      <c r="B786" s="6" t="s">
        <v>588</v>
      </c>
      <c r="G786" s="14">
        <f>TRUNC(G781+G783+G785, 0)</f>
        <v>10568</v>
      </c>
    </row>
    <row r="787" spans="1:14" ht="15" customHeight="1">
      <c r="A787" s="13"/>
      <c r="B787" s="13"/>
      <c r="C787" s="13"/>
      <c r="D787" s="13"/>
      <c r="E787" s="13"/>
      <c r="F787" s="13"/>
      <c r="G787" s="13"/>
      <c r="H787" s="13"/>
    </row>
    <row r="788" spans="1:14" ht="15" customHeight="1">
      <c r="A788" s="13" t="s">
        <v>4970</v>
      </c>
      <c r="B788" s="13" t="s">
        <v>3262</v>
      </c>
      <c r="C788" s="13"/>
      <c r="D788" s="13"/>
      <c r="E788" s="13"/>
      <c r="F788" s="13"/>
      <c r="G788" s="13"/>
      <c r="H788" s="13"/>
      <c r="I788" s="6" t="s">
        <v>5631</v>
      </c>
      <c r="J788" s="6" t="s">
        <v>2250</v>
      </c>
    </row>
    <row r="789" spans="1:14" ht="15" customHeight="1">
      <c r="A789" s="13" t="s">
        <v>1567</v>
      </c>
      <c r="B789" s="13" t="s">
        <v>1591</v>
      </c>
      <c r="C789" s="13"/>
      <c r="D789" s="13"/>
      <c r="E789" s="13"/>
      <c r="F789" s="13"/>
      <c r="G789" s="13"/>
      <c r="H789" s="13"/>
    </row>
    <row r="790" spans="1:14" ht="15" customHeight="1">
      <c r="A790" s="5" t="s">
        <v>4302</v>
      </c>
      <c r="B790" s="5"/>
      <c r="C790" s="5" t="s">
        <v>2755</v>
      </c>
      <c r="D790" s="5" t="s">
        <v>182</v>
      </c>
      <c r="E790" s="5" t="s">
        <v>5266</v>
      </c>
      <c r="F790" s="5" t="s">
        <v>1321</v>
      </c>
      <c r="G790" s="5" t="s">
        <v>780</v>
      </c>
      <c r="H790" s="5" t="s">
        <v>1458</v>
      </c>
    </row>
    <row r="791" spans="1:14" ht="15" customHeight="1">
      <c r="A791" s="6" t="s">
        <v>405</v>
      </c>
      <c r="B791" s="6" t="s">
        <v>4713</v>
      </c>
      <c r="C791" s="6" t="s">
        <v>3676</v>
      </c>
      <c r="D791" s="6">
        <f>(750 + 250 + 430)*10^-4</f>
        <v>0.14300000000000002</v>
      </c>
      <c r="E791" s="14" t="s">
        <v>4463</v>
      </c>
      <c r="F791" s="14">
        <f>TRUNC(중기기초자료!F76 * 중기전역변수!C5/1000,0)</f>
        <v>104990</v>
      </c>
      <c r="G791" s="15">
        <f>TRUNC(F791*D791, 1)</f>
        <v>15013.5</v>
      </c>
      <c r="H791" s="6" t="s">
        <v>5631</v>
      </c>
      <c r="I791" s="6" t="s">
        <v>5631</v>
      </c>
      <c r="K791" s="6" t="s">
        <v>724</v>
      </c>
      <c r="L791" s="6" t="s">
        <v>5631</v>
      </c>
      <c r="M791" s="6" t="s">
        <v>3757</v>
      </c>
      <c r="N791" s="6" t="s">
        <v>929</v>
      </c>
    </row>
    <row r="792" spans="1:14" ht="15" customHeight="1">
      <c r="B792" s="6" t="s">
        <v>4803</v>
      </c>
      <c r="G792" s="14">
        <f>TRUNC(G791, 0)</f>
        <v>15013</v>
      </c>
    </row>
    <row r="793" spans="1:14" ht="15" customHeight="1">
      <c r="A793" s="6" t="s">
        <v>3802</v>
      </c>
    </row>
    <row r="794" spans="1:14" ht="15" customHeight="1">
      <c r="B794" s="6" t="s">
        <v>4803</v>
      </c>
    </row>
    <row r="795" spans="1:14" ht="15" customHeight="1">
      <c r="A795" s="6" t="s">
        <v>2270</v>
      </c>
    </row>
    <row r="796" spans="1:14" ht="15" customHeight="1">
      <c r="B796" s="6" t="s">
        <v>4803</v>
      </c>
    </row>
    <row r="797" spans="1:14" ht="15" customHeight="1">
      <c r="B797" s="6" t="s">
        <v>588</v>
      </c>
      <c r="G797" s="14">
        <f>TRUNC(G792+G794+G796, 0)</f>
        <v>15013</v>
      </c>
    </row>
    <row r="798" spans="1:14" ht="15" customHeight="1">
      <c r="A798" s="13"/>
      <c r="B798" s="13"/>
      <c r="C798" s="13"/>
      <c r="D798" s="13"/>
      <c r="E798" s="13"/>
      <c r="F798" s="13"/>
      <c r="G798" s="13"/>
      <c r="H798" s="13"/>
    </row>
    <row r="799" spans="1:14" ht="15" customHeight="1">
      <c r="A799" s="13" t="s">
        <v>4970</v>
      </c>
      <c r="B799" s="13" t="s">
        <v>4372</v>
      </c>
      <c r="C799" s="13"/>
      <c r="D799" s="13"/>
      <c r="E799" s="13"/>
      <c r="F799" s="13"/>
      <c r="G799" s="13"/>
      <c r="H799" s="13"/>
      <c r="I799" s="6" t="s">
        <v>5631</v>
      </c>
      <c r="J799" s="6" t="s">
        <v>365</v>
      </c>
    </row>
    <row r="800" spans="1:14" ht="15" customHeight="1">
      <c r="A800" s="13" t="s">
        <v>1567</v>
      </c>
      <c r="B800" s="13" t="s">
        <v>3839</v>
      </c>
      <c r="C800" s="13"/>
      <c r="D800" s="13"/>
      <c r="E800" s="13"/>
      <c r="F800" s="13"/>
      <c r="G800" s="13"/>
      <c r="H800" s="13"/>
    </row>
    <row r="801" spans="1:14" ht="15" customHeight="1">
      <c r="A801" s="5" t="s">
        <v>4302</v>
      </c>
      <c r="B801" s="5"/>
      <c r="C801" s="5" t="s">
        <v>2755</v>
      </c>
      <c r="D801" s="5" t="s">
        <v>182</v>
      </c>
      <c r="E801" s="5" t="s">
        <v>5266</v>
      </c>
      <c r="F801" s="5" t="s">
        <v>1321</v>
      </c>
      <c r="G801" s="5" t="s">
        <v>780</v>
      </c>
      <c r="H801" s="5" t="s">
        <v>1458</v>
      </c>
    </row>
    <row r="802" spans="1:14" ht="15" customHeight="1">
      <c r="A802" s="6" t="s">
        <v>405</v>
      </c>
      <c r="B802" s="6" t="s">
        <v>2055</v>
      </c>
      <c r="C802" s="6" t="s">
        <v>16</v>
      </c>
      <c r="D802" s="6">
        <f>(643 + 393 + 425)*10^-4</f>
        <v>0.14610000000000001</v>
      </c>
      <c r="E802" s="14" t="s">
        <v>740</v>
      </c>
      <c r="F802" s="14">
        <f>중기기초자료!F77</f>
        <v>232010</v>
      </c>
      <c r="G802" s="15">
        <f>TRUNC(F802*D802, 1)</f>
        <v>33896.6</v>
      </c>
      <c r="H802" s="6" t="s">
        <v>5631</v>
      </c>
      <c r="I802" s="6" t="s">
        <v>5631</v>
      </c>
      <c r="K802" s="6" t="s">
        <v>724</v>
      </c>
      <c r="L802" s="6" t="s">
        <v>5631</v>
      </c>
      <c r="M802" s="6" t="s">
        <v>4276</v>
      </c>
      <c r="N802" s="6" t="s">
        <v>4036</v>
      </c>
    </row>
    <row r="803" spans="1:14" ht="15" customHeight="1">
      <c r="B803" s="6" t="s">
        <v>4803</v>
      </c>
      <c r="G803" s="14">
        <f>TRUNC(G802, 0)</f>
        <v>33896</v>
      </c>
    </row>
    <row r="804" spans="1:14" ht="15" customHeight="1">
      <c r="A804" s="6" t="s">
        <v>3802</v>
      </c>
      <c r="B804" s="6" t="s">
        <v>2171</v>
      </c>
      <c r="C804" s="6" t="s">
        <v>4283</v>
      </c>
      <c r="D804" s="6">
        <v>16.2</v>
      </c>
      <c r="E804" s="16" t="s">
        <v>5542</v>
      </c>
      <c r="F804" s="16">
        <f>중기기초자료!D731</f>
        <v>1223</v>
      </c>
      <c r="G804" s="15">
        <f>TRUNC(F804*D804, 1)</f>
        <v>19812.599999999999</v>
      </c>
      <c r="H804" s="6" t="s">
        <v>5631</v>
      </c>
      <c r="I804" s="6" t="s">
        <v>5631</v>
      </c>
      <c r="K804" s="6" t="s">
        <v>2015</v>
      </c>
      <c r="L804" s="6" t="s">
        <v>5631</v>
      </c>
      <c r="M804" s="6" t="s">
        <v>1155</v>
      </c>
    </row>
    <row r="805" spans="1:14" ht="15" customHeight="1">
      <c r="B805" s="6" t="s">
        <v>1786</v>
      </c>
      <c r="C805" s="6" t="s">
        <v>4283</v>
      </c>
      <c r="D805" s="6">
        <v>39</v>
      </c>
      <c r="E805" s="16" t="s">
        <v>2305</v>
      </c>
      <c r="F805" s="16">
        <v>0</v>
      </c>
      <c r="G805" s="15">
        <f>TRUNC((G804) * D805/100, 1)</f>
        <v>7726.9</v>
      </c>
      <c r="H805" s="6" t="s">
        <v>5631</v>
      </c>
      <c r="I805" s="6" t="s">
        <v>5631</v>
      </c>
      <c r="K805" s="6" t="s">
        <v>608</v>
      </c>
      <c r="L805" s="6" t="s">
        <v>5631</v>
      </c>
      <c r="M805" s="6" t="s">
        <v>3749</v>
      </c>
      <c r="N805" s="6" t="s">
        <v>5631</v>
      </c>
    </row>
    <row r="806" spans="1:14" ht="15" customHeight="1">
      <c r="B806" s="6" t="s">
        <v>4803</v>
      </c>
      <c r="G806" s="14">
        <f>TRUNC(G804+G805, 0)</f>
        <v>27539</v>
      </c>
    </row>
    <row r="807" spans="1:14" ht="15" customHeight="1">
      <c r="A807" s="6" t="s">
        <v>2270</v>
      </c>
      <c r="B807" s="6" t="s">
        <v>2417</v>
      </c>
      <c r="C807" s="6" t="s">
        <v>2659</v>
      </c>
      <c r="D807" s="6">
        <v>1</v>
      </c>
      <c r="E807" s="15" t="s">
        <v>3317</v>
      </c>
      <c r="F807" s="15">
        <f>TRUNC(중기기초자료!E721 * 중기전역변수!C19, 1)</f>
        <v>25758.7</v>
      </c>
      <c r="G807" s="15">
        <f>TRUNC(F807*D807, 1)</f>
        <v>25758.7</v>
      </c>
      <c r="H807" s="6" t="s">
        <v>5631</v>
      </c>
      <c r="I807" s="6" t="s">
        <v>5631</v>
      </c>
      <c r="K807" s="6" t="s">
        <v>3156</v>
      </c>
      <c r="L807" s="6" t="s">
        <v>5631</v>
      </c>
      <c r="M807" s="6" t="s">
        <v>3230</v>
      </c>
    </row>
    <row r="808" spans="1:14" ht="15" customHeight="1">
      <c r="B808" s="6" t="s">
        <v>4803</v>
      </c>
      <c r="G808" s="14">
        <f>TRUNC(G807, 0)</f>
        <v>25758</v>
      </c>
    </row>
    <row r="809" spans="1:14" ht="15" customHeight="1">
      <c r="B809" s="6" t="s">
        <v>588</v>
      </c>
      <c r="G809" s="14">
        <f>TRUNC(G803+G806+G808, 0)</f>
        <v>87193</v>
      </c>
    </row>
    <row r="810" spans="1:14" ht="15" customHeight="1">
      <c r="A810" s="13"/>
      <c r="B810" s="13"/>
      <c r="C810" s="13"/>
      <c r="D810" s="13"/>
      <c r="E810" s="13"/>
      <c r="F810" s="13"/>
      <c r="G810" s="13"/>
      <c r="H810" s="13"/>
    </row>
    <row r="811" spans="1:14" ht="15" customHeight="1">
      <c r="A811" s="13" t="s">
        <v>4970</v>
      </c>
      <c r="B811" s="13" t="s">
        <v>4731</v>
      </c>
      <c r="C811" s="13"/>
      <c r="D811" s="13"/>
      <c r="E811" s="13"/>
      <c r="F811" s="13"/>
      <c r="G811" s="13"/>
      <c r="H811" s="13"/>
      <c r="I811" s="6" t="s">
        <v>5631</v>
      </c>
      <c r="J811" s="6" t="s">
        <v>4163</v>
      </c>
    </row>
    <row r="812" spans="1:14" ht="15" customHeight="1">
      <c r="A812" s="13" t="s">
        <v>1567</v>
      </c>
      <c r="B812" s="13" t="s">
        <v>1065</v>
      </c>
      <c r="C812" s="13"/>
      <c r="D812" s="13"/>
      <c r="E812" s="13"/>
      <c r="F812" s="13"/>
      <c r="G812" s="13"/>
      <c r="H812" s="13"/>
    </row>
    <row r="813" spans="1:14" ht="15" customHeight="1">
      <c r="A813" s="5" t="s">
        <v>4302</v>
      </c>
      <c r="B813" s="5"/>
      <c r="C813" s="5" t="s">
        <v>2755</v>
      </c>
      <c r="D813" s="5" t="s">
        <v>182</v>
      </c>
      <c r="E813" s="5" t="s">
        <v>5266</v>
      </c>
      <c r="F813" s="5" t="s">
        <v>1321</v>
      </c>
      <c r="G813" s="5" t="s">
        <v>780</v>
      </c>
      <c r="H813" s="5" t="s">
        <v>1458</v>
      </c>
    </row>
    <row r="814" spans="1:14" ht="15" customHeight="1">
      <c r="A814" s="6" t="s">
        <v>405</v>
      </c>
      <c r="B814" s="6" t="s">
        <v>2055</v>
      </c>
      <c r="C814" s="6" t="s">
        <v>1350</v>
      </c>
      <c r="D814" s="6">
        <f>(643 + 393 + 425)*10^-4</f>
        <v>0.14610000000000001</v>
      </c>
      <c r="E814" s="14" t="s">
        <v>740</v>
      </c>
      <c r="F814" s="14">
        <f>중기기초자료!F79</f>
        <v>146720</v>
      </c>
      <c r="G814" s="15">
        <f>TRUNC(F814*D814, 1)</f>
        <v>21435.7</v>
      </c>
      <c r="H814" s="6" t="s">
        <v>5631</v>
      </c>
      <c r="I814" s="6" t="s">
        <v>5631</v>
      </c>
      <c r="K814" s="6" t="s">
        <v>724</v>
      </c>
      <c r="L814" s="6" t="s">
        <v>5631</v>
      </c>
      <c r="M814" s="6" t="s">
        <v>2565</v>
      </c>
      <c r="N814" s="6" t="s">
        <v>3717</v>
      </c>
    </row>
    <row r="815" spans="1:14" ht="15" customHeight="1">
      <c r="B815" s="6" t="s">
        <v>4803</v>
      </c>
      <c r="G815" s="14">
        <f>TRUNC(G814, 0)</f>
        <v>21435</v>
      </c>
    </row>
    <row r="816" spans="1:14" ht="15" customHeight="1">
      <c r="A816" s="6" t="s">
        <v>3802</v>
      </c>
      <c r="B816" s="6" t="s">
        <v>2171</v>
      </c>
      <c r="C816" s="6" t="s">
        <v>4283</v>
      </c>
      <c r="D816" s="6">
        <v>16.2</v>
      </c>
      <c r="E816" s="16" t="s">
        <v>5542</v>
      </c>
      <c r="F816" s="16">
        <f>중기기초자료!D731</f>
        <v>1223</v>
      </c>
      <c r="G816" s="15">
        <f>TRUNC(F816*D816, 1)</f>
        <v>19812.599999999999</v>
      </c>
      <c r="H816" s="6" t="s">
        <v>5631</v>
      </c>
      <c r="I816" s="6" t="s">
        <v>5631</v>
      </c>
      <c r="K816" s="6" t="s">
        <v>2015</v>
      </c>
      <c r="L816" s="6" t="s">
        <v>5631</v>
      </c>
      <c r="M816" s="6" t="s">
        <v>1155</v>
      </c>
    </row>
    <row r="817" spans="1:14" ht="15" customHeight="1">
      <c r="B817" s="6" t="s">
        <v>1786</v>
      </c>
      <c r="C817" s="6" t="s">
        <v>4283</v>
      </c>
      <c r="D817" s="6">
        <v>113</v>
      </c>
      <c r="E817" s="16" t="s">
        <v>2305</v>
      </c>
      <c r="F817" s="16">
        <v>0</v>
      </c>
      <c r="G817" s="15">
        <f>TRUNC((G816) * D817/100, 1)</f>
        <v>22388.2</v>
      </c>
      <c r="H817" s="6" t="s">
        <v>5631</v>
      </c>
      <c r="I817" s="6" t="s">
        <v>5631</v>
      </c>
      <c r="K817" s="6" t="s">
        <v>608</v>
      </c>
      <c r="L817" s="6" t="s">
        <v>5631</v>
      </c>
      <c r="M817" s="6" t="s">
        <v>3749</v>
      </c>
      <c r="N817" s="6" t="s">
        <v>5631</v>
      </c>
    </row>
    <row r="818" spans="1:14" ht="15" customHeight="1">
      <c r="B818" s="6" t="s">
        <v>4803</v>
      </c>
      <c r="G818" s="14">
        <f>TRUNC(G816+G817, 0)</f>
        <v>42200</v>
      </c>
    </row>
    <row r="819" spans="1:14" ht="15" customHeight="1">
      <c r="A819" s="6" t="s">
        <v>2270</v>
      </c>
      <c r="B819" s="6" t="s">
        <v>2417</v>
      </c>
      <c r="C819" s="6" t="s">
        <v>2659</v>
      </c>
      <c r="D819" s="6">
        <v>1</v>
      </c>
      <c r="E819" s="15" t="s">
        <v>3317</v>
      </c>
      <c r="F819" s="15">
        <f>TRUNC(중기기초자료!E721 * 중기전역변수!C19, 1)</f>
        <v>25758.7</v>
      </c>
      <c r="G819" s="15">
        <f>TRUNC(F819*D819, 1)</f>
        <v>25758.7</v>
      </c>
      <c r="H819" s="6" t="s">
        <v>5631</v>
      </c>
      <c r="I819" s="6" t="s">
        <v>5631</v>
      </c>
      <c r="K819" s="6" t="s">
        <v>3156</v>
      </c>
      <c r="L819" s="6" t="s">
        <v>5631</v>
      </c>
      <c r="M819" s="6" t="s">
        <v>3230</v>
      </c>
    </row>
    <row r="820" spans="1:14" ht="15" customHeight="1">
      <c r="B820" s="6" t="s">
        <v>4803</v>
      </c>
      <c r="G820" s="14">
        <f>TRUNC(G819, 0)</f>
        <v>25758</v>
      </c>
    </row>
    <row r="821" spans="1:14" ht="15" customHeight="1">
      <c r="B821" s="6" t="s">
        <v>588</v>
      </c>
      <c r="G821" s="14">
        <f>TRUNC(G815+G818+G820, 0)</f>
        <v>89393</v>
      </c>
    </row>
    <row r="822" spans="1:14" ht="15" customHeight="1">
      <c r="A822" s="13"/>
      <c r="B822" s="13"/>
      <c r="C822" s="13"/>
      <c r="D822" s="13"/>
      <c r="E822" s="13"/>
      <c r="F822" s="13"/>
      <c r="G822" s="13"/>
      <c r="H822" s="13"/>
    </row>
    <row r="823" spans="1:14" ht="15" customHeight="1">
      <c r="A823" s="13" t="s">
        <v>4970</v>
      </c>
      <c r="B823" s="13" t="s">
        <v>3032</v>
      </c>
      <c r="C823" s="13"/>
      <c r="D823" s="13"/>
      <c r="E823" s="13"/>
      <c r="F823" s="13"/>
      <c r="G823" s="13"/>
      <c r="H823" s="13"/>
      <c r="I823" s="6" t="s">
        <v>5631</v>
      </c>
      <c r="J823" s="6" t="s">
        <v>2308</v>
      </c>
    </row>
    <row r="824" spans="1:14" ht="15" customHeight="1">
      <c r="A824" s="13" t="s">
        <v>1567</v>
      </c>
      <c r="B824" s="13" t="s">
        <v>5499</v>
      </c>
      <c r="C824" s="13"/>
      <c r="D824" s="13"/>
      <c r="E824" s="13"/>
      <c r="F824" s="13"/>
      <c r="G824" s="13"/>
      <c r="H824" s="13"/>
    </row>
    <row r="825" spans="1:14" ht="15" customHeight="1">
      <c r="A825" s="5" t="s">
        <v>4302</v>
      </c>
      <c r="B825" s="5"/>
      <c r="C825" s="5" t="s">
        <v>2755</v>
      </c>
      <c r="D825" s="5" t="s">
        <v>182</v>
      </c>
      <c r="E825" s="5" t="s">
        <v>5266</v>
      </c>
      <c r="F825" s="5" t="s">
        <v>1321</v>
      </c>
      <c r="G825" s="5" t="s">
        <v>780</v>
      </c>
      <c r="H825" s="5" t="s">
        <v>1458</v>
      </c>
    </row>
    <row r="826" spans="1:14" ht="15" customHeight="1">
      <c r="A826" s="6" t="s">
        <v>405</v>
      </c>
      <c r="B826" s="6" t="s">
        <v>2924</v>
      </c>
      <c r="C826" s="6" t="s">
        <v>174</v>
      </c>
      <c r="D826" s="6">
        <f>(1200 + 1067 + 634)*10^-4</f>
        <v>0.29010000000000002</v>
      </c>
      <c r="E826" s="14" t="s">
        <v>740</v>
      </c>
      <c r="F826" s="14">
        <f>중기기초자료!F80</f>
        <v>19192</v>
      </c>
      <c r="G826" s="15">
        <f>TRUNC(F826*D826, 1)</f>
        <v>5567.5</v>
      </c>
      <c r="H826" s="6" t="s">
        <v>5631</v>
      </c>
      <c r="I826" s="6" t="s">
        <v>5631</v>
      </c>
      <c r="K826" s="6" t="s">
        <v>724</v>
      </c>
      <c r="L826" s="6" t="s">
        <v>5631</v>
      </c>
      <c r="M826" s="6" t="s">
        <v>3488</v>
      </c>
      <c r="N826" s="6" t="s">
        <v>2050</v>
      </c>
    </row>
    <row r="827" spans="1:14" ht="15" customHeight="1">
      <c r="B827" s="6" t="s">
        <v>4803</v>
      </c>
      <c r="G827" s="14">
        <f>TRUNC(G826, 0)</f>
        <v>5567</v>
      </c>
    </row>
    <row r="828" spans="1:14" ht="15" customHeight="1">
      <c r="A828" s="6" t="s">
        <v>3802</v>
      </c>
      <c r="B828" s="6" t="s">
        <v>2171</v>
      </c>
      <c r="C828" s="6" t="s">
        <v>4283</v>
      </c>
      <c r="D828" s="6">
        <v>2.9</v>
      </c>
      <c r="E828" s="16" t="s">
        <v>5542</v>
      </c>
      <c r="F828" s="16">
        <f>중기기초자료!D731</f>
        <v>1223</v>
      </c>
      <c r="G828" s="15">
        <f>TRUNC(F828*D828, 1)</f>
        <v>3546.7</v>
      </c>
      <c r="H828" s="6" t="s">
        <v>5631</v>
      </c>
      <c r="I828" s="6" t="s">
        <v>5631</v>
      </c>
      <c r="K828" s="6" t="s">
        <v>2015</v>
      </c>
      <c r="L828" s="6" t="s">
        <v>5631</v>
      </c>
      <c r="M828" s="6" t="s">
        <v>1155</v>
      </c>
    </row>
    <row r="829" spans="1:14" ht="15" customHeight="1">
      <c r="B829" s="6" t="s">
        <v>1786</v>
      </c>
      <c r="C829" s="6" t="s">
        <v>4283</v>
      </c>
      <c r="D829" s="6">
        <v>38</v>
      </c>
      <c r="E829" s="16" t="s">
        <v>2305</v>
      </c>
      <c r="F829" s="16">
        <v>0</v>
      </c>
      <c r="G829" s="15">
        <f>TRUNC((G828) * D829/100, 1)</f>
        <v>1347.7</v>
      </c>
      <c r="H829" s="6" t="s">
        <v>5631</v>
      </c>
      <c r="I829" s="6" t="s">
        <v>5631</v>
      </c>
      <c r="K829" s="6" t="s">
        <v>608</v>
      </c>
      <c r="L829" s="6" t="s">
        <v>5631</v>
      </c>
      <c r="M829" s="6" t="s">
        <v>3749</v>
      </c>
      <c r="N829" s="6" t="s">
        <v>5631</v>
      </c>
    </row>
    <row r="830" spans="1:14" ht="15" customHeight="1">
      <c r="B830" s="6" t="s">
        <v>4803</v>
      </c>
      <c r="G830" s="14">
        <f>TRUNC(G828+G829, 0)</f>
        <v>4894</v>
      </c>
    </row>
    <row r="831" spans="1:14" ht="15" customHeight="1">
      <c r="A831" s="6" t="s">
        <v>2270</v>
      </c>
      <c r="B831" s="6" t="s">
        <v>5395</v>
      </c>
      <c r="C831" s="6" t="s">
        <v>2554</v>
      </c>
      <c r="D831" s="6">
        <v>1</v>
      </c>
      <c r="E831" s="15" t="s">
        <v>3317</v>
      </c>
      <c r="F831" s="15">
        <f>TRUNC(중기기초자료!E722 * 중기전역변수!C19, 1)</f>
        <v>24115.599999999999</v>
      </c>
      <c r="G831" s="15">
        <f>TRUNC(F831*D831, 1)</f>
        <v>24115.599999999999</v>
      </c>
      <c r="H831" s="6" t="s">
        <v>5631</v>
      </c>
      <c r="I831" s="6" t="s">
        <v>1306</v>
      </c>
      <c r="K831" s="6" t="s">
        <v>3156</v>
      </c>
      <c r="L831" s="6" t="s">
        <v>5631</v>
      </c>
      <c r="M831" s="6" t="s">
        <v>63</v>
      </c>
    </row>
    <row r="832" spans="1:14" ht="15" customHeight="1">
      <c r="B832" s="6" t="s">
        <v>4803</v>
      </c>
      <c r="G832" s="14">
        <f>TRUNC(G831, 0)</f>
        <v>24115</v>
      </c>
    </row>
    <row r="833" spans="1:14" ht="15" customHeight="1">
      <c r="B833" s="6" t="s">
        <v>588</v>
      </c>
      <c r="G833" s="14">
        <f>TRUNC(G827+G830+G832, 0)</f>
        <v>34576</v>
      </c>
    </row>
    <row r="834" spans="1:14" ht="15" customHeight="1">
      <c r="A834" s="13"/>
      <c r="B834" s="13"/>
      <c r="C834" s="13"/>
      <c r="D834" s="13"/>
      <c r="E834" s="13"/>
      <c r="F834" s="13"/>
      <c r="G834" s="13"/>
      <c r="H834" s="13"/>
    </row>
    <row r="835" spans="1:14" ht="15" customHeight="1">
      <c r="A835" s="13" t="s">
        <v>4970</v>
      </c>
      <c r="B835" s="13" t="s">
        <v>1176</v>
      </c>
      <c r="C835" s="13"/>
      <c r="D835" s="13"/>
      <c r="E835" s="13"/>
      <c r="F835" s="13"/>
      <c r="G835" s="13"/>
      <c r="H835" s="13"/>
      <c r="I835" s="6" t="s">
        <v>5631</v>
      </c>
      <c r="J835" s="6" t="s">
        <v>5291</v>
      </c>
    </row>
    <row r="836" spans="1:14" ht="15" customHeight="1">
      <c r="A836" s="13" t="s">
        <v>1567</v>
      </c>
      <c r="B836" s="13" t="s">
        <v>5120</v>
      </c>
      <c r="C836" s="13"/>
      <c r="D836" s="13"/>
      <c r="E836" s="13"/>
      <c r="F836" s="13"/>
      <c r="G836" s="13"/>
      <c r="H836" s="13"/>
    </row>
    <row r="837" spans="1:14" ht="15" customHeight="1">
      <c r="A837" s="5" t="s">
        <v>4302</v>
      </c>
      <c r="B837" s="5"/>
      <c r="C837" s="5" t="s">
        <v>2755</v>
      </c>
      <c r="D837" s="5" t="s">
        <v>182</v>
      </c>
      <c r="E837" s="5" t="s">
        <v>5266</v>
      </c>
      <c r="F837" s="5" t="s">
        <v>1321</v>
      </c>
      <c r="G837" s="5" t="s">
        <v>780</v>
      </c>
      <c r="H837" s="5" t="s">
        <v>1458</v>
      </c>
    </row>
    <row r="838" spans="1:14" ht="15" customHeight="1">
      <c r="A838" s="6" t="s">
        <v>405</v>
      </c>
      <c r="B838" s="6" t="s">
        <v>2924</v>
      </c>
      <c r="C838" s="6" t="s">
        <v>4127</v>
      </c>
      <c r="D838" s="6">
        <f>(1200 + 1067 + 634)*10^-4</f>
        <v>0.29010000000000002</v>
      </c>
      <c r="E838" s="14" t="s">
        <v>740</v>
      </c>
      <c r="F838" s="14">
        <f>중기기초자료!F81</f>
        <v>22406</v>
      </c>
      <c r="G838" s="15">
        <f>TRUNC(F838*D838, 1)</f>
        <v>6499.9</v>
      </c>
      <c r="H838" s="6" t="s">
        <v>5631</v>
      </c>
      <c r="I838" s="6" t="s">
        <v>5631</v>
      </c>
      <c r="K838" s="6" t="s">
        <v>724</v>
      </c>
      <c r="L838" s="6" t="s">
        <v>5631</v>
      </c>
      <c r="M838" s="6" t="s">
        <v>842</v>
      </c>
      <c r="N838" s="6" t="s">
        <v>2050</v>
      </c>
    </row>
    <row r="839" spans="1:14" ht="15" customHeight="1">
      <c r="B839" s="6" t="s">
        <v>4803</v>
      </c>
      <c r="G839" s="14">
        <f>TRUNC(G838, 0)</f>
        <v>6499</v>
      </c>
    </row>
    <row r="840" spans="1:14" ht="15" customHeight="1">
      <c r="A840" s="6" t="s">
        <v>3802</v>
      </c>
      <c r="B840" s="6" t="s">
        <v>2171</v>
      </c>
      <c r="C840" s="6" t="s">
        <v>4283</v>
      </c>
      <c r="D840" s="6">
        <v>5</v>
      </c>
      <c r="E840" s="16" t="s">
        <v>5542</v>
      </c>
      <c r="F840" s="16">
        <f>중기기초자료!D731</f>
        <v>1223</v>
      </c>
      <c r="G840" s="15">
        <f>TRUNC(F840*D840, 1)</f>
        <v>6115</v>
      </c>
      <c r="H840" s="6" t="s">
        <v>5631</v>
      </c>
      <c r="I840" s="6" t="s">
        <v>5631</v>
      </c>
      <c r="K840" s="6" t="s">
        <v>2015</v>
      </c>
      <c r="L840" s="6" t="s">
        <v>5631</v>
      </c>
      <c r="M840" s="6" t="s">
        <v>1155</v>
      </c>
    </row>
    <row r="841" spans="1:14" ht="15" customHeight="1">
      <c r="B841" s="6" t="s">
        <v>1786</v>
      </c>
      <c r="C841" s="6" t="s">
        <v>4283</v>
      </c>
      <c r="D841" s="6">
        <v>38</v>
      </c>
      <c r="E841" s="16" t="s">
        <v>2305</v>
      </c>
      <c r="F841" s="16">
        <v>0</v>
      </c>
      <c r="G841" s="15">
        <f>TRUNC((G840) * D841/100, 1)</f>
        <v>2323.6999999999998</v>
      </c>
      <c r="H841" s="6" t="s">
        <v>5631</v>
      </c>
      <c r="I841" s="6" t="s">
        <v>5631</v>
      </c>
      <c r="K841" s="6" t="s">
        <v>608</v>
      </c>
      <c r="L841" s="6" t="s">
        <v>5631</v>
      </c>
      <c r="M841" s="6" t="s">
        <v>3749</v>
      </c>
      <c r="N841" s="6" t="s">
        <v>5631</v>
      </c>
    </row>
    <row r="842" spans="1:14" ht="15" customHeight="1">
      <c r="B842" s="6" t="s">
        <v>4803</v>
      </c>
      <c r="G842" s="14">
        <f>TRUNC(G840+G841, 0)</f>
        <v>8438</v>
      </c>
    </row>
    <row r="843" spans="1:14" ht="15" customHeight="1">
      <c r="A843" s="6" t="s">
        <v>2270</v>
      </c>
      <c r="B843" s="6" t="s">
        <v>5395</v>
      </c>
      <c r="C843" s="6" t="s">
        <v>2554</v>
      </c>
      <c r="D843" s="6">
        <v>1</v>
      </c>
      <c r="E843" s="15" t="s">
        <v>3317</v>
      </c>
      <c r="F843" s="15">
        <f>TRUNC(중기기초자료!E722 * 중기전역변수!C19, 1)</f>
        <v>24115.599999999999</v>
      </c>
      <c r="G843" s="15">
        <f>TRUNC(F843*D843, 1)</f>
        <v>24115.599999999999</v>
      </c>
      <c r="H843" s="6" t="s">
        <v>5631</v>
      </c>
      <c r="I843" s="6" t="s">
        <v>5631</v>
      </c>
      <c r="K843" s="6" t="s">
        <v>3156</v>
      </c>
      <c r="L843" s="6" t="s">
        <v>5631</v>
      </c>
      <c r="M843" s="6" t="s">
        <v>63</v>
      </c>
    </row>
    <row r="844" spans="1:14" ht="15" customHeight="1">
      <c r="B844" s="6" t="s">
        <v>4803</v>
      </c>
      <c r="G844" s="14">
        <f>TRUNC(G843, 0)</f>
        <v>24115</v>
      </c>
    </row>
    <row r="845" spans="1:14" ht="15" customHeight="1">
      <c r="B845" s="6" t="s">
        <v>588</v>
      </c>
      <c r="G845" s="14">
        <f>TRUNC(G839+G842+G844, 0)</f>
        <v>39052</v>
      </c>
    </row>
    <row r="846" spans="1:14" ht="15" customHeight="1">
      <c r="A846" s="13"/>
      <c r="B846" s="13"/>
      <c r="C846" s="13"/>
      <c r="D846" s="13"/>
      <c r="E846" s="13"/>
      <c r="F846" s="13"/>
      <c r="G846" s="13"/>
      <c r="H846" s="13"/>
    </row>
    <row r="847" spans="1:14" ht="15" customHeight="1">
      <c r="A847" s="13" t="s">
        <v>4970</v>
      </c>
      <c r="B847" s="13" t="s">
        <v>3222</v>
      </c>
      <c r="C847" s="13"/>
      <c r="D847" s="13"/>
      <c r="E847" s="13"/>
      <c r="F847" s="13"/>
      <c r="G847" s="13"/>
      <c r="H847" s="13"/>
      <c r="I847" s="6" t="s">
        <v>5631</v>
      </c>
      <c r="J847" s="6" t="s">
        <v>4977</v>
      </c>
    </row>
    <row r="848" spans="1:14" ht="15" customHeight="1">
      <c r="A848" s="13" t="s">
        <v>1567</v>
      </c>
      <c r="B848" s="13" t="s">
        <v>3234</v>
      </c>
      <c r="C848" s="13"/>
      <c r="D848" s="13"/>
      <c r="E848" s="13"/>
      <c r="F848" s="13"/>
      <c r="G848" s="13"/>
      <c r="H848" s="13"/>
    </row>
    <row r="849" spans="1:14" ht="15" customHeight="1">
      <c r="A849" s="5" t="s">
        <v>4302</v>
      </c>
      <c r="B849" s="5"/>
      <c r="C849" s="5" t="s">
        <v>2755</v>
      </c>
      <c r="D849" s="5" t="s">
        <v>182</v>
      </c>
      <c r="E849" s="5" t="s">
        <v>5266</v>
      </c>
      <c r="F849" s="5" t="s">
        <v>1321</v>
      </c>
      <c r="G849" s="5" t="s">
        <v>780</v>
      </c>
      <c r="H849" s="5" t="s">
        <v>1458</v>
      </c>
    </row>
    <row r="850" spans="1:14" ht="15" customHeight="1">
      <c r="A850" s="6" t="s">
        <v>405</v>
      </c>
      <c r="B850" s="6" t="s">
        <v>2924</v>
      </c>
      <c r="C850" s="6" t="s">
        <v>4303</v>
      </c>
      <c r="D850" s="6">
        <f>(1200 + 1067 + 634)*10^-4</f>
        <v>0.29010000000000002</v>
      </c>
      <c r="E850" s="14" t="s">
        <v>740</v>
      </c>
      <c r="F850" s="14">
        <f>중기기초자료!F82</f>
        <v>24484</v>
      </c>
      <c r="G850" s="15">
        <f>TRUNC(F850*D850, 1)</f>
        <v>7102.8</v>
      </c>
      <c r="H850" s="6" t="s">
        <v>5631</v>
      </c>
      <c r="I850" s="6" t="s">
        <v>5631</v>
      </c>
      <c r="K850" s="6" t="s">
        <v>724</v>
      </c>
      <c r="L850" s="6" t="s">
        <v>5631</v>
      </c>
      <c r="M850" s="6" t="s">
        <v>938</v>
      </c>
      <c r="N850" s="6" t="s">
        <v>2050</v>
      </c>
    </row>
    <row r="851" spans="1:14" ht="15" customHeight="1">
      <c r="B851" s="6" t="s">
        <v>4803</v>
      </c>
      <c r="G851" s="14">
        <f>TRUNC(G850, 0)</f>
        <v>7102</v>
      </c>
    </row>
    <row r="852" spans="1:14" ht="15" customHeight="1">
      <c r="A852" s="6" t="s">
        <v>3802</v>
      </c>
      <c r="B852" s="6" t="s">
        <v>2171</v>
      </c>
      <c r="C852" s="6" t="s">
        <v>4283</v>
      </c>
      <c r="D852" s="6">
        <v>8</v>
      </c>
      <c r="E852" s="16" t="s">
        <v>5542</v>
      </c>
      <c r="F852" s="16">
        <f>중기기초자료!D731</f>
        <v>1223</v>
      </c>
      <c r="G852" s="15">
        <f>TRUNC(F852*D852, 1)</f>
        <v>9784</v>
      </c>
      <c r="H852" s="6" t="s">
        <v>5631</v>
      </c>
      <c r="I852" s="6" t="s">
        <v>5631</v>
      </c>
      <c r="K852" s="6" t="s">
        <v>2015</v>
      </c>
      <c r="L852" s="6" t="s">
        <v>5631</v>
      </c>
      <c r="M852" s="6" t="s">
        <v>1155</v>
      </c>
    </row>
    <row r="853" spans="1:14" ht="15" customHeight="1">
      <c r="B853" s="6" t="s">
        <v>1786</v>
      </c>
      <c r="C853" s="6" t="s">
        <v>4283</v>
      </c>
      <c r="D853" s="6">
        <v>38</v>
      </c>
      <c r="E853" s="16" t="s">
        <v>2305</v>
      </c>
      <c r="F853" s="16">
        <v>0</v>
      </c>
      <c r="G853" s="15">
        <f>TRUNC((G852) * D853/100, 1)</f>
        <v>3717.9</v>
      </c>
      <c r="H853" s="6" t="s">
        <v>5631</v>
      </c>
      <c r="I853" s="6" t="s">
        <v>5631</v>
      </c>
      <c r="K853" s="6" t="s">
        <v>608</v>
      </c>
      <c r="L853" s="6" t="s">
        <v>5631</v>
      </c>
      <c r="M853" s="6" t="s">
        <v>3749</v>
      </c>
      <c r="N853" s="6" t="s">
        <v>5631</v>
      </c>
    </row>
    <row r="854" spans="1:14" ht="15" customHeight="1">
      <c r="B854" s="6" t="s">
        <v>4803</v>
      </c>
      <c r="G854" s="14">
        <f>TRUNC(G852+G853, 0)</f>
        <v>13501</v>
      </c>
    </row>
    <row r="855" spans="1:14" ht="15" customHeight="1">
      <c r="A855" s="6" t="s">
        <v>2270</v>
      </c>
      <c r="B855" s="6" t="s">
        <v>5395</v>
      </c>
      <c r="C855" s="6" t="s">
        <v>2554</v>
      </c>
      <c r="D855" s="6">
        <v>1</v>
      </c>
      <c r="E855" s="15" t="s">
        <v>3317</v>
      </c>
      <c r="F855" s="15">
        <f>TRUNC(중기기초자료!E722 * 중기전역변수!C19, 1)</f>
        <v>24115.599999999999</v>
      </c>
      <c r="G855" s="15">
        <f>TRUNC(F855*D855, 1)</f>
        <v>24115.599999999999</v>
      </c>
      <c r="H855" s="6" t="s">
        <v>5631</v>
      </c>
      <c r="I855" s="6" t="s">
        <v>5631</v>
      </c>
      <c r="K855" s="6" t="s">
        <v>3156</v>
      </c>
      <c r="L855" s="6" t="s">
        <v>5631</v>
      </c>
      <c r="M855" s="6" t="s">
        <v>63</v>
      </c>
    </row>
    <row r="856" spans="1:14" ht="15" customHeight="1">
      <c r="B856" s="6" t="s">
        <v>4803</v>
      </c>
      <c r="G856" s="14">
        <f>TRUNC(G855, 0)</f>
        <v>24115</v>
      </c>
    </row>
    <row r="857" spans="1:14" ht="15" customHeight="1">
      <c r="B857" s="6" t="s">
        <v>588</v>
      </c>
      <c r="G857" s="14">
        <f>TRUNC(G851+G854+G856, 0)</f>
        <v>44718</v>
      </c>
    </row>
    <row r="858" spans="1:14" ht="15" customHeight="1">
      <c r="A858" s="13"/>
      <c r="B858" s="13"/>
      <c r="C858" s="13"/>
      <c r="D858" s="13"/>
      <c r="E858" s="13"/>
      <c r="F858" s="13"/>
      <c r="G858" s="13"/>
      <c r="H858" s="13"/>
    </row>
    <row r="859" spans="1:14" ht="15" customHeight="1">
      <c r="A859" s="13" t="s">
        <v>4970</v>
      </c>
      <c r="B859" s="13" t="s">
        <v>483</v>
      </c>
      <c r="C859" s="13"/>
      <c r="D859" s="13"/>
      <c r="E859" s="13"/>
      <c r="F859" s="13"/>
      <c r="G859" s="13"/>
      <c r="H859" s="13"/>
      <c r="I859" s="6" t="s">
        <v>5631</v>
      </c>
      <c r="J859" s="6" t="s">
        <v>2374</v>
      </c>
    </row>
    <row r="860" spans="1:14" ht="15" customHeight="1">
      <c r="A860" s="13" t="s">
        <v>1567</v>
      </c>
      <c r="B860" s="13" t="s">
        <v>1780</v>
      </c>
      <c r="C860" s="13"/>
      <c r="D860" s="13"/>
      <c r="E860" s="13"/>
      <c r="F860" s="13"/>
      <c r="G860" s="13"/>
      <c r="H860" s="13"/>
    </row>
    <row r="861" spans="1:14" ht="15" customHeight="1">
      <c r="A861" s="5" t="s">
        <v>4302</v>
      </c>
      <c r="B861" s="5"/>
      <c r="C861" s="5" t="s">
        <v>2755</v>
      </c>
      <c r="D861" s="5" t="s">
        <v>182</v>
      </c>
      <c r="E861" s="5" t="s">
        <v>5266</v>
      </c>
      <c r="F861" s="5" t="s">
        <v>1321</v>
      </c>
      <c r="G861" s="5" t="s">
        <v>780</v>
      </c>
      <c r="H861" s="5" t="s">
        <v>1458</v>
      </c>
    </row>
    <row r="862" spans="1:14" ht="15" customHeight="1">
      <c r="A862" s="6" t="s">
        <v>405</v>
      </c>
      <c r="B862" s="6" t="s">
        <v>2924</v>
      </c>
      <c r="C862" s="6" t="s">
        <v>3625</v>
      </c>
      <c r="D862" s="6">
        <f>(1125 + 1000 + 629)*10^-4</f>
        <v>0.27540000000000003</v>
      </c>
      <c r="E862" s="14" t="s">
        <v>740</v>
      </c>
      <c r="F862" s="14">
        <f>중기기초자료!F83</f>
        <v>32646</v>
      </c>
      <c r="G862" s="15">
        <f>TRUNC(F862*D862, 1)</f>
        <v>8990.7000000000007</v>
      </c>
      <c r="H862" s="6" t="s">
        <v>5631</v>
      </c>
      <c r="I862" s="6" t="s">
        <v>5631</v>
      </c>
      <c r="K862" s="6" t="s">
        <v>724</v>
      </c>
      <c r="L862" s="6" t="s">
        <v>5631</v>
      </c>
      <c r="M862" s="6" t="s">
        <v>3597</v>
      </c>
      <c r="N862" s="6" t="s">
        <v>4804</v>
      </c>
    </row>
    <row r="863" spans="1:14" ht="15" customHeight="1">
      <c r="B863" s="6" t="s">
        <v>4803</v>
      </c>
      <c r="G863" s="14">
        <f>TRUNC(G862, 0)</f>
        <v>8990</v>
      </c>
    </row>
    <row r="864" spans="1:14" ht="15" customHeight="1">
      <c r="A864" s="6" t="s">
        <v>3802</v>
      </c>
      <c r="B864" s="6" t="s">
        <v>2171</v>
      </c>
      <c r="C864" s="6" t="s">
        <v>4283</v>
      </c>
      <c r="D864" s="6">
        <v>9.3000000000000007</v>
      </c>
      <c r="E864" s="16" t="s">
        <v>5542</v>
      </c>
      <c r="F864" s="16">
        <f>중기기초자료!D731</f>
        <v>1223</v>
      </c>
      <c r="G864" s="15">
        <f>TRUNC(F864*D864, 1)</f>
        <v>11373.9</v>
      </c>
      <c r="H864" s="6" t="s">
        <v>5631</v>
      </c>
      <c r="I864" s="6" t="s">
        <v>5631</v>
      </c>
      <c r="K864" s="6" t="s">
        <v>2015</v>
      </c>
      <c r="L864" s="6" t="s">
        <v>5631</v>
      </c>
      <c r="M864" s="6" t="s">
        <v>1155</v>
      </c>
    </row>
    <row r="865" spans="1:14" ht="15" customHeight="1">
      <c r="B865" s="6" t="s">
        <v>1786</v>
      </c>
      <c r="C865" s="6" t="s">
        <v>4283</v>
      </c>
      <c r="D865" s="6">
        <v>38</v>
      </c>
      <c r="E865" s="16" t="s">
        <v>2305</v>
      </c>
      <c r="F865" s="16">
        <v>0</v>
      </c>
      <c r="G865" s="15">
        <f>TRUNC((G864) * D865/100, 1)</f>
        <v>4322</v>
      </c>
      <c r="H865" s="6" t="s">
        <v>5631</v>
      </c>
      <c r="I865" s="6" t="s">
        <v>5631</v>
      </c>
      <c r="K865" s="6" t="s">
        <v>608</v>
      </c>
      <c r="L865" s="6" t="s">
        <v>5631</v>
      </c>
      <c r="M865" s="6" t="s">
        <v>3749</v>
      </c>
      <c r="N865" s="6" t="s">
        <v>5631</v>
      </c>
    </row>
    <row r="866" spans="1:14" ht="15" customHeight="1">
      <c r="B866" s="6" t="s">
        <v>4803</v>
      </c>
      <c r="G866" s="14">
        <f>TRUNC(G864+G865, 0)</f>
        <v>15695</v>
      </c>
    </row>
    <row r="867" spans="1:14" ht="15" customHeight="1">
      <c r="A867" s="6" t="s">
        <v>2270</v>
      </c>
      <c r="B867" s="6" t="s">
        <v>5395</v>
      </c>
      <c r="C867" s="6" t="s">
        <v>2554</v>
      </c>
      <c r="D867" s="6">
        <v>1</v>
      </c>
      <c r="E867" s="15" t="s">
        <v>3317</v>
      </c>
      <c r="F867" s="15">
        <f>TRUNC(중기기초자료!E722 * 중기전역변수!C19, 1)</f>
        <v>24115.599999999999</v>
      </c>
      <c r="G867" s="15">
        <f>TRUNC(F867*D867, 1)</f>
        <v>24115.599999999999</v>
      </c>
      <c r="H867" s="6" t="s">
        <v>5631</v>
      </c>
      <c r="I867" s="6" t="s">
        <v>5631</v>
      </c>
      <c r="K867" s="6" t="s">
        <v>3156</v>
      </c>
      <c r="L867" s="6" t="s">
        <v>5631</v>
      </c>
      <c r="M867" s="6" t="s">
        <v>63</v>
      </c>
    </row>
    <row r="868" spans="1:14" ht="15" customHeight="1">
      <c r="B868" s="6" t="s">
        <v>4803</v>
      </c>
      <c r="G868" s="14">
        <f>TRUNC(G867, 0)</f>
        <v>24115</v>
      </c>
    </row>
    <row r="869" spans="1:14" ht="15" customHeight="1">
      <c r="B869" s="6" t="s">
        <v>588</v>
      </c>
      <c r="G869" s="14">
        <f>TRUNC(G863+G866+G868, 0)</f>
        <v>48800</v>
      </c>
    </row>
    <row r="870" spans="1:14" ht="15" customHeight="1">
      <c r="A870" s="13"/>
      <c r="B870" s="13"/>
      <c r="C870" s="13"/>
      <c r="D870" s="13"/>
      <c r="E870" s="13"/>
      <c r="F870" s="13"/>
      <c r="G870" s="13"/>
      <c r="H870" s="13"/>
    </row>
    <row r="871" spans="1:14" ht="15" customHeight="1">
      <c r="A871" s="13" t="s">
        <v>4970</v>
      </c>
      <c r="B871" s="13" t="s">
        <v>364</v>
      </c>
      <c r="C871" s="13"/>
      <c r="D871" s="13"/>
      <c r="E871" s="13"/>
      <c r="F871" s="13"/>
      <c r="G871" s="13"/>
      <c r="H871" s="13"/>
      <c r="I871" s="6" t="s">
        <v>5631</v>
      </c>
      <c r="J871" s="6" t="s">
        <v>4845</v>
      </c>
    </row>
    <row r="872" spans="1:14" ht="15" customHeight="1">
      <c r="A872" s="13" t="s">
        <v>1567</v>
      </c>
      <c r="B872" s="13" t="s">
        <v>2688</v>
      </c>
      <c r="C872" s="13"/>
      <c r="D872" s="13"/>
      <c r="E872" s="13"/>
      <c r="F872" s="13"/>
      <c r="G872" s="13"/>
      <c r="H872" s="13"/>
    </row>
    <row r="873" spans="1:14" ht="15" customHeight="1">
      <c r="A873" s="5" t="s">
        <v>4302</v>
      </c>
      <c r="B873" s="5"/>
      <c r="C873" s="5" t="s">
        <v>2755</v>
      </c>
      <c r="D873" s="5" t="s">
        <v>182</v>
      </c>
      <c r="E873" s="5" t="s">
        <v>5266</v>
      </c>
      <c r="F873" s="5" t="s">
        <v>1321</v>
      </c>
      <c r="G873" s="5" t="s">
        <v>780</v>
      </c>
      <c r="H873" s="5" t="s">
        <v>1458</v>
      </c>
    </row>
    <row r="874" spans="1:14" ht="15" customHeight="1">
      <c r="A874" s="6" t="s">
        <v>405</v>
      </c>
      <c r="B874" s="6" t="s">
        <v>2924</v>
      </c>
      <c r="C874" s="6" t="s">
        <v>3779</v>
      </c>
      <c r="D874" s="6">
        <f>(900 + 700 + 613)*10^-4</f>
        <v>0.22130000000000002</v>
      </c>
      <c r="E874" s="14" t="s">
        <v>740</v>
      </c>
      <c r="F874" s="14">
        <f>중기기초자료!F84</f>
        <v>46125</v>
      </c>
      <c r="G874" s="15">
        <f>TRUNC(F874*D874, 1)</f>
        <v>10207.4</v>
      </c>
      <c r="H874" s="6" t="s">
        <v>5631</v>
      </c>
      <c r="I874" s="6" t="s">
        <v>5631</v>
      </c>
      <c r="K874" s="6" t="s">
        <v>724</v>
      </c>
      <c r="L874" s="6" t="s">
        <v>5631</v>
      </c>
      <c r="M874" s="6" t="s">
        <v>538</v>
      </c>
      <c r="N874" s="6" t="s">
        <v>3407</v>
      </c>
    </row>
    <row r="875" spans="1:14" ht="15" customHeight="1">
      <c r="B875" s="6" t="s">
        <v>4803</v>
      </c>
      <c r="G875" s="14">
        <f>TRUNC(G874, 0)</f>
        <v>10207</v>
      </c>
    </row>
    <row r="876" spans="1:14" ht="15" customHeight="1">
      <c r="A876" s="6" t="s">
        <v>3802</v>
      </c>
      <c r="B876" s="6" t="s">
        <v>2171</v>
      </c>
      <c r="C876" s="6" t="s">
        <v>4283</v>
      </c>
      <c r="D876" s="6">
        <v>14.1</v>
      </c>
      <c r="E876" s="16" t="s">
        <v>5542</v>
      </c>
      <c r="F876" s="16">
        <f>중기기초자료!D731</f>
        <v>1223</v>
      </c>
      <c r="G876" s="15">
        <f>TRUNC(F876*D876, 1)</f>
        <v>17244.3</v>
      </c>
      <c r="H876" s="6" t="s">
        <v>5631</v>
      </c>
      <c r="I876" s="6" t="s">
        <v>5631</v>
      </c>
      <c r="K876" s="6" t="s">
        <v>2015</v>
      </c>
      <c r="L876" s="6" t="s">
        <v>5631</v>
      </c>
      <c r="M876" s="6" t="s">
        <v>1155</v>
      </c>
    </row>
    <row r="877" spans="1:14" ht="15" customHeight="1">
      <c r="B877" s="6" t="s">
        <v>1786</v>
      </c>
      <c r="C877" s="6" t="s">
        <v>4283</v>
      </c>
      <c r="D877" s="6">
        <v>38</v>
      </c>
      <c r="E877" s="16" t="s">
        <v>2305</v>
      </c>
      <c r="F877" s="16">
        <v>0</v>
      </c>
      <c r="G877" s="15">
        <f>TRUNC((G876) * D877/100, 1)</f>
        <v>6552.8</v>
      </c>
      <c r="H877" s="6" t="s">
        <v>5631</v>
      </c>
      <c r="I877" s="6" t="s">
        <v>5631</v>
      </c>
      <c r="K877" s="6" t="s">
        <v>608</v>
      </c>
      <c r="L877" s="6" t="s">
        <v>5631</v>
      </c>
      <c r="M877" s="6" t="s">
        <v>3749</v>
      </c>
      <c r="N877" s="6" t="s">
        <v>5631</v>
      </c>
    </row>
    <row r="878" spans="1:14" ht="15" customHeight="1">
      <c r="B878" s="6" t="s">
        <v>4803</v>
      </c>
      <c r="G878" s="14">
        <f>TRUNC(G876+G877, 0)</f>
        <v>23797</v>
      </c>
    </row>
    <row r="879" spans="1:14" ht="15" customHeight="1">
      <c r="A879" s="6" t="s">
        <v>2270</v>
      </c>
      <c r="B879" s="6" t="s">
        <v>5395</v>
      </c>
      <c r="C879" s="6" t="s">
        <v>2554</v>
      </c>
      <c r="D879" s="6">
        <v>1</v>
      </c>
      <c r="E879" s="15" t="s">
        <v>3317</v>
      </c>
      <c r="F879" s="15">
        <f>TRUNC(중기기초자료!E722 * 중기전역변수!C19, 1)</f>
        <v>24115.599999999999</v>
      </c>
      <c r="G879" s="15">
        <f>TRUNC(F879*D879, 1)</f>
        <v>24115.599999999999</v>
      </c>
      <c r="H879" s="6" t="s">
        <v>5631</v>
      </c>
      <c r="I879" s="6" t="s">
        <v>5631</v>
      </c>
      <c r="K879" s="6" t="s">
        <v>3156</v>
      </c>
      <c r="L879" s="6" t="s">
        <v>5631</v>
      </c>
      <c r="M879" s="6" t="s">
        <v>63</v>
      </c>
    </row>
    <row r="880" spans="1:14" ht="15" customHeight="1">
      <c r="B880" s="6" t="s">
        <v>4803</v>
      </c>
      <c r="G880" s="14">
        <f>TRUNC(G879, 0)</f>
        <v>24115</v>
      </c>
    </row>
    <row r="881" spans="1:14" ht="15" customHeight="1">
      <c r="B881" s="6" t="s">
        <v>588</v>
      </c>
      <c r="G881" s="14">
        <f>TRUNC(G875+G878+G880, 0)</f>
        <v>58119</v>
      </c>
    </row>
    <row r="882" spans="1:14" ht="15" customHeight="1">
      <c r="A882" s="13"/>
      <c r="B882" s="13"/>
      <c r="C882" s="13"/>
      <c r="D882" s="13"/>
      <c r="E882" s="13"/>
      <c r="F882" s="13"/>
      <c r="G882" s="13"/>
      <c r="H882" s="13"/>
    </row>
    <row r="883" spans="1:14" ht="15" customHeight="1">
      <c r="A883" s="13" t="s">
        <v>4970</v>
      </c>
      <c r="B883" s="13" t="s">
        <v>4458</v>
      </c>
      <c r="C883" s="13"/>
      <c r="D883" s="13"/>
      <c r="E883" s="13"/>
      <c r="F883" s="13"/>
      <c r="G883" s="13"/>
      <c r="H883" s="13"/>
      <c r="I883" s="6" t="s">
        <v>5631</v>
      </c>
      <c r="J883" s="6" t="s">
        <v>509</v>
      </c>
    </row>
    <row r="884" spans="1:14" ht="15" customHeight="1">
      <c r="A884" s="13" t="s">
        <v>1567</v>
      </c>
      <c r="B884" s="13" t="s">
        <v>3131</v>
      </c>
      <c r="C884" s="13"/>
      <c r="D884" s="13"/>
      <c r="E884" s="13"/>
      <c r="F884" s="13"/>
      <c r="G884" s="13"/>
      <c r="H884" s="13"/>
    </row>
    <row r="885" spans="1:14" ht="15" customHeight="1">
      <c r="A885" s="5" t="s">
        <v>4302</v>
      </c>
      <c r="B885" s="5"/>
      <c r="C885" s="5" t="s">
        <v>2755</v>
      </c>
      <c r="D885" s="5" t="s">
        <v>182</v>
      </c>
      <c r="E885" s="5" t="s">
        <v>5266</v>
      </c>
      <c r="F885" s="5" t="s">
        <v>1321</v>
      </c>
      <c r="G885" s="5" t="s">
        <v>780</v>
      </c>
      <c r="H885" s="5" t="s">
        <v>1458</v>
      </c>
    </row>
    <row r="886" spans="1:14" ht="15" customHeight="1">
      <c r="A886" s="6" t="s">
        <v>405</v>
      </c>
      <c r="B886" s="6" t="s">
        <v>2924</v>
      </c>
      <c r="C886" s="6" t="s">
        <v>3769</v>
      </c>
      <c r="D886" s="6">
        <f>(900 + 700 + 613)*10^-4</f>
        <v>0.22130000000000002</v>
      </c>
      <c r="E886" s="14" t="s">
        <v>740</v>
      </c>
      <c r="F886" s="14">
        <f>중기기초자료!F85</f>
        <v>78101</v>
      </c>
      <c r="G886" s="15">
        <f>TRUNC(F886*D886, 1)</f>
        <v>17283.7</v>
      </c>
      <c r="H886" s="6" t="s">
        <v>5631</v>
      </c>
      <c r="I886" s="6" t="s">
        <v>5631</v>
      </c>
      <c r="K886" s="6" t="s">
        <v>724</v>
      </c>
      <c r="L886" s="6" t="s">
        <v>5631</v>
      </c>
      <c r="M886" s="6" t="s">
        <v>4866</v>
      </c>
      <c r="N886" s="6" t="s">
        <v>3407</v>
      </c>
    </row>
    <row r="887" spans="1:14" ht="15" customHeight="1">
      <c r="B887" s="6" t="s">
        <v>4803</v>
      </c>
      <c r="G887" s="14">
        <f>TRUNC(G886, 0)</f>
        <v>17283</v>
      </c>
    </row>
    <row r="888" spans="1:14" ht="15" customHeight="1">
      <c r="A888" s="6" t="s">
        <v>3802</v>
      </c>
      <c r="B888" s="6" t="s">
        <v>2171</v>
      </c>
      <c r="C888" s="6" t="s">
        <v>4283</v>
      </c>
      <c r="D888" s="6">
        <v>15.9</v>
      </c>
      <c r="E888" s="16" t="s">
        <v>5542</v>
      </c>
      <c r="F888" s="16">
        <f>중기기초자료!D731</f>
        <v>1223</v>
      </c>
      <c r="G888" s="15">
        <f>TRUNC(F888*D888, 1)</f>
        <v>19445.7</v>
      </c>
      <c r="H888" s="6" t="s">
        <v>5631</v>
      </c>
      <c r="I888" s="6" t="s">
        <v>5631</v>
      </c>
      <c r="K888" s="6" t="s">
        <v>2015</v>
      </c>
      <c r="L888" s="6" t="s">
        <v>5631</v>
      </c>
      <c r="M888" s="6" t="s">
        <v>1155</v>
      </c>
    </row>
    <row r="889" spans="1:14" ht="15" customHeight="1">
      <c r="B889" s="6" t="s">
        <v>1786</v>
      </c>
      <c r="C889" s="6" t="s">
        <v>4283</v>
      </c>
      <c r="D889" s="6">
        <v>38</v>
      </c>
      <c r="E889" s="16" t="s">
        <v>2305</v>
      </c>
      <c r="F889" s="16">
        <v>0</v>
      </c>
      <c r="G889" s="15">
        <f>TRUNC((G888) * D889/100, 1)</f>
        <v>7389.3</v>
      </c>
      <c r="H889" s="6" t="s">
        <v>5631</v>
      </c>
      <c r="I889" s="6" t="s">
        <v>5631</v>
      </c>
      <c r="K889" s="6" t="s">
        <v>608</v>
      </c>
      <c r="L889" s="6" t="s">
        <v>5631</v>
      </c>
      <c r="M889" s="6" t="s">
        <v>3749</v>
      </c>
      <c r="N889" s="6" t="s">
        <v>5631</v>
      </c>
    </row>
    <row r="890" spans="1:14" ht="15" customHeight="1">
      <c r="B890" s="6" t="s">
        <v>4803</v>
      </c>
      <c r="G890" s="14">
        <f>TRUNC(G888+G889, 0)</f>
        <v>26835</v>
      </c>
    </row>
    <row r="891" spans="1:14" ht="15" customHeight="1">
      <c r="A891" s="6" t="s">
        <v>2270</v>
      </c>
      <c r="B891" s="6" t="s">
        <v>2417</v>
      </c>
      <c r="C891" s="6" t="s">
        <v>2659</v>
      </c>
      <c r="D891" s="6">
        <v>1</v>
      </c>
      <c r="E891" s="15" t="s">
        <v>3317</v>
      </c>
      <c r="F891" s="15">
        <f>TRUNC(중기기초자료!E721 * 중기전역변수!C19, 1)</f>
        <v>25758.7</v>
      </c>
      <c r="G891" s="15">
        <f>TRUNC(F891*D891, 1)</f>
        <v>25758.7</v>
      </c>
      <c r="H891" s="6" t="s">
        <v>5631</v>
      </c>
      <c r="I891" s="6" t="s">
        <v>5631</v>
      </c>
      <c r="K891" s="6" t="s">
        <v>3156</v>
      </c>
      <c r="L891" s="6" t="s">
        <v>5631</v>
      </c>
      <c r="M891" s="6" t="s">
        <v>3230</v>
      </c>
    </row>
    <row r="892" spans="1:14" ht="15" customHeight="1">
      <c r="B892" s="6" t="s">
        <v>4803</v>
      </c>
      <c r="G892" s="14">
        <f>TRUNC(G891, 0)</f>
        <v>25758</v>
      </c>
    </row>
    <row r="893" spans="1:14" ht="15" customHeight="1">
      <c r="B893" s="6" t="s">
        <v>588</v>
      </c>
      <c r="G893" s="14">
        <f>TRUNC(G887+G890+G892, 0)</f>
        <v>69876</v>
      </c>
    </row>
    <row r="894" spans="1:14" ht="15" customHeight="1">
      <c r="A894" s="13"/>
      <c r="B894" s="13"/>
      <c r="C894" s="13"/>
      <c r="D894" s="13"/>
      <c r="E894" s="13"/>
      <c r="F894" s="13"/>
      <c r="G894" s="13"/>
      <c r="H894" s="13"/>
    </row>
    <row r="895" spans="1:14" ht="15" customHeight="1">
      <c r="A895" s="13" t="s">
        <v>4970</v>
      </c>
      <c r="B895" s="13" t="s">
        <v>2450</v>
      </c>
      <c r="C895" s="13"/>
      <c r="D895" s="13"/>
      <c r="E895" s="13"/>
      <c r="F895" s="13"/>
      <c r="G895" s="13"/>
      <c r="H895" s="13"/>
      <c r="I895" s="6" t="s">
        <v>5631</v>
      </c>
      <c r="J895" s="6" t="s">
        <v>243</v>
      </c>
    </row>
    <row r="896" spans="1:14" ht="15" customHeight="1">
      <c r="A896" s="13" t="s">
        <v>1567</v>
      </c>
      <c r="B896" s="13" t="s">
        <v>2703</v>
      </c>
      <c r="C896" s="13"/>
      <c r="D896" s="13"/>
      <c r="E896" s="13"/>
      <c r="F896" s="13"/>
      <c r="G896" s="13"/>
      <c r="H896" s="13"/>
    </row>
    <row r="897" spans="1:14" ht="15" customHeight="1">
      <c r="A897" s="5" t="s">
        <v>4302</v>
      </c>
      <c r="B897" s="5"/>
      <c r="C897" s="5" t="s">
        <v>2755</v>
      </c>
      <c r="D897" s="5" t="s">
        <v>182</v>
      </c>
      <c r="E897" s="5" t="s">
        <v>5266</v>
      </c>
      <c r="F897" s="5" t="s">
        <v>1321</v>
      </c>
      <c r="G897" s="5" t="s">
        <v>780</v>
      </c>
      <c r="H897" s="5" t="s">
        <v>1458</v>
      </c>
    </row>
    <row r="898" spans="1:14" ht="15" customHeight="1">
      <c r="A898" s="6" t="s">
        <v>405</v>
      </c>
      <c r="B898" s="6" t="s">
        <v>2924</v>
      </c>
      <c r="C898" s="6" t="s">
        <v>4338</v>
      </c>
      <c r="D898" s="6">
        <f>(900 + 650 + 613)*10^-4</f>
        <v>0.21630000000000002</v>
      </c>
      <c r="E898" s="14" t="s">
        <v>740</v>
      </c>
      <c r="F898" s="14">
        <f>중기기초자료!F86</f>
        <v>111177</v>
      </c>
      <c r="G898" s="15">
        <f>TRUNC(F898*D898, 1)</f>
        <v>24047.5</v>
      </c>
      <c r="H898" s="6" t="s">
        <v>5631</v>
      </c>
      <c r="I898" s="6" t="s">
        <v>5631</v>
      </c>
      <c r="K898" s="6" t="s">
        <v>724</v>
      </c>
      <c r="L898" s="6" t="s">
        <v>5631</v>
      </c>
      <c r="M898" s="6" t="s">
        <v>4223</v>
      </c>
      <c r="N898" s="6" t="s">
        <v>649</v>
      </c>
    </row>
    <row r="899" spans="1:14" ht="15" customHeight="1">
      <c r="B899" s="6" t="s">
        <v>4803</v>
      </c>
      <c r="G899" s="14">
        <f>TRUNC(G898, 0)</f>
        <v>24047</v>
      </c>
    </row>
    <row r="900" spans="1:14" ht="15" customHeight="1">
      <c r="A900" s="6" t="s">
        <v>3802</v>
      </c>
      <c r="B900" s="6" t="s">
        <v>2171</v>
      </c>
      <c r="C900" s="6" t="s">
        <v>4283</v>
      </c>
      <c r="D900" s="6">
        <v>20</v>
      </c>
      <c r="E900" s="16" t="s">
        <v>5542</v>
      </c>
      <c r="F900" s="16">
        <f>중기기초자료!D731</f>
        <v>1223</v>
      </c>
      <c r="G900" s="15">
        <f>TRUNC(F900*D900, 1)</f>
        <v>24460</v>
      </c>
      <c r="H900" s="6" t="s">
        <v>5631</v>
      </c>
      <c r="I900" s="6" t="s">
        <v>5631</v>
      </c>
      <c r="K900" s="6" t="s">
        <v>2015</v>
      </c>
      <c r="L900" s="6" t="s">
        <v>5631</v>
      </c>
      <c r="M900" s="6" t="s">
        <v>1155</v>
      </c>
    </row>
    <row r="901" spans="1:14" ht="15" customHeight="1">
      <c r="B901" s="6" t="s">
        <v>1786</v>
      </c>
      <c r="C901" s="6" t="s">
        <v>4283</v>
      </c>
      <c r="D901" s="6">
        <v>38</v>
      </c>
      <c r="E901" s="16" t="s">
        <v>2305</v>
      </c>
      <c r="F901" s="16">
        <v>0</v>
      </c>
      <c r="G901" s="15">
        <f>TRUNC((G900) * D901/100, 1)</f>
        <v>9294.7999999999993</v>
      </c>
      <c r="H901" s="6" t="s">
        <v>5631</v>
      </c>
      <c r="I901" s="6" t="s">
        <v>5631</v>
      </c>
      <c r="K901" s="6" t="s">
        <v>608</v>
      </c>
      <c r="L901" s="6" t="s">
        <v>5631</v>
      </c>
      <c r="M901" s="6" t="s">
        <v>3749</v>
      </c>
      <c r="N901" s="6" t="s">
        <v>5631</v>
      </c>
    </row>
    <row r="902" spans="1:14" ht="15" customHeight="1">
      <c r="B902" s="6" t="s">
        <v>4803</v>
      </c>
      <c r="G902" s="14">
        <f>TRUNC(G900+G901, 0)</f>
        <v>33754</v>
      </c>
    </row>
    <row r="903" spans="1:14" ht="15" customHeight="1">
      <c r="A903" s="6" t="s">
        <v>2270</v>
      </c>
      <c r="B903" s="6" t="s">
        <v>2417</v>
      </c>
      <c r="C903" s="6" t="s">
        <v>2659</v>
      </c>
      <c r="D903" s="6">
        <v>1</v>
      </c>
      <c r="E903" s="15" t="s">
        <v>3317</v>
      </c>
      <c r="F903" s="15">
        <f>TRUNC(중기기초자료!E721 * 중기전역변수!C19, 1)</f>
        <v>25758.7</v>
      </c>
      <c r="G903" s="15">
        <f>TRUNC(F903*D903, 1)</f>
        <v>25758.7</v>
      </c>
      <c r="H903" s="6" t="s">
        <v>5631</v>
      </c>
      <c r="I903" s="6" t="s">
        <v>5631</v>
      </c>
      <c r="K903" s="6" t="s">
        <v>3156</v>
      </c>
      <c r="L903" s="6" t="s">
        <v>5631</v>
      </c>
      <c r="M903" s="6" t="s">
        <v>3230</v>
      </c>
    </row>
    <row r="904" spans="1:14" ht="15" customHeight="1">
      <c r="B904" s="6" t="s">
        <v>4803</v>
      </c>
      <c r="G904" s="14">
        <f>TRUNC(G903, 0)</f>
        <v>25758</v>
      </c>
    </row>
    <row r="905" spans="1:14" ht="15" customHeight="1">
      <c r="B905" s="6" t="s">
        <v>588</v>
      </c>
      <c r="G905" s="14">
        <f>TRUNC(G899+G902+G904, 0)</f>
        <v>83559</v>
      </c>
    </row>
    <row r="906" spans="1:14" ht="15" customHeight="1">
      <c r="A906" s="13"/>
      <c r="B906" s="13"/>
      <c r="C906" s="13"/>
      <c r="D906" s="13"/>
      <c r="E906" s="13"/>
      <c r="F906" s="13"/>
      <c r="G906" s="13"/>
      <c r="H906" s="13"/>
    </row>
    <row r="907" spans="1:14" ht="15" customHeight="1">
      <c r="A907" s="13" t="s">
        <v>4970</v>
      </c>
      <c r="B907" s="13" t="s">
        <v>1449</v>
      </c>
      <c r="C907" s="13"/>
      <c r="D907" s="13"/>
      <c r="E907" s="13"/>
      <c r="F907" s="13"/>
      <c r="G907" s="13"/>
      <c r="H907" s="13"/>
      <c r="I907" s="6" t="s">
        <v>5631</v>
      </c>
      <c r="J907" s="6" t="s">
        <v>348</v>
      </c>
    </row>
    <row r="908" spans="1:14" ht="15" customHeight="1">
      <c r="A908" s="13" t="s">
        <v>1567</v>
      </c>
      <c r="B908" s="13" t="s">
        <v>5140</v>
      </c>
      <c r="C908" s="13"/>
      <c r="D908" s="13"/>
      <c r="E908" s="13"/>
      <c r="F908" s="13"/>
      <c r="G908" s="13"/>
      <c r="H908" s="13"/>
    </row>
    <row r="909" spans="1:14" ht="15" customHeight="1">
      <c r="A909" s="5" t="s">
        <v>4302</v>
      </c>
      <c r="B909" s="5"/>
      <c r="C909" s="5" t="s">
        <v>2755</v>
      </c>
      <c r="D909" s="5" t="s">
        <v>182</v>
      </c>
      <c r="E909" s="5" t="s">
        <v>5266</v>
      </c>
      <c r="F909" s="5" t="s">
        <v>1321</v>
      </c>
      <c r="G909" s="5" t="s">
        <v>780</v>
      </c>
      <c r="H909" s="5" t="s">
        <v>1458</v>
      </c>
    </row>
    <row r="910" spans="1:14" ht="15" customHeight="1">
      <c r="A910" s="6" t="s">
        <v>405</v>
      </c>
      <c r="B910" s="6" t="s">
        <v>2924</v>
      </c>
      <c r="C910" s="6" t="s">
        <v>4255</v>
      </c>
      <c r="D910" s="6">
        <f>(900 + 650 + 613)*10^-4</f>
        <v>0.21630000000000002</v>
      </c>
      <c r="E910" s="14" t="s">
        <v>740</v>
      </c>
      <c r="F910" s="14">
        <f>중기기초자료!F87</f>
        <v>130937</v>
      </c>
      <c r="G910" s="15">
        <f>TRUNC(F910*D910, 1)</f>
        <v>28321.599999999999</v>
      </c>
      <c r="H910" s="6" t="s">
        <v>5631</v>
      </c>
      <c r="I910" s="6" t="s">
        <v>5631</v>
      </c>
      <c r="K910" s="6" t="s">
        <v>724</v>
      </c>
      <c r="L910" s="6" t="s">
        <v>5631</v>
      </c>
      <c r="M910" s="6" t="s">
        <v>4312</v>
      </c>
      <c r="N910" s="6" t="s">
        <v>649</v>
      </c>
    </row>
    <row r="911" spans="1:14" ht="15" customHeight="1">
      <c r="B911" s="6" t="s">
        <v>4803</v>
      </c>
      <c r="G911" s="14">
        <f>TRUNC(G910, 0)</f>
        <v>28321</v>
      </c>
    </row>
    <row r="912" spans="1:14" ht="15" customHeight="1">
      <c r="A912" s="6" t="s">
        <v>3802</v>
      </c>
      <c r="B912" s="6" t="s">
        <v>2171</v>
      </c>
      <c r="C912" s="6" t="s">
        <v>4283</v>
      </c>
      <c r="D912" s="6">
        <v>23</v>
      </c>
      <c r="E912" s="16" t="s">
        <v>5542</v>
      </c>
      <c r="F912" s="16">
        <f>중기기초자료!D731</f>
        <v>1223</v>
      </c>
      <c r="G912" s="15">
        <f>TRUNC(F912*D912, 1)</f>
        <v>28129</v>
      </c>
      <c r="H912" s="6" t="s">
        <v>5631</v>
      </c>
      <c r="I912" s="6" t="s">
        <v>5631</v>
      </c>
      <c r="K912" s="6" t="s">
        <v>2015</v>
      </c>
      <c r="L912" s="6" t="s">
        <v>5631</v>
      </c>
      <c r="M912" s="6" t="s">
        <v>1155</v>
      </c>
    </row>
    <row r="913" spans="1:14" ht="15" customHeight="1">
      <c r="B913" s="6" t="s">
        <v>1786</v>
      </c>
      <c r="C913" s="6" t="s">
        <v>4283</v>
      </c>
      <c r="D913" s="6">
        <v>38</v>
      </c>
      <c r="E913" s="16" t="s">
        <v>2305</v>
      </c>
      <c r="F913" s="16">
        <v>0</v>
      </c>
      <c r="G913" s="15">
        <f>TRUNC((G912) * D913/100, 1)</f>
        <v>10689</v>
      </c>
      <c r="H913" s="6" t="s">
        <v>5631</v>
      </c>
      <c r="I913" s="6" t="s">
        <v>5631</v>
      </c>
      <c r="K913" s="6" t="s">
        <v>608</v>
      </c>
      <c r="L913" s="6" t="s">
        <v>5631</v>
      </c>
      <c r="M913" s="6" t="s">
        <v>3749</v>
      </c>
      <c r="N913" s="6" t="s">
        <v>5631</v>
      </c>
    </row>
    <row r="914" spans="1:14" ht="15" customHeight="1">
      <c r="B914" s="6" t="s">
        <v>4803</v>
      </c>
      <c r="G914" s="14">
        <f>TRUNC(G912+G913, 0)</f>
        <v>38818</v>
      </c>
    </row>
    <row r="915" spans="1:14" ht="15" customHeight="1">
      <c r="A915" s="6" t="s">
        <v>2270</v>
      </c>
      <c r="B915" s="6" t="s">
        <v>2417</v>
      </c>
      <c r="C915" s="6" t="s">
        <v>2659</v>
      </c>
      <c r="D915" s="6">
        <v>1</v>
      </c>
      <c r="E915" s="15" t="s">
        <v>3317</v>
      </c>
      <c r="F915" s="15">
        <f>TRUNC(중기기초자료!E721 * 중기전역변수!C19, 1)</f>
        <v>25758.7</v>
      </c>
      <c r="G915" s="15">
        <f>TRUNC(F915*D915, 1)</f>
        <v>25758.7</v>
      </c>
      <c r="H915" s="6" t="s">
        <v>5631</v>
      </c>
      <c r="I915" s="6" t="s">
        <v>5631</v>
      </c>
      <c r="K915" s="6" t="s">
        <v>3156</v>
      </c>
      <c r="L915" s="6" t="s">
        <v>5631</v>
      </c>
      <c r="M915" s="6" t="s">
        <v>3230</v>
      </c>
    </row>
    <row r="916" spans="1:14" ht="15" customHeight="1">
      <c r="B916" s="6" t="s">
        <v>4803</v>
      </c>
      <c r="G916" s="14">
        <f>TRUNC(G915, 0)</f>
        <v>25758</v>
      </c>
    </row>
    <row r="917" spans="1:14" ht="15" customHeight="1">
      <c r="B917" s="6" t="s">
        <v>588</v>
      </c>
      <c r="G917" s="14">
        <f>TRUNC(G911+G914+G916, 0)</f>
        <v>92897</v>
      </c>
    </row>
    <row r="918" spans="1:14" ht="15" customHeight="1">
      <c r="A918" s="13"/>
      <c r="B918" s="13"/>
      <c r="C918" s="13"/>
      <c r="D918" s="13"/>
      <c r="E918" s="13"/>
      <c r="F918" s="13"/>
      <c r="G918" s="13"/>
      <c r="H918" s="13"/>
    </row>
    <row r="919" spans="1:14" ht="15" customHeight="1">
      <c r="A919" s="13" t="s">
        <v>4970</v>
      </c>
      <c r="B919" s="13" t="s">
        <v>570</v>
      </c>
      <c r="C919" s="13"/>
      <c r="D919" s="13"/>
      <c r="E919" s="13"/>
      <c r="F919" s="13"/>
      <c r="G919" s="13"/>
      <c r="H919" s="13"/>
      <c r="I919" s="6" t="s">
        <v>5631</v>
      </c>
      <c r="J919" s="6" t="s">
        <v>4164</v>
      </c>
    </row>
    <row r="920" spans="1:14" ht="15" customHeight="1">
      <c r="A920" s="13" t="s">
        <v>1567</v>
      </c>
      <c r="B920" s="13" t="s">
        <v>1291</v>
      </c>
      <c r="C920" s="13"/>
      <c r="D920" s="13"/>
      <c r="E920" s="13"/>
      <c r="F920" s="13"/>
      <c r="G920" s="13"/>
      <c r="H920" s="13"/>
    </row>
    <row r="921" spans="1:14" ht="15" customHeight="1">
      <c r="A921" s="5" t="s">
        <v>4302</v>
      </c>
      <c r="B921" s="5"/>
      <c r="C921" s="5" t="s">
        <v>2755</v>
      </c>
      <c r="D921" s="5" t="s">
        <v>182</v>
      </c>
      <c r="E921" s="5" t="s">
        <v>5266</v>
      </c>
      <c r="F921" s="5" t="s">
        <v>1321</v>
      </c>
      <c r="G921" s="5" t="s">
        <v>780</v>
      </c>
      <c r="H921" s="5" t="s">
        <v>1458</v>
      </c>
    </row>
    <row r="922" spans="1:14" ht="15" customHeight="1">
      <c r="A922" s="6" t="s">
        <v>405</v>
      </c>
      <c r="B922" s="6" t="s">
        <v>2924</v>
      </c>
      <c r="C922" s="6" t="s">
        <v>2484</v>
      </c>
      <c r="D922" s="6">
        <f>(900 + 650 + 613)*10^-4</f>
        <v>0.21630000000000002</v>
      </c>
      <c r="E922" s="14" t="s">
        <v>740</v>
      </c>
      <c r="F922" s="14">
        <f>중기기초자료!F88</f>
        <v>184276</v>
      </c>
      <c r="G922" s="15">
        <f>TRUNC(F922*D922, 1)</f>
        <v>39858.800000000003</v>
      </c>
      <c r="H922" s="6" t="s">
        <v>5631</v>
      </c>
      <c r="I922" s="6" t="s">
        <v>5631</v>
      </c>
      <c r="K922" s="6" t="s">
        <v>724</v>
      </c>
      <c r="L922" s="6" t="s">
        <v>5631</v>
      </c>
      <c r="M922" s="6" t="s">
        <v>2564</v>
      </c>
      <c r="N922" s="6" t="s">
        <v>649</v>
      </c>
    </row>
    <row r="923" spans="1:14" ht="15" customHeight="1">
      <c r="B923" s="6" t="s">
        <v>4803</v>
      </c>
      <c r="G923" s="14">
        <f>TRUNC(G922, 0)</f>
        <v>39858</v>
      </c>
    </row>
    <row r="924" spans="1:14" ht="15" customHeight="1">
      <c r="A924" s="6" t="s">
        <v>3802</v>
      </c>
      <c r="B924" s="6" t="s">
        <v>2171</v>
      </c>
      <c r="C924" s="6" t="s">
        <v>4283</v>
      </c>
      <c r="D924" s="6">
        <v>29.1</v>
      </c>
      <c r="E924" s="16" t="s">
        <v>5542</v>
      </c>
      <c r="F924" s="16">
        <f>중기기초자료!D731</f>
        <v>1223</v>
      </c>
      <c r="G924" s="15">
        <f>TRUNC(F924*D924, 1)</f>
        <v>35589.300000000003</v>
      </c>
      <c r="H924" s="6" t="s">
        <v>5631</v>
      </c>
      <c r="I924" s="6" t="s">
        <v>5631</v>
      </c>
      <c r="K924" s="6" t="s">
        <v>2015</v>
      </c>
      <c r="L924" s="6" t="s">
        <v>5631</v>
      </c>
      <c r="M924" s="6" t="s">
        <v>1155</v>
      </c>
    </row>
    <row r="925" spans="1:14" ht="15" customHeight="1">
      <c r="B925" s="6" t="s">
        <v>1786</v>
      </c>
      <c r="C925" s="6" t="s">
        <v>4283</v>
      </c>
      <c r="D925" s="6">
        <v>38</v>
      </c>
      <c r="E925" s="16" t="s">
        <v>2305</v>
      </c>
      <c r="F925" s="16">
        <v>0</v>
      </c>
      <c r="G925" s="15">
        <f>TRUNC((G924) * D925/100, 1)</f>
        <v>13523.9</v>
      </c>
      <c r="H925" s="6" t="s">
        <v>5631</v>
      </c>
      <c r="I925" s="6" t="s">
        <v>5631</v>
      </c>
      <c r="K925" s="6" t="s">
        <v>608</v>
      </c>
      <c r="L925" s="6" t="s">
        <v>5631</v>
      </c>
      <c r="M925" s="6" t="s">
        <v>3749</v>
      </c>
      <c r="N925" s="6" t="s">
        <v>5631</v>
      </c>
    </row>
    <row r="926" spans="1:14" ht="15" customHeight="1">
      <c r="B926" s="6" t="s">
        <v>4803</v>
      </c>
      <c r="G926" s="14">
        <f>TRUNC(G924+G925, 0)</f>
        <v>49113</v>
      </c>
    </row>
    <row r="927" spans="1:14" ht="15" customHeight="1">
      <c r="A927" s="6" t="s">
        <v>2270</v>
      </c>
      <c r="B927" s="6" t="s">
        <v>2417</v>
      </c>
      <c r="C927" s="6" t="s">
        <v>2659</v>
      </c>
      <c r="D927" s="6">
        <v>1</v>
      </c>
      <c r="E927" s="15" t="s">
        <v>3317</v>
      </c>
      <c r="F927" s="15">
        <f>TRUNC(중기기초자료!E721 * 중기전역변수!C19, 1)</f>
        <v>25758.7</v>
      </c>
      <c r="G927" s="15">
        <f>TRUNC(F927*D927, 1)</f>
        <v>25758.7</v>
      </c>
      <c r="H927" s="6" t="s">
        <v>5631</v>
      </c>
      <c r="I927" s="6" t="s">
        <v>5631</v>
      </c>
      <c r="K927" s="6" t="s">
        <v>3156</v>
      </c>
      <c r="L927" s="6" t="s">
        <v>5631</v>
      </c>
      <c r="M927" s="6" t="s">
        <v>3230</v>
      </c>
    </row>
    <row r="928" spans="1:14" ht="15" customHeight="1">
      <c r="B928" s="6" t="s">
        <v>4803</v>
      </c>
      <c r="G928" s="14">
        <f>TRUNC(G927, 0)</f>
        <v>25758</v>
      </c>
    </row>
    <row r="929" spans="1:14" ht="15" customHeight="1">
      <c r="B929" s="6" t="s">
        <v>588</v>
      </c>
      <c r="G929" s="14">
        <f>TRUNC(G923+G926+G928, 0)</f>
        <v>114729</v>
      </c>
    </row>
    <row r="930" spans="1:14" ht="15" customHeight="1">
      <c r="A930" s="13"/>
      <c r="B930" s="13"/>
      <c r="C930" s="13"/>
      <c r="D930" s="13"/>
      <c r="E930" s="13"/>
      <c r="F930" s="13"/>
      <c r="G930" s="13"/>
      <c r="H930" s="13"/>
    </row>
    <row r="931" spans="1:14" ht="15" customHeight="1">
      <c r="A931" s="13" t="s">
        <v>4970</v>
      </c>
      <c r="B931" s="13" t="s">
        <v>4821</v>
      </c>
      <c r="C931" s="13"/>
      <c r="D931" s="13"/>
      <c r="E931" s="13"/>
      <c r="F931" s="13"/>
      <c r="G931" s="13"/>
      <c r="H931" s="13"/>
      <c r="I931" s="6" t="s">
        <v>5631</v>
      </c>
      <c r="J931" s="6" t="s">
        <v>4650</v>
      </c>
    </row>
    <row r="932" spans="1:14" ht="15" customHeight="1">
      <c r="A932" s="13" t="s">
        <v>1567</v>
      </c>
      <c r="B932" s="13" t="s">
        <v>863</v>
      </c>
      <c r="C932" s="13"/>
      <c r="D932" s="13"/>
      <c r="E932" s="13"/>
      <c r="F932" s="13"/>
      <c r="G932" s="13"/>
      <c r="H932" s="13"/>
    </row>
    <row r="933" spans="1:14" ht="15" customHeight="1">
      <c r="A933" s="5" t="s">
        <v>4302</v>
      </c>
      <c r="B933" s="5"/>
      <c r="C933" s="5" t="s">
        <v>2755</v>
      </c>
      <c r="D933" s="5" t="s">
        <v>182</v>
      </c>
      <c r="E933" s="5" t="s">
        <v>5266</v>
      </c>
      <c r="F933" s="5" t="s">
        <v>1321</v>
      </c>
      <c r="G933" s="5" t="s">
        <v>780</v>
      </c>
      <c r="H933" s="5" t="s">
        <v>1458</v>
      </c>
    </row>
    <row r="934" spans="1:14" ht="15" customHeight="1">
      <c r="A934" s="6" t="s">
        <v>405</v>
      </c>
      <c r="B934" s="6" t="s">
        <v>5186</v>
      </c>
      <c r="C934" s="6" t="s">
        <v>3769</v>
      </c>
      <c r="D934" s="6">
        <f>(1125 + 1063 + 449)*10^-4</f>
        <v>0.26369999999999999</v>
      </c>
      <c r="E934" s="14" t="s">
        <v>740</v>
      </c>
      <c r="F934" s="14">
        <f>중기기초자료!F89</f>
        <v>1250</v>
      </c>
      <c r="G934" s="15">
        <f>TRUNC(F934*D934, 1)</f>
        <v>329.6</v>
      </c>
      <c r="H934" s="6" t="s">
        <v>5631</v>
      </c>
      <c r="I934" s="6" t="s">
        <v>5631</v>
      </c>
      <c r="K934" s="6" t="s">
        <v>724</v>
      </c>
      <c r="L934" s="6" t="s">
        <v>5631</v>
      </c>
      <c r="M934" s="6" t="s">
        <v>560</v>
      </c>
      <c r="N934" s="6" t="s">
        <v>4229</v>
      </c>
    </row>
    <row r="935" spans="1:14" ht="15" customHeight="1">
      <c r="B935" s="6" t="s">
        <v>4803</v>
      </c>
      <c r="G935" s="14">
        <f>TRUNC(G934, 0)</f>
        <v>329</v>
      </c>
    </row>
    <row r="936" spans="1:14" ht="15" customHeight="1">
      <c r="A936" s="6" t="s">
        <v>3802</v>
      </c>
    </row>
    <row r="937" spans="1:14" ht="15" customHeight="1">
      <c r="B937" s="6" t="s">
        <v>4803</v>
      </c>
    </row>
    <row r="938" spans="1:14" ht="15" customHeight="1">
      <c r="A938" s="6" t="s">
        <v>2270</v>
      </c>
    </row>
    <row r="939" spans="1:14" ht="15" customHeight="1">
      <c r="B939" s="6" t="s">
        <v>4803</v>
      </c>
    </row>
    <row r="940" spans="1:14" ht="15" customHeight="1">
      <c r="B940" s="6" t="s">
        <v>588</v>
      </c>
      <c r="G940" s="14">
        <f>TRUNC(G935+G937+G939, 0)</f>
        <v>329</v>
      </c>
    </row>
    <row r="941" spans="1:14" ht="15" customHeight="1">
      <c r="A941" s="13"/>
      <c r="B941" s="13"/>
      <c r="C941" s="13"/>
      <c r="D941" s="13"/>
      <c r="E941" s="13"/>
      <c r="F941" s="13"/>
      <c r="G941" s="13"/>
      <c r="H941" s="13"/>
    </row>
    <row r="942" spans="1:14" ht="15" customHeight="1">
      <c r="A942" s="13" t="s">
        <v>4970</v>
      </c>
      <c r="B942" s="13" t="s">
        <v>2885</v>
      </c>
      <c r="C942" s="13"/>
      <c r="D942" s="13"/>
      <c r="E942" s="13"/>
      <c r="F942" s="13"/>
      <c r="G942" s="13"/>
      <c r="H942" s="13"/>
      <c r="I942" s="6" t="s">
        <v>5631</v>
      </c>
      <c r="J942" s="6" t="s">
        <v>4559</v>
      </c>
    </row>
    <row r="943" spans="1:14" ht="15" customHeight="1">
      <c r="A943" s="13" t="s">
        <v>1567</v>
      </c>
      <c r="B943" s="13" t="s">
        <v>3936</v>
      </c>
      <c r="C943" s="13"/>
      <c r="D943" s="13"/>
      <c r="E943" s="13"/>
      <c r="F943" s="13"/>
      <c r="G943" s="13"/>
      <c r="H943" s="13"/>
    </row>
    <row r="944" spans="1:14" ht="15" customHeight="1">
      <c r="A944" s="5" t="s">
        <v>4302</v>
      </c>
      <c r="B944" s="5"/>
      <c r="C944" s="5" t="s">
        <v>2755</v>
      </c>
      <c r="D944" s="5" t="s">
        <v>182</v>
      </c>
      <c r="E944" s="5" t="s">
        <v>5266</v>
      </c>
      <c r="F944" s="5" t="s">
        <v>1321</v>
      </c>
      <c r="G944" s="5" t="s">
        <v>780</v>
      </c>
      <c r="H944" s="5" t="s">
        <v>1458</v>
      </c>
    </row>
    <row r="945" spans="1:14" ht="15" customHeight="1">
      <c r="A945" s="6" t="s">
        <v>405</v>
      </c>
      <c r="B945" s="6" t="s">
        <v>5186</v>
      </c>
      <c r="C945" s="6" t="s">
        <v>4338</v>
      </c>
      <c r="D945" s="6">
        <f>(1125 + 1063 + 449)*10^-4</f>
        <v>0.26369999999999999</v>
      </c>
      <c r="E945" s="14" t="s">
        <v>740</v>
      </c>
      <c r="F945" s="14">
        <f>중기기초자료!F90</f>
        <v>1350</v>
      </c>
      <c r="G945" s="15">
        <f>TRUNC(F945*D945, 1)</f>
        <v>355.9</v>
      </c>
      <c r="H945" s="6" t="s">
        <v>5631</v>
      </c>
      <c r="I945" s="6" t="s">
        <v>5631</v>
      </c>
      <c r="K945" s="6" t="s">
        <v>724</v>
      </c>
      <c r="L945" s="6" t="s">
        <v>5631</v>
      </c>
      <c r="M945" s="6" t="s">
        <v>104</v>
      </c>
      <c r="N945" s="6" t="s">
        <v>3665</v>
      </c>
    </row>
    <row r="946" spans="1:14" ht="15" customHeight="1">
      <c r="B946" s="6" t="s">
        <v>4803</v>
      </c>
      <c r="G946" s="14">
        <f>TRUNC(G945, 0)</f>
        <v>355</v>
      </c>
    </row>
    <row r="947" spans="1:14" ht="15" customHeight="1">
      <c r="A947" s="6" t="s">
        <v>3802</v>
      </c>
    </row>
    <row r="948" spans="1:14" ht="15" customHeight="1">
      <c r="B948" s="6" t="s">
        <v>4803</v>
      </c>
    </row>
    <row r="949" spans="1:14" ht="15" customHeight="1">
      <c r="A949" s="6" t="s">
        <v>2270</v>
      </c>
    </row>
    <row r="950" spans="1:14" ht="15" customHeight="1">
      <c r="B950" s="6" t="s">
        <v>4803</v>
      </c>
    </row>
    <row r="951" spans="1:14" ht="15" customHeight="1">
      <c r="B951" s="6" t="s">
        <v>588</v>
      </c>
      <c r="G951" s="14">
        <f>TRUNC(G946+G948+G950, 0)</f>
        <v>355</v>
      </c>
    </row>
    <row r="952" spans="1:14" ht="15" customHeight="1">
      <c r="A952" s="13"/>
      <c r="B952" s="13"/>
      <c r="C952" s="13"/>
      <c r="D952" s="13"/>
      <c r="E952" s="13"/>
      <c r="F952" s="13"/>
      <c r="G952" s="13"/>
      <c r="H952" s="13"/>
    </row>
    <row r="953" spans="1:14" ht="15" customHeight="1">
      <c r="A953" s="13" t="s">
        <v>4970</v>
      </c>
      <c r="B953" s="13" t="s">
        <v>3206</v>
      </c>
      <c r="C953" s="13"/>
      <c r="D953" s="13"/>
      <c r="E953" s="13"/>
      <c r="F953" s="13"/>
      <c r="G953" s="13"/>
      <c r="H953" s="13"/>
      <c r="I953" s="6" t="s">
        <v>5631</v>
      </c>
      <c r="J953" s="6" t="s">
        <v>4442</v>
      </c>
    </row>
    <row r="954" spans="1:14" ht="15" customHeight="1">
      <c r="A954" s="13" t="s">
        <v>1567</v>
      </c>
      <c r="B954" s="13" t="s">
        <v>4204</v>
      </c>
      <c r="C954" s="13"/>
      <c r="D954" s="13"/>
      <c r="E954" s="13"/>
      <c r="F954" s="13"/>
      <c r="G954" s="13"/>
      <c r="H954" s="13"/>
    </row>
    <row r="955" spans="1:14" ht="15" customHeight="1">
      <c r="A955" s="5" t="s">
        <v>4302</v>
      </c>
      <c r="B955" s="5"/>
      <c r="C955" s="5" t="s">
        <v>2755</v>
      </c>
      <c r="D955" s="5" t="s">
        <v>182</v>
      </c>
      <c r="E955" s="5" t="s">
        <v>5266</v>
      </c>
      <c r="F955" s="5" t="s">
        <v>1321</v>
      </c>
      <c r="G955" s="5" t="s">
        <v>780</v>
      </c>
      <c r="H955" s="5" t="s">
        <v>1458</v>
      </c>
    </row>
    <row r="956" spans="1:14" ht="15" customHeight="1">
      <c r="A956" s="6" t="s">
        <v>405</v>
      </c>
      <c r="B956" s="6" t="s">
        <v>5186</v>
      </c>
      <c r="C956" s="6" t="s">
        <v>4255</v>
      </c>
      <c r="D956" s="6">
        <f>(1125 + 1063 + 449)*10^-4</f>
        <v>0.26369999999999999</v>
      </c>
      <c r="E956" s="14" t="s">
        <v>740</v>
      </c>
      <c r="F956" s="14">
        <f>중기기초자료!F91</f>
        <v>1450</v>
      </c>
      <c r="G956" s="15">
        <f>TRUNC(F956*D956, 1)</f>
        <v>382.3</v>
      </c>
      <c r="H956" s="6" t="s">
        <v>5631</v>
      </c>
      <c r="I956" s="6" t="s">
        <v>5631</v>
      </c>
      <c r="K956" s="6" t="s">
        <v>724</v>
      </c>
      <c r="L956" s="6" t="s">
        <v>5631</v>
      </c>
      <c r="M956" s="6" t="s">
        <v>4</v>
      </c>
      <c r="N956" s="6" t="s">
        <v>3665</v>
      </c>
    </row>
    <row r="957" spans="1:14" ht="15" customHeight="1">
      <c r="B957" s="6" t="s">
        <v>4803</v>
      </c>
      <c r="G957" s="14">
        <f>TRUNC(G956, 0)</f>
        <v>382</v>
      </c>
    </row>
    <row r="958" spans="1:14" ht="15" customHeight="1">
      <c r="A958" s="6" t="s">
        <v>3802</v>
      </c>
    </row>
    <row r="959" spans="1:14" ht="15" customHeight="1">
      <c r="B959" s="6" t="s">
        <v>4803</v>
      </c>
    </row>
    <row r="960" spans="1:14" ht="15" customHeight="1">
      <c r="A960" s="6" t="s">
        <v>2270</v>
      </c>
    </row>
    <row r="961" spans="1:14" ht="15" customHeight="1">
      <c r="B961" s="6" t="s">
        <v>4803</v>
      </c>
    </row>
    <row r="962" spans="1:14" ht="15" customHeight="1">
      <c r="B962" s="6" t="s">
        <v>588</v>
      </c>
      <c r="G962" s="14">
        <f>TRUNC(G957+G959+G961, 0)</f>
        <v>382</v>
      </c>
    </row>
    <row r="963" spans="1:14" ht="15" customHeight="1">
      <c r="A963" s="13"/>
      <c r="B963" s="13"/>
      <c r="C963" s="13"/>
      <c r="D963" s="13"/>
      <c r="E963" s="13"/>
      <c r="F963" s="13"/>
      <c r="G963" s="13"/>
      <c r="H963" s="13"/>
    </row>
    <row r="964" spans="1:14" ht="15" customHeight="1">
      <c r="A964" s="13" t="s">
        <v>4970</v>
      </c>
      <c r="B964" s="13" t="s">
        <v>2195</v>
      </c>
      <c r="C964" s="13"/>
      <c r="D964" s="13"/>
      <c r="E964" s="13"/>
      <c r="F964" s="13"/>
      <c r="G964" s="13"/>
      <c r="H964" s="13"/>
      <c r="I964" s="6" t="s">
        <v>5631</v>
      </c>
      <c r="J964" s="6" t="s">
        <v>5410</v>
      </c>
    </row>
    <row r="965" spans="1:14" ht="15" customHeight="1">
      <c r="A965" s="13" t="s">
        <v>1567</v>
      </c>
      <c r="B965" s="13" t="s">
        <v>212</v>
      </c>
      <c r="C965" s="13"/>
      <c r="D965" s="13"/>
      <c r="E965" s="13"/>
      <c r="F965" s="13"/>
      <c r="G965" s="13"/>
      <c r="H965" s="13"/>
    </row>
    <row r="966" spans="1:14" ht="15" customHeight="1">
      <c r="A966" s="5" t="s">
        <v>4302</v>
      </c>
      <c r="B966" s="5"/>
      <c r="C966" s="5" t="s">
        <v>2755</v>
      </c>
      <c r="D966" s="5" t="s">
        <v>182</v>
      </c>
      <c r="E966" s="5" t="s">
        <v>5266</v>
      </c>
      <c r="F966" s="5" t="s">
        <v>1321</v>
      </c>
      <c r="G966" s="5" t="s">
        <v>780</v>
      </c>
      <c r="H966" s="5" t="s">
        <v>1458</v>
      </c>
    </row>
    <row r="967" spans="1:14" ht="15" customHeight="1">
      <c r="A967" s="6" t="s">
        <v>405</v>
      </c>
      <c r="B967" s="6" t="s">
        <v>4868</v>
      </c>
      <c r="C967" s="6" t="s">
        <v>2271</v>
      </c>
      <c r="D967" s="6">
        <f>(750 + 500 + 496)*10^-4</f>
        <v>0.17460000000000001</v>
      </c>
      <c r="E967" s="14" t="s">
        <v>4463</v>
      </c>
      <c r="F967" s="14">
        <f>TRUNC(중기기초자료!F92 * 중기전역변수!C5/1000,0)</f>
        <v>47758</v>
      </c>
      <c r="G967" s="15">
        <f>TRUNC(F967*D967, 1)</f>
        <v>8338.5</v>
      </c>
      <c r="H967" s="6" t="s">
        <v>5631</v>
      </c>
      <c r="I967" s="6" t="s">
        <v>5631</v>
      </c>
      <c r="K967" s="6" t="s">
        <v>724</v>
      </c>
      <c r="L967" s="6" t="s">
        <v>5631</v>
      </c>
      <c r="M967" s="6" t="s">
        <v>1385</v>
      </c>
      <c r="N967" s="6" t="s">
        <v>3015</v>
      </c>
    </row>
    <row r="968" spans="1:14" ht="15" customHeight="1">
      <c r="B968" s="6" t="s">
        <v>4803</v>
      </c>
      <c r="G968" s="14">
        <f>TRUNC(G967, 0)</f>
        <v>8338</v>
      </c>
    </row>
    <row r="969" spans="1:14" ht="15" customHeight="1">
      <c r="A969" s="6" t="s">
        <v>3802</v>
      </c>
      <c r="B969" s="6" t="s">
        <v>2171</v>
      </c>
      <c r="C969" s="6" t="s">
        <v>4283</v>
      </c>
      <c r="D969" s="6">
        <v>7.6</v>
      </c>
      <c r="E969" s="16" t="s">
        <v>5542</v>
      </c>
      <c r="F969" s="16">
        <f>중기기초자료!D731</f>
        <v>1223</v>
      </c>
      <c r="G969" s="15">
        <f>TRUNC(F969*D969, 1)</f>
        <v>9294.7999999999993</v>
      </c>
      <c r="H969" s="6" t="s">
        <v>5631</v>
      </c>
      <c r="I969" s="6" t="s">
        <v>5631</v>
      </c>
      <c r="K969" s="6" t="s">
        <v>2015</v>
      </c>
      <c r="L969" s="6" t="s">
        <v>5631</v>
      </c>
      <c r="M969" s="6" t="s">
        <v>1155</v>
      </c>
    </row>
    <row r="970" spans="1:14" ht="15" customHeight="1">
      <c r="B970" s="6" t="s">
        <v>1786</v>
      </c>
      <c r="C970" s="6" t="s">
        <v>4283</v>
      </c>
      <c r="D970" s="6">
        <v>18</v>
      </c>
      <c r="E970" s="16" t="s">
        <v>2305</v>
      </c>
      <c r="F970" s="16">
        <v>0</v>
      </c>
      <c r="G970" s="15">
        <f>TRUNC((G969) * D970/100, 1)</f>
        <v>1673</v>
      </c>
      <c r="H970" s="6" t="s">
        <v>5631</v>
      </c>
      <c r="I970" s="6" t="s">
        <v>5631</v>
      </c>
      <c r="K970" s="6" t="s">
        <v>608</v>
      </c>
      <c r="L970" s="6" t="s">
        <v>5631</v>
      </c>
      <c r="M970" s="6" t="s">
        <v>3749</v>
      </c>
      <c r="N970" s="6" t="s">
        <v>5631</v>
      </c>
    </row>
    <row r="971" spans="1:14" ht="15" customHeight="1">
      <c r="B971" s="6" t="s">
        <v>4803</v>
      </c>
      <c r="G971" s="14">
        <f>TRUNC(G969+G970, 0)</f>
        <v>10967</v>
      </c>
    </row>
    <row r="972" spans="1:14" ht="15" customHeight="1">
      <c r="A972" s="6" t="s">
        <v>2270</v>
      </c>
      <c r="B972" s="6" t="s">
        <v>2417</v>
      </c>
      <c r="C972" s="6" t="s">
        <v>2659</v>
      </c>
      <c r="D972" s="6">
        <v>1</v>
      </c>
      <c r="E972" s="15" t="s">
        <v>3317</v>
      </c>
      <c r="F972" s="15">
        <f>TRUNC(중기기초자료!E721 * 중기전역변수!C19, 1)</f>
        <v>25758.7</v>
      </c>
      <c r="G972" s="15">
        <f>TRUNC(F972*D972, 1)</f>
        <v>25758.7</v>
      </c>
      <c r="H972" s="6" t="s">
        <v>5631</v>
      </c>
      <c r="I972" s="6" t="s">
        <v>5631</v>
      </c>
      <c r="K972" s="6" t="s">
        <v>3156</v>
      </c>
      <c r="L972" s="6" t="s">
        <v>5631</v>
      </c>
      <c r="M972" s="6" t="s">
        <v>3230</v>
      </c>
    </row>
    <row r="973" spans="1:14" ht="15" customHeight="1">
      <c r="B973" s="6" t="s">
        <v>4803</v>
      </c>
      <c r="G973" s="14">
        <f>TRUNC(G972, 0)</f>
        <v>25758</v>
      </c>
    </row>
    <row r="974" spans="1:14" ht="15" customHeight="1">
      <c r="B974" s="6" t="s">
        <v>588</v>
      </c>
      <c r="G974" s="14">
        <f>TRUNC(G968+G971+G973, 0)</f>
        <v>45063</v>
      </c>
    </row>
    <row r="975" spans="1:14" ht="15" customHeight="1">
      <c r="A975" s="13"/>
      <c r="B975" s="13"/>
      <c r="C975" s="13"/>
      <c r="D975" s="13"/>
      <c r="E975" s="13"/>
      <c r="F975" s="13"/>
      <c r="G975" s="13"/>
      <c r="H975" s="13"/>
    </row>
    <row r="976" spans="1:14" ht="15" customHeight="1">
      <c r="A976" s="13" t="s">
        <v>4970</v>
      </c>
      <c r="B976" s="13" t="s">
        <v>5432</v>
      </c>
      <c r="C976" s="13"/>
      <c r="D976" s="13"/>
      <c r="E976" s="13"/>
      <c r="F976" s="13"/>
      <c r="G976" s="13"/>
      <c r="H976" s="13"/>
      <c r="I976" s="6" t="s">
        <v>5631</v>
      </c>
      <c r="J976" s="6" t="s">
        <v>4777</v>
      </c>
    </row>
    <row r="977" spans="1:14" ht="15" customHeight="1">
      <c r="A977" s="13" t="s">
        <v>1567</v>
      </c>
      <c r="B977" s="13" t="s">
        <v>3611</v>
      </c>
      <c r="C977" s="13"/>
      <c r="D977" s="13"/>
      <c r="E977" s="13"/>
      <c r="F977" s="13"/>
      <c r="G977" s="13"/>
      <c r="H977" s="13"/>
    </row>
    <row r="978" spans="1:14" ht="15" customHeight="1">
      <c r="A978" s="5" t="s">
        <v>4302</v>
      </c>
      <c r="B978" s="5"/>
      <c r="C978" s="5" t="s">
        <v>2755</v>
      </c>
      <c r="D978" s="5" t="s">
        <v>182</v>
      </c>
      <c r="E978" s="5" t="s">
        <v>5266</v>
      </c>
      <c r="F978" s="5" t="s">
        <v>1321</v>
      </c>
      <c r="G978" s="5" t="s">
        <v>780</v>
      </c>
      <c r="H978" s="5" t="s">
        <v>1458</v>
      </c>
    </row>
    <row r="979" spans="1:14" ht="15" customHeight="1">
      <c r="A979" s="6" t="s">
        <v>405</v>
      </c>
      <c r="B979" s="6" t="s">
        <v>4868</v>
      </c>
      <c r="C979" s="6" t="s">
        <v>1348</v>
      </c>
      <c r="D979" s="6">
        <f>(750 + 500 + 496)*10^-4</f>
        <v>0.17460000000000001</v>
      </c>
      <c r="E979" s="14" t="s">
        <v>4463</v>
      </c>
      <c r="F979" s="14">
        <f>TRUNC(중기기초자료!F93 * 중기전역변수!C5/1000,0)</f>
        <v>59626</v>
      </c>
      <c r="G979" s="15">
        <f>TRUNC(F979*D979, 1)</f>
        <v>10410.6</v>
      </c>
      <c r="H979" s="6" t="s">
        <v>5631</v>
      </c>
      <c r="I979" s="6" t="s">
        <v>5631</v>
      </c>
      <c r="K979" s="6" t="s">
        <v>724</v>
      </c>
      <c r="L979" s="6" t="s">
        <v>5631</v>
      </c>
      <c r="M979" s="6" t="s">
        <v>422</v>
      </c>
      <c r="N979" s="6" t="s">
        <v>3015</v>
      </c>
    </row>
    <row r="980" spans="1:14" ht="15" customHeight="1">
      <c r="B980" s="6" t="s">
        <v>4803</v>
      </c>
      <c r="G980" s="14">
        <f>TRUNC(G979, 0)</f>
        <v>10410</v>
      </c>
    </row>
    <row r="981" spans="1:14" ht="15" customHeight="1">
      <c r="A981" s="6" t="s">
        <v>3802</v>
      </c>
      <c r="B981" s="6" t="s">
        <v>2171</v>
      </c>
      <c r="C981" s="6" t="s">
        <v>4283</v>
      </c>
      <c r="D981" s="6">
        <v>9.3000000000000007</v>
      </c>
      <c r="E981" s="16" t="s">
        <v>5542</v>
      </c>
      <c r="F981" s="16">
        <f>중기기초자료!D731</f>
        <v>1223</v>
      </c>
      <c r="G981" s="15">
        <f>TRUNC(F981*D981, 1)</f>
        <v>11373.9</v>
      </c>
      <c r="H981" s="6" t="s">
        <v>5631</v>
      </c>
      <c r="I981" s="6" t="s">
        <v>5631</v>
      </c>
      <c r="K981" s="6" t="s">
        <v>2015</v>
      </c>
      <c r="L981" s="6" t="s">
        <v>5631</v>
      </c>
      <c r="M981" s="6" t="s">
        <v>1155</v>
      </c>
    </row>
    <row r="982" spans="1:14" ht="15" customHeight="1">
      <c r="B982" s="6" t="s">
        <v>1786</v>
      </c>
      <c r="C982" s="6" t="s">
        <v>4283</v>
      </c>
      <c r="D982" s="6">
        <v>18</v>
      </c>
      <c r="E982" s="16" t="s">
        <v>2305</v>
      </c>
      <c r="F982" s="16">
        <v>0</v>
      </c>
      <c r="G982" s="15">
        <f>TRUNC((G981) * D982/100, 1)</f>
        <v>2047.3</v>
      </c>
      <c r="H982" s="6" t="s">
        <v>5631</v>
      </c>
      <c r="I982" s="6" t="s">
        <v>5631</v>
      </c>
      <c r="K982" s="6" t="s">
        <v>608</v>
      </c>
      <c r="L982" s="6" t="s">
        <v>5631</v>
      </c>
      <c r="M982" s="6" t="s">
        <v>3749</v>
      </c>
      <c r="N982" s="6" t="s">
        <v>5631</v>
      </c>
    </row>
    <row r="983" spans="1:14" ht="15" customHeight="1">
      <c r="B983" s="6" t="s">
        <v>4803</v>
      </c>
      <c r="G983" s="14">
        <f>TRUNC(G981+G982, 0)</f>
        <v>13421</v>
      </c>
    </row>
    <row r="984" spans="1:14" ht="15" customHeight="1">
      <c r="A984" s="6" t="s">
        <v>2270</v>
      </c>
      <c r="B984" s="6" t="s">
        <v>2417</v>
      </c>
      <c r="C984" s="6" t="s">
        <v>2659</v>
      </c>
      <c r="D984" s="6">
        <v>1</v>
      </c>
      <c r="E984" s="15" t="s">
        <v>3317</v>
      </c>
      <c r="F984" s="15">
        <f>TRUNC(중기기초자료!E721 * 중기전역변수!C19, 1)</f>
        <v>25758.7</v>
      </c>
      <c r="G984" s="15">
        <f>TRUNC(F984*D984, 1)</f>
        <v>25758.7</v>
      </c>
      <c r="H984" s="6" t="s">
        <v>5631</v>
      </c>
      <c r="I984" s="6" t="s">
        <v>5631</v>
      </c>
      <c r="K984" s="6" t="s">
        <v>3156</v>
      </c>
      <c r="L984" s="6" t="s">
        <v>5631</v>
      </c>
      <c r="M984" s="6" t="s">
        <v>3230</v>
      </c>
    </row>
    <row r="985" spans="1:14" ht="15" customHeight="1">
      <c r="B985" s="6" t="s">
        <v>4803</v>
      </c>
      <c r="G985" s="14">
        <f>TRUNC(G984, 0)</f>
        <v>25758</v>
      </c>
    </row>
    <row r="986" spans="1:14" ht="15" customHeight="1">
      <c r="B986" s="6" t="s">
        <v>588</v>
      </c>
      <c r="G986" s="14">
        <f>TRUNC(G980+G983+G985, 0)</f>
        <v>49589</v>
      </c>
    </row>
    <row r="987" spans="1:14" ht="15" customHeight="1">
      <c r="A987" s="13"/>
      <c r="B987" s="13"/>
      <c r="C987" s="13"/>
      <c r="D987" s="13"/>
      <c r="E987" s="13"/>
      <c r="F987" s="13"/>
      <c r="G987" s="13"/>
      <c r="H987" s="13"/>
    </row>
    <row r="988" spans="1:14" ht="15" customHeight="1">
      <c r="A988" s="13" t="s">
        <v>4970</v>
      </c>
      <c r="B988" s="13" t="s">
        <v>4513</v>
      </c>
      <c r="C988" s="13"/>
      <c r="D988" s="13"/>
      <c r="E988" s="13"/>
      <c r="F988" s="13"/>
      <c r="G988" s="13"/>
      <c r="H988" s="13"/>
      <c r="I988" s="6" t="s">
        <v>5631</v>
      </c>
      <c r="J988" s="6" t="s">
        <v>2696</v>
      </c>
    </row>
    <row r="989" spans="1:14" ht="15" customHeight="1">
      <c r="A989" s="13" t="s">
        <v>1567</v>
      </c>
      <c r="B989" s="13" t="s">
        <v>1934</v>
      </c>
      <c r="C989" s="13"/>
      <c r="D989" s="13"/>
      <c r="E989" s="13"/>
      <c r="F989" s="13"/>
      <c r="G989" s="13"/>
      <c r="H989" s="13"/>
    </row>
    <row r="990" spans="1:14" ht="15" customHeight="1">
      <c r="A990" s="5" t="s">
        <v>4302</v>
      </c>
      <c r="B990" s="5"/>
      <c r="C990" s="5" t="s">
        <v>2755</v>
      </c>
      <c r="D990" s="5" t="s">
        <v>182</v>
      </c>
      <c r="E990" s="5" t="s">
        <v>5266</v>
      </c>
      <c r="F990" s="5" t="s">
        <v>1321</v>
      </c>
      <c r="G990" s="5" t="s">
        <v>780</v>
      </c>
      <c r="H990" s="5" t="s">
        <v>1458</v>
      </c>
    </row>
    <row r="991" spans="1:14" ht="15" customHeight="1">
      <c r="A991" s="6" t="s">
        <v>405</v>
      </c>
      <c r="B991" s="6" t="s">
        <v>4868</v>
      </c>
      <c r="C991" s="6" t="s">
        <v>442</v>
      </c>
      <c r="D991" s="6">
        <f>(750 + 500 + 496)*10^-4</f>
        <v>0.17460000000000001</v>
      </c>
      <c r="E991" s="14" t="s">
        <v>4463</v>
      </c>
      <c r="F991" s="14">
        <f>TRUNC(중기기초자료!F94 * 중기전역변수!C5/1000,0)</f>
        <v>66877</v>
      </c>
      <c r="G991" s="15">
        <f>TRUNC(F991*D991, 1)</f>
        <v>11676.7</v>
      </c>
      <c r="H991" s="6" t="s">
        <v>5631</v>
      </c>
      <c r="I991" s="6" t="s">
        <v>5631</v>
      </c>
      <c r="K991" s="6" t="s">
        <v>724</v>
      </c>
      <c r="L991" s="6" t="s">
        <v>5631</v>
      </c>
      <c r="M991" s="6" t="s">
        <v>3844</v>
      </c>
      <c r="N991" s="6" t="s">
        <v>3015</v>
      </c>
    </row>
    <row r="992" spans="1:14" ht="15" customHeight="1">
      <c r="B992" s="6" t="s">
        <v>4803</v>
      </c>
      <c r="G992" s="14">
        <f>TRUNC(G991, 0)</f>
        <v>11676</v>
      </c>
    </row>
    <row r="993" spans="1:14" ht="15" customHeight="1">
      <c r="A993" s="6" t="s">
        <v>3802</v>
      </c>
      <c r="B993" s="6" t="s">
        <v>2171</v>
      </c>
      <c r="C993" s="6" t="s">
        <v>4283</v>
      </c>
      <c r="D993" s="6">
        <v>10.9</v>
      </c>
      <c r="E993" s="16" t="s">
        <v>5542</v>
      </c>
      <c r="F993" s="16">
        <f>중기기초자료!D731</f>
        <v>1223</v>
      </c>
      <c r="G993" s="15">
        <f>TRUNC(F993*D993, 1)</f>
        <v>13330.7</v>
      </c>
      <c r="H993" s="6" t="s">
        <v>5631</v>
      </c>
      <c r="I993" s="6" t="s">
        <v>5631</v>
      </c>
      <c r="K993" s="6" t="s">
        <v>2015</v>
      </c>
      <c r="L993" s="6" t="s">
        <v>5631</v>
      </c>
      <c r="M993" s="6" t="s">
        <v>1155</v>
      </c>
    </row>
    <row r="994" spans="1:14" ht="15" customHeight="1">
      <c r="B994" s="6" t="s">
        <v>1786</v>
      </c>
      <c r="C994" s="6" t="s">
        <v>4283</v>
      </c>
      <c r="D994" s="6">
        <v>18</v>
      </c>
      <c r="E994" s="16" t="s">
        <v>2305</v>
      </c>
      <c r="F994" s="16">
        <v>0</v>
      </c>
      <c r="G994" s="15">
        <f>TRUNC((G993) * D994/100, 1)</f>
        <v>2399.5</v>
      </c>
      <c r="H994" s="6" t="s">
        <v>5631</v>
      </c>
      <c r="I994" s="6" t="s">
        <v>5631</v>
      </c>
      <c r="K994" s="6" t="s">
        <v>608</v>
      </c>
      <c r="L994" s="6" t="s">
        <v>5631</v>
      </c>
      <c r="M994" s="6" t="s">
        <v>3749</v>
      </c>
      <c r="N994" s="6" t="s">
        <v>5631</v>
      </c>
    </row>
    <row r="995" spans="1:14" ht="15" customHeight="1">
      <c r="B995" s="6" t="s">
        <v>4803</v>
      </c>
      <c r="G995" s="14">
        <f>TRUNC(G993+G994, 0)</f>
        <v>15730</v>
      </c>
    </row>
    <row r="996" spans="1:14" ht="15" customHeight="1">
      <c r="A996" s="6" t="s">
        <v>2270</v>
      </c>
      <c r="B996" s="6" t="s">
        <v>2417</v>
      </c>
      <c r="C996" s="6" t="s">
        <v>2659</v>
      </c>
      <c r="D996" s="6">
        <v>1</v>
      </c>
      <c r="E996" s="15" t="s">
        <v>3317</v>
      </c>
      <c r="F996" s="15">
        <f>TRUNC(중기기초자료!E721 * 중기전역변수!C19, 1)</f>
        <v>25758.7</v>
      </c>
      <c r="G996" s="15">
        <f>TRUNC(F996*D996, 1)</f>
        <v>25758.7</v>
      </c>
      <c r="H996" s="6" t="s">
        <v>5631</v>
      </c>
      <c r="I996" s="6" t="s">
        <v>5631</v>
      </c>
      <c r="K996" s="6" t="s">
        <v>3156</v>
      </c>
      <c r="L996" s="6" t="s">
        <v>5631</v>
      </c>
      <c r="M996" s="6" t="s">
        <v>3230</v>
      </c>
    </row>
    <row r="997" spans="1:14" ht="15" customHeight="1">
      <c r="B997" s="6" t="s">
        <v>4803</v>
      </c>
      <c r="G997" s="14">
        <f>TRUNC(G996, 0)</f>
        <v>25758</v>
      </c>
    </row>
    <row r="998" spans="1:14" ht="15" customHeight="1">
      <c r="B998" s="6" t="s">
        <v>588</v>
      </c>
      <c r="G998" s="14">
        <f>TRUNC(G992+G995+G997, 0)</f>
        <v>53164</v>
      </c>
    </row>
    <row r="999" spans="1:14" ht="15" customHeight="1">
      <c r="A999" s="13"/>
      <c r="B999" s="13"/>
      <c r="C999" s="13"/>
      <c r="D999" s="13"/>
      <c r="E999" s="13"/>
      <c r="F999" s="13"/>
      <c r="G999" s="13"/>
      <c r="H999" s="13"/>
    </row>
    <row r="1000" spans="1:14" ht="15" customHeight="1">
      <c r="A1000" s="13" t="s">
        <v>4970</v>
      </c>
      <c r="B1000" s="13" t="s">
        <v>3789</v>
      </c>
      <c r="C1000" s="13"/>
      <c r="D1000" s="13"/>
      <c r="E1000" s="13"/>
      <c r="F1000" s="13"/>
      <c r="G1000" s="13"/>
      <c r="H1000" s="13"/>
      <c r="I1000" s="6" t="s">
        <v>5631</v>
      </c>
      <c r="J1000" s="6" t="s">
        <v>646</v>
      </c>
    </row>
    <row r="1001" spans="1:14" ht="15" customHeight="1">
      <c r="A1001" s="13" t="s">
        <v>1567</v>
      </c>
      <c r="B1001" s="13" t="s">
        <v>718</v>
      </c>
      <c r="C1001" s="13"/>
      <c r="D1001" s="13"/>
      <c r="E1001" s="13"/>
      <c r="F1001" s="13"/>
      <c r="G1001" s="13"/>
      <c r="H1001" s="13"/>
    </row>
    <row r="1002" spans="1:14" ht="15" customHeight="1">
      <c r="A1002" s="5" t="s">
        <v>4302</v>
      </c>
      <c r="B1002" s="5"/>
      <c r="C1002" s="5" t="s">
        <v>2755</v>
      </c>
      <c r="D1002" s="5" t="s">
        <v>182</v>
      </c>
      <c r="E1002" s="5" t="s">
        <v>5266</v>
      </c>
      <c r="F1002" s="5" t="s">
        <v>1321</v>
      </c>
      <c r="G1002" s="5" t="s">
        <v>780</v>
      </c>
      <c r="H1002" s="5" t="s">
        <v>1458</v>
      </c>
    </row>
    <row r="1003" spans="1:14" ht="15" customHeight="1">
      <c r="A1003" s="6" t="s">
        <v>405</v>
      </c>
      <c r="B1003" s="6" t="s">
        <v>3834</v>
      </c>
      <c r="C1003" s="6" t="s">
        <v>4282</v>
      </c>
      <c r="D1003" s="6">
        <f>(750 + 458 + 588)*10^-4</f>
        <v>0.17960000000000001</v>
      </c>
      <c r="E1003" s="14" t="s">
        <v>4463</v>
      </c>
      <c r="F1003" s="14">
        <f>TRUNC(중기기초자료!F95 * 중기전역변수!C5/1000,0)</f>
        <v>39143</v>
      </c>
      <c r="G1003" s="15">
        <f>TRUNC(F1003*D1003, 1)</f>
        <v>7030</v>
      </c>
      <c r="H1003" s="6" t="s">
        <v>5631</v>
      </c>
      <c r="I1003" s="6" t="s">
        <v>5631</v>
      </c>
      <c r="K1003" s="6" t="s">
        <v>724</v>
      </c>
      <c r="L1003" s="6" t="s">
        <v>5631</v>
      </c>
      <c r="M1003" s="6" t="s">
        <v>4573</v>
      </c>
      <c r="N1003" s="6" t="s">
        <v>4138</v>
      </c>
    </row>
    <row r="1004" spans="1:14" ht="15" customHeight="1">
      <c r="B1004" s="6" t="s">
        <v>4803</v>
      </c>
      <c r="G1004" s="14">
        <f>TRUNC(G1003, 0)</f>
        <v>7030</v>
      </c>
    </row>
    <row r="1005" spans="1:14" ht="15" customHeight="1">
      <c r="A1005" s="6" t="s">
        <v>3802</v>
      </c>
      <c r="B1005" s="6" t="s">
        <v>2171</v>
      </c>
      <c r="C1005" s="6" t="s">
        <v>4283</v>
      </c>
      <c r="D1005" s="6">
        <v>5</v>
      </c>
      <c r="E1005" s="16" t="s">
        <v>5542</v>
      </c>
      <c r="F1005" s="16">
        <f>중기기초자료!D731</f>
        <v>1223</v>
      </c>
      <c r="G1005" s="15">
        <f>TRUNC(F1005*D1005, 1)</f>
        <v>6115</v>
      </c>
      <c r="H1005" s="6" t="s">
        <v>5631</v>
      </c>
      <c r="I1005" s="6" t="s">
        <v>5631</v>
      </c>
      <c r="K1005" s="6" t="s">
        <v>2015</v>
      </c>
      <c r="L1005" s="6" t="s">
        <v>5631</v>
      </c>
      <c r="M1005" s="6" t="s">
        <v>1155</v>
      </c>
    </row>
    <row r="1006" spans="1:14" ht="15" customHeight="1">
      <c r="B1006" s="6" t="s">
        <v>1786</v>
      </c>
      <c r="C1006" s="6" t="s">
        <v>4283</v>
      </c>
      <c r="D1006" s="6">
        <v>18</v>
      </c>
      <c r="E1006" s="16" t="s">
        <v>2305</v>
      </c>
      <c r="F1006" s="16">
        <v>0</v>
      </c>
      <c r="G1006" s="15">
        <f>TRUNC((G1005) * D1006/100, 1)</f>
        <v>1100.7</v>
      </c>
      <c r="H1006" s="6" t="s">
        <v>5631</v>
      </c>
      <c r="I1006" s="6" t="s">
        <v>5631</v>
      </c>
      <c r="K1006" s="6" t="s">
        <v>608</v>
      </c>
      <c r="L1006" s="6" t="s">
        <v>5631</v>
      </c>
      <c r="M1006" s="6" t="s">
        <v>3749</v>
      </c>
      <c r="N1006" s="6" t="s">
        <v>5631</v>
      </c>
    </row>
    <row r="1007" spans="1:14" ht="15" customHeight="1">
      <c r="B1007" s="6" t="s">
        <v>4803</v>
      </c>
      <c r="G1007" s="14">
        <f>TRUNC(G1005+G1006, 0)</f>
        <v>7215</v>
      </c>
    </row>
    <row r="1008" spans="1:14" ht="15" customHeight="1">
      <c r="A1008" s="6" t="s">
        <v>2270</v>
      </c>
      <c r="B1008" s="6" t="s">
        <v>2417</v>
      </c>
      <c r="C1008" s="6" t="s">
        <v>2659</v>
      </c>
      <c r="D1008" s="6">
        <v>1</v>
      </c>
      <c r="E1008" s="15" t="s">
        <v>3317</v>
      </c>
      <c r="F1008" s="15">
        <f>TRUNC(중기기초자료!E721 * 중기전역변수!C19, 1)</f>
        <v>25758.7</v>
      </c>
      <c r="G1008" s="15">
        <f>TRUNC(F1008*D1008, 1)</f>
        <v>25758.7</v>
      </c>
      <c r="H1008" s="6" t="s">
        <v>5631</v>
      </c>
      <c r="I1008" s="6" t="s">
        <v>5631</v>
      </c>
      <c r="K1008" s="6" t="s">
        <v>3156</v>
      </c>
      <c r="L1008" s="6" t="s">
        <v>5631</v>
      </c>
      <c r="M1008" s="6" t="s">
        <v>3230</v>
      </c>
    </row>
    <row r="1009" spans="1:14" ht="15" customHeight="1">
      <c r="B1009" s="6" t="s">
        <v>4803</v>
      </c>
      <c r="G1009" s="14">
        <f>TRUNC(G1008, 0)</f>
        <v>25758</v>
      </c>
    </row>
    <row r="1010" spans="1:14" ht="15" customHeight="1">
      <c r="B1010" s="6" t="s">
        <v>588</v>
      </c>
      <c r="G1010" s="14">
        <f>TRUNC(G1004+G1007+G1009, 0)</f>
        <v>40003</v>
      </c>
    </row>
    <row r="1011" spans="1:14" ht="15" customHeight="1">
      <c r="A1011" s="13"/>
      <c r="B1011" s="13"/>
      <c r="C1011" s="13"/>
      <c r="D1011" s="13"/>
      <c r="E1011" s="13"/>
      <c r="F1011" s="13"/>
      <c r="G1011" s="13"/>
      <c r="H1011" s="13"/>
    </row>
    <row r="1012" spans="1:14" ht="15" customHeight="1">
      <c r="A1012" s="13" t="s">
        <v>4970</v>
      </c>
      <c r="B1012" s="13" t="s">
        <v>361</v>
      </c>
      <c r="C1012" s="13"/>
      <c r="D1012" s="13"/>
      <c r="E1012" s="13"/>
      <c r="F1012" s="13"/>
      <c r="G1012" s="13"/>
      <c r="H1012" s="13"/>
      <c r="I1012" s="6" t="s">
        <v>5631</v>
      </c>
      <c r="J1012" s="6" t="s">
        <v>2293</v>
      </c>
    </row>
    <row r="1013" spans="1:14" ht="15" customHeight="1">
      <c r="A1013" s="13" t="s">
        <v>1567</v>
      </c>
      <c r="B1013" s="13" t="s">
        <v>4741</v>
      </c>
      <c r="C1013" s="13"/>
      <c r="D1013" s="13"/>
      <c r="E1013" s="13"/>
      <c r="F1013" s="13"/>
      <c r="G1013" s="13"/>
      <c r="H1013" s="13"/>
    </row>
    <row r="1014" spans="1:14" ht="15" customHeight="1">
      <c r="A1014" s="5" t="s">
        <v>4302</v>
      </c>
      <c r="B1014" s="5"/>
      <c r="C1014" s="5" t="s">
        <v>2755</v>
      </c>
      <c r="D1014" s="5" t="s">
        <v>182</v>
      </c>
      <c r="E1014" s="5" t="s">
        <v>5266</v>
      </c>
      <c r="F1014" s="5" t="s">
        <v>1321</v>
      </c>
      <c r="G1014" s="5" t="s">
        <v>780</v>
      </c>
      <c r="H1014" s="5" t="s">
        <v>1458</v>
      </c>
    </row>
    <row r="1015" spans="1:14" ht="15" customHeight="1">
      <c r="A1015" s="6" t="s">
        <v>405</v>
      </c>
      <c r="B1015" s="6" t="s">
        <v>3834</v>
      </c>
      <c r="C1015" s="6" t="s">
        <v>5183</v>
      </c>
      <c r="D1015" s="6">
        <f>(750 + 458 + 588)*10^-4</f>
        <v>0.17960000000000001</v>
      </c>
      <c r="E1015" s="14" t="s">
        <v>4463</v>
      </c>
      <c r="F1015" s="14">
        <f>TRUNC(중기기초자료!F96 * 중기전역변수!C5/1000,0)</f>
        <v>47224</v>
      </c>
      <c r="G1015" s="15">
        <f>TRUNC(F1015*D1015, 1)</f>
        <v>8481.4</v>
      </c>
      <c r="H1015" s="6" t="s">
        <v>5631</v>
      </c>
      <c r="I1015" s="6" t="s">
        <v>5631</v>
      </c>
      <c r="K1015" s="6" t="s">
        <v>724</v>
      </c>
      <c r="L1015" s="6" t="s">
        <v>5631</v>
      </c>
      <c r="M1015" s="6" t="s">
        <v>3505</v>
      </c>
      <c r="N1015" s="6" t="s">
        <v>4138</v>
      </c>
    </row>
    <row r="1016" spans="1:14" ht="15" customHeight="1">
      <c r="B1016" s="6" t="s">
        <v>4803</v>
      </c>
      <c r="G1016" s="14">
        <f>TRUNC(G1015, 0)</f>
        <v>8481</v>
      </c>
    </row>
    <row r="1017" spans="1:14" ht="15" customHeight="1">
      <c r="A1017" s="6" t="s">
        <v>3802</v>
      </c>
      <c r="B1017" s="6" t="s">
        <v>2171</v>
      </c>
      <c r="C1017" s="6" t="s">
        <v>4283</v>
      </c>
      <c r="D1017" s="6">
        <v>6.8</v>
      </c>
      <c r="E1017" s="16" t="s">
        <v>5542</v>
      </c>
      <c r="F1017" s="16">
        <f>중기기초자료!D731</f>
        <v>1223</v>
      </c>
      <c r="G1017" s="15">
        <f>TRUNC(F1017*D1017, 1)</f>
        <v>8316.4</v>
      </c>
      <c r="H1017" s="6" t="s">
        <v>5631</v>
      </c>
      <c r="I1017" s="6" t="s">
        <v>5631</v>
      </c>
      <c r="K1017" s="6" t="s">
        <v>2015</v>
      </c>
      <c r="L1017" s="6" t="s">
        <v>5631</v>
      </c>
      <c r="M1017" s="6" t="s">
        <v>1155</v>
      </c>
    </row>
    <row r="1018" spans="1:14" ht="15" customHeight="1">
      <c r="B1018" s="6" t="s">
        <v>1786</v>
      </c>
      <c r="C1018" s="6" t="s">
        <v>4283</v>
      </c>
      <c r="D1018" s="6">
        <v>18</v>
      </c>
      <c r="E1018" s="16" t="s">
        <v>2305</v>
      </c>
      <c r="F1018" s="16">
        <v>0</v>
      </c>
      <c r="G1018" s="15">
        <f>TRUNC((G1017) * D1018/100, 1)</f>
        <v>1496.9</v>
      </c>
      <c r="H1018" s="6" t="s">
        <v>5631</v>
      </c>
      <c r="I1018" s="6" t="s">
        <v>5631</v>
      </c>
      <c r="K1018" s="6" t="s">
        <v>608</v>
      </c>
      <c r="L1018" s="6" t="s">
        <v>5631</v>
      </c>
      <c r="M1018" s="6" t="s">
        <v>3749</v>
      </c>
      <c r="N1018" s="6" t="s">
        <v>5631</v>
      </c>
    </row>
    <row r="1019" spans="1:14" ht="15" customHeight="1">
      <c r="B1019" s="6" t="s">
        <v>4803</v>
      </c>
      <c r="G1019" s="14">
        <f>TRUNC(G1017+G1018, 0)</f>
        <v>9813</v>
      </c>
    </row>
    <row r="1020" spans="1:14" ht="15" customHeight="1">
      <c r="A1020" s="6" t="s">
        <v>2270</v>
      </c>
      <c r="B1020" s="6" t="s">
        <v>2417</v>
      </c>
      <c r="C1020" s="6" t="s">
        <v>2659</v>
      </c>
      <c r="D1020" s="6">
        <v>1</v>
      </c>
      <c r="E1020" s="15" t="s">
        <v>3317</v>
      </c>
      <c r="F1020" s="15">
        <f>TRUNC(중기기초자료!E721 * 중기전역변수!C19, 1)</f>
        <v>25758.7</v>
      </c>
      <c r="G1020" s="15">
        <f>TRUNC(F1020*D1020, 1)</f>
        <v>25758.7</v>
      </c>
      <c r="H1020" s="6" t="s">
        <v>5631</v>
      </c>
      <c r="I1020" s="6" t="s">
        <v>5631</v>
      </c>
      <c r="K1020" s="6" t="s">
        <v>3156</v>
      </c>
      <c r="L1020" s="6" t="s">
        <v>5631</v>
      </c>
      <c r="M1020" s="6" t="s">
        <v>3230</v>
      </c>
    </row>
    <row r="1021" spans="1:14" ht="15" customHeight="1">
      <c r="B1021" s="6" t="s">
        <v>4803</v>
      </c>
      <c r="G1021" s="14">
        <f>TRUNC(G1020, 0)</f>
        <v>25758</v>
      </c>
    </row>
    <row r="1022" spans="1:14" ht="15" customHeight="1">
      <c r="B1022" s="6" t="s">
        <v>588</v>
      </c>
      <c r="G1022" s="14">
        <f>TRUNC(G1016+G1019+G1021, 0)</f>
        <v>44052</v>
      </c>
    </row>
    <row r="1023" spans="1:14" ht="15" customHeight="1">
      <c r="A1023" s="13"/>
      <c r="B1023" s="13"/>
      <c r="C1023" s="13"/>
      <c r="D1023" s="13"/>
      <c r="E1023" s="13"/>
      <c r="F1023" s="13"/>
      <c r="G1023" s="13"/>
      <c r="H1023" s="13"/>
    </row>
    <row r="1024" spans="1:14" ht="15" customHeight="1">
      <c r="A1024" s="13" t="s">
        <v>4970</v>
      </c>
      <c r="B1024" s="13" t="s">
        <v>4789</v>
      </c>
      <c r="C1024" s="13"/>
      <c r="D1024" s="13"/>
      <c r="E1024" s="13"/>
      <c r="F1024" s="13"/>
      <c r="G1024" s="13"/>
      <c r="H1024" s="13"/>
      <c r="I1024" s="6" t="s">
        <v>5631</v>
      </c>
      <c r="J1024" s="6" t="s">
        <v>2500</v>
      </c>
    </row>
    <row r="1025" spans="1:14" ht="15" customHeight="1">
      <c r="A1025" s="13" t="s">
        <v>1567</v>
      </c>
      <c r="B1025" s="13" t="s">
        <v>3927</v>
      </c>
      <c r="C1025" s="13"/>
      <c r="D1025" s="13"/>
      <c r="E1025" s="13"/>
      <c r="F1025" s="13"/>
      <c r="G1025" s="13"/>
      <c r="H1025" s="13"/>
    </row>
    <row r="1026" spans="1:14" ht="15" customHeight="1">
      <c r="A1026" s="5" t="s">
        <v>4302</v>
      </c>
      <c r="B1026" s="5"/>
      <c r="C1026" s="5" t="s">
        <v>2755</v>
      </c>
      <c r="D1026" s="5" t="s">
        <v>182</v>
      </c>
      <c r="E1026" s="5" t="s">
        <v>5266</v>
      </c>
      <c r="F1026" s="5" t="s">
        <v>1321</v>
      </c>
      <c r="G1026" s="5" t="s">
        <v>780</v>
      </c>
      <c r="H1026" s="5" t="s">
        <v>1458</v>
      </c>
    </row>
    <row r="1027" spans="1:14" ht="15" customHeight="1">
      <c r="A1027" s="6" t="s">
        <v>405</v>
      </c>
      <c r="B1027" s="6" t="s">
        <v>3834</v>
      </c>
      <c r="C1027" s="6" t="s">
        <v>1316</v>
      </c>
      <c r="D1027" s="6">
        <f>(750 + 458 + 588)*10^-4</f>
        <v>0.17960000000000001</v>
      </c>
      <c r="E1027" s="14" t="s">
        <v>4463</v>
      </c>
      <c r="F1027" s="14">
        <f>TRUNC(중기기초자료!F97 * 중기전역변수!C5/1000,0)</f>
        <v>54460</v>
      </c>
      <c r="G1027" s="15">
        <f>TRUNC(F1027*D1027, 1)</f>
        <v>9781</v>
      </c>
      <c r="H1027" s="6" t="s">
        <v>5631</v>
      </c>
      <c r="I1027" s="6" t="s">
        <v>5631</v>
      </c>
      <c r="K1027" s="6" t="s">
        <v>724</v>
      </c>
      <c r="L1027" s="6" t="s">
        <v>5631</v>
      </c>
      <c r="M1027" s="6" t="s">
        <v>4049</v>
      </c>
      <c r="N1027" s="6" t="s">
        <v>4138</v>
      </c>
    </row>
    <row r="1028" spans="1:14" ht="15" customHeight="1">
      <c r="B1028" s="6" t="s">
        <v>4803</v>
      </c>
      <c r="G1028" s="14">
        <f>TRUNC(G1027, 0)</f>
        <v>9781</v>
      </c>
    </row>
    <row r="1029" spans="1:14" ht="15" customHeight="1">
      <c r="A1029" s="6" t="s">
        <v>3802</v>
      </c>
      <c r="B1029" s="6" t="s">
        <v>2171</v>
      </c>
      <c r="C1029" s="6" t="s">
        <v>4283</v>
      </c>
      <c r="D1029" s="6">
        <v>8.4</v>
      </c>
      <c r="E1029" s="16" t="s">
        <v>5542</v>
      </c>
      <c r="F1029" s="16">
        <f>중기기초자료!D731</f>
        <v>1223</v>
      </c>
      <c r="G1029" s="15">
        <f>TRUNC(F1029*D1029, 1)</f>
        <v>10273.200000000001</v>
      </c>
      <c r="H1029" s="6" t="s">
        <v>5631</v>
      </c>
      <c r="I1029" s="6" t="s">
        <v>5631</v>
      </c>
      <c r="K1029" s="6" t="s">
        <v>2015</v>
      </c>
      <c r="L1029" s="6" t="s">
        <v>5631</v>
      </c>
      <c r="M1029" s="6" t="s">
        <v>1155</v>
      </c>
    </row>
    <row r="1030" spans="1:14" ht="15" customHeight="1">
      <c r="B1030" s="6" t="s">
        <v>1786</v>
      </c>
      <c r="C1030" s="6" t="s">
        <v>4283</v>
      </c>
      <c r="D1030" s="6">
        <v>18</v>
      </c>
      <c r="E1030" s="16" t="s">
        <v>2305</v>
      </c>
      <c r="F1030" s="16">
        <v>0</v>
      </c>
      <c r="G1030" s="15">
        <f>TRUNC((G1029) * D1030/100, 1)</f>
        <v>1849.1</v>
      </c>
      <c r="H1030" s="6" t="s">
        <v>5631</v>
      </c>
      <c r="I1030" s="6" t="s">
        <v>5631</v>
      </c>
      <c r="K1030" s="6" t="s">
        <v>608</v>
      </c>
      <c r="L1030" s="6" t="s">
        <v>5631</v>
      </c>
      <c r="M1030" s="6" t="s">
        <v>3749</v>
      </c>
      <c r="N1030" s="6" t="s">
        <v>5631</v>
      </c>
    </row>
    <row r="1031" spans="1:14" ht="15" customHeight="1">
      <c r="B1031" s="6" t="s">
        <v>4803</v>
      </c>
      <c r="G1031" s="14">
        <f>TRUNC(G1029+G1030, 0)</f>
        <v>12122</v>
      </c>
    </row>
    <row r="1032" spans="1:14" ht="15" customHeight="1">
      <c r="A1032" s="6" t="s">
        <v>2270</v>
      </c>
      <c r="B1032" s="6" t="s">
        <v>2417</v>
      </c>
      <c r="C1032" s="6" t="s">
        <v>2659</v>
      </c>
      <c r="D1032" s="6">
        <v>1</v>
      </c>
      <c r="E1032" s="15" t="s">
        <v>3317</v>
      </c>
      <c r="F1032" s="15">
        <f>TRUNC(중기기초자료!E721 * 중기전역변수!C19, 1)</f>
        <v>25758.7</v>
      </c>
      <c r="G1032" s="15">
        <f>TRUNC(F1032*D1032, 1)</f>
        <v>25758.7</v>
      </c>
      <c r="H1032" s="6" t="s">
        <v>5631</v>
      </c>
      <c r="I1032" s="6" t="s">
        <v>5631</v>
      </c>
      <c r="K1032" s="6" t="s">
        <v>3156</v>
      </c>
      <c r="L1032" s="6" t="s">
        <v>5631</v>
      </c>
      <c r="M1032" s="6" t="s">
        <v>3230</v>
      </c>
    </row>
    <row r="1033" spans="1:14" ht="15" customHeight="1">
      <c r="B1033" s="6" t="s">
        <v>4803</v>
      </c>
      <c r="G1033" s="14">
        <f>TRUNC(G1032, 0)</f>
        <v>25758</v>
      </c>
    </row>
    <row r="1034" spans="1:14" ht="15" customHeight="1">
      <c r="B1034" s="6" t="s">
        <v>588</v>
      </c>
      <c r="G1034" s="14">
        <f>TRUNC(G1028+G1031+G1033, 0)</f>
        <v>47661</v>
      </c>
    </row>
    <row r="1035" spans="1:14" ht="15" customHeight="1">
      <c r="A1035" s="13"/>
      <c r="B1035" s="13"/>
      <c r="C1035" s="13"/>
      <c r="D1035" s="13"/>
      <c r="E1035" s="13"/>
      <c r="F1035" s="13"/>
      <c r="G1035" s="13"/>
      <c r="H1035" s="13"/>
    </row>
    <row r="1036" spans="1:14" ht="15" customHeight="1">
      <c r="A1036" s="13" t="s">
        <v>4970</v>
      </c>
      <c r="B1036" s="13" t="s">
        <v>2982</v>
      </c>
      <c r="C1036" s="13"/>
      <c r="D1036" s="13"/>
      <c r="E1036" s="13"/>
      <c r="F1036" s="13"/>
      <c r="G1036" s="13"/>
      <c r="H1036" s="13"/>
      <c r="I1036" s="6" t="s">
        <v>5631</v>
      </c>
      <c r="J1036" s="6" t="s">
        <v>2426</v>
      </c>
    </row>
    <row r="1037" spans="1:14" ht="15" customHeight="1">
      <c r="A1037" s="13" t="s">
        <v>1567</v>
      </c>
      <c r="B1037" s="13" t="s">
        <v>3366</v>
      </c>
      <c r="C1037" s="13"/>
      <c r="D1037" s="13"/>
      <c r="E1037" s="13"/>
      <c r="F1037" s="13"/>
      <c r="G1037" s="13"/>
      <c r="H1037" s="13"/>
    </row>
    <row r="1038" spans="1:14" ht="15" customHeight="1">
      <c r="A1038" s="5" t="s">
        <v>4302</v>
      </c>
      <c r="B1038" s="5"/>
      <c r="C1038" s="5" t="s">
        <v>2755</v>
      </c>
      <c r="D1038" s="5" t="s">
        <v>182</v>
      </c>
      <c r="E1038" s="5" t="s">
        <v>5266</v>
      </c>
      <c r="F1038" s="5" t="s">
        <v>1321</v>
      </c>
      <c r="G1038" s="5" t="s">
        <v>780</v>
      </c>
      <c r="H1038" s="5" t="s">
        <v>1458</v>
      </c>
    </row>
    <row r="1039" spans="1:14" ht="15" customHeight="1">
      <c r="A1039" s="6" t="s">
        <v>405</v>
      </c>
      <c r="B1039" s="6" t="s">
        <v>1351</v>
      </c>
      <c r="C1039" s="6" t="s">
        <v>3775</v>
      </c>
      <c r="D1039" s="6">
        <f>(1000 + 667 + 443)*10^-4</f>
        <v>0.21100000000000002</v>
      </c>
      <c r="E1039" s="14" t="s">
        <v>4463</v>
      </c>
      <c r="F1039" s="14">
        <f>TRUNC(중기기초자료!F98 * 중기전역변수!C5/1000,0)</f>
        <v>9231</v>
      </c>
      <c r="G1039" s="15">
        <f>TRUNC(F1039*D1039, 1)</f>
        <v>1947.7</v>
      </c>
      <c r="H1039" s="6" t="s">
        <v>5631</v>
      </c>
      <c r="I1039" s="6" t="s">
        <v>5631</v>
      </c>
      <c r="K1039" s="6" t="s">
        <v>724</v>
      </c>
      <c r="L1039" s="6" t="s">
        <v>5631</v>
      </c>
      <c r="M1039" s="6" t="s">
        <v>3551</v>
      </c>
      <c r="N1039" s="6" t="s">
        <v>2683</v>
      </c>
    </row>
    <row r="1040" spans="1:14" ht="15" customHeight="1">
      <c r="B1040" s="6" t="s">
        <v>4803</v>
      </c>
      <c r="G1040" s="14">
        <f>TRUNC(G1039, 0)</f>
        <v>1947</v>
      </c>
    </row>
    <row r="1041" spans="1:14" ht="15" customHeight="1">
      <c r="A1041" s="6" t="s">
        <v>3802</v>
      </c>
      <c r="B1041" s="6" t="s">
        <v>2171</v>
      </c>
      <c r="C1041" s="6" t="s">
        <v>4283</v>
      </c>
      <c r="D1041" s="6">
        <v>2.5</v>
      </c>
      <c r="E1041" s="16" t="s">
        <v>5542</v>
      </c>
      <c r="F1041" s="16">
        <f>중기기초자료!D731</f>
        <v>1223</v>
      </c>
      <c r="G1041" s="15">
        <f>TRUNC(F1041*D1041, 1)</f>
        <v>3057.5</v>
      </c>
      <c r="H1041" s="6" t="s">
        <v>5631</v>
      </c>
      <c r="I1041" s="6" t="s">
        <v>5631</v>
      </c>
      <c r="K1041" s="6" t="s">
        <v>2015</v>
      </c>
      <c r="L1041" s="6" t="s">
        <v>5631</v>
      </c>
      <c r="M1041" s="6" t="s">
        <v>1155</v>
      </c>
    </row>
    <row r="1042" spans="1:14" ht="15" customHeight="1">
      <c r="B1042" s="6" t="s">
        <v>1786</v>
      </c>
      <c r="C1042" s="6" t="s">
        <v>4283</v>
      </c>
      <c r="D1042" s="6">
        <v>8</v>
      </c>
      <c r="E1042" s="16" t="s">
        <v>2305</v>
      </c>
      <c r="F1042" s="16">
        <v>0</v>
      </c>
      <c r="G1042" s="15">
        <f>TRUNC((G1041) * D1042/100, 1)</f>
        <v>244.6</v>
      </c>
      <c r="H1042" s="6" t="s">
        <v>5631</v>
      </c>
      <c r="I1042" s="6" t="s">
        <v>5631</v>
      </c>
      <c r="K1042" s="6" t="s">
        <v>608</v>
      </c>
      <c r="L1042" s="6" t="s">
        <v>5631</v>
      </c>
      <c r="M1042" s="6" t="s">
        <v>3749</v>
      </c>
      <c r="N1042" s="6" t="s">
        <v>5631</v>
      </c>
    </row>
    <row r="1043" spans="1:14" ht="15" customHeight="1">
      <c r="B1043" s="6" t="s">
        <v>4803</v>
      </c>
      <c r="G1043" s="14">
        <f>TRUNC(G1041+G1042, 0)</f>
        <v>3302</v>
      </c>
    </row>
    <row r="1044" spans="1:14" ht="15" customHeight="1">
      <c r="A1044" s="6" t="s">
        <v>2270</v>
      </c>
      <c r="B1044" s="6" t="s">
        <v>2417</v>
      </c>
      <c r="C1044" s="6" t="s">
        <v>2659</v>
      </c>
      <c r="D1044" s="6">
        <v>1</v>
      </c>
      <c r="E1044" s="15" t="s">
        <v>3317</v>
      </c>
      <c r="F1044" s="15">
        <f>TRUNC(중기기초자료!E721 * 중기전역변수!C19, 1)</f>
        <v>25758.7</v>
      </c>
      <c r="G1044" s="15">
        <f>TRUNC(F1044*D1044, 1)</f>
        <v>25758.7</v>
      </c>
      <c r="H1044" s="6" t="s">
        <v>5631</v>
      </c>
      <c r="I1044" s="6" t="s">
        <v>5631</v>
      </c>
      <c r="K1044" s="6" t="s">
        <v>3156</v>
      </c>
      <c r="L1044" s="6" t="s">
        <v>5631</v>
      </c>
      <c r="M1044" s="6" t="s">
        <v>3230</v>
      </c>
    </row>
    <row r="1045" spans="1:14" ht="15" customHeight="1">
      <c r="B1045" s="6" t="s">
        <v>4803</v>
      </c>
      <c r="G1045" s="14">
        <f>TRUNC(G1044, 0)</f>
        <v>25758</v>
      </c>
    </row>
    <row r="1046" spans="1:14" ht="15" customHeight="1">
      <c r="B1046" s="6" t="s">
        <v>588</v>
      </c>
      <c r="G1046" s="14">
        <f>TRUNC(G1040+G1043+G1045, 0)</f>
        <v>31007</v>
      </c>
    </row>
    <row r="1047" spans="1:14" ht="15" customHeight="1">
      <c r="A1047" s="13"/>
      <c r="B1047" s="13"/>
      <c r="C1047" s="13"/>
      <c r="D1047" s="13"/>
      <c r="E1047" s="13"/>
      <c r="F1047" s="13"/>
      <c r="G1047" s="13"/>
      <c r="H1047" s="13"/>
    </row>
    <row r="1048" spans="1:14" ht="15" customHeight="1">
      <c r="A1048" s="13" t="s">
        <v>4970</v>
      </c>
      <c r="B1048" s="13" t="s">
        <v>5144</v>
      </c>
      <c r="C1048" s="13"/>
      <c r="D1048" s="13"/>
      <c r="E1048" s="13"/>
      <c r="F1048" s="13"/>
      <c r="G1048" s="13"/>
      <c r="H1048" s="13"/>
      <c r="I1048" s="6" t="s">
        <v>5631</v>
      </c>
      <c r="J1048" s="6" t="s">
        <v>4681</v>
      </c>
    </row>
    <row r="1049" spans="1:14" ht="15" customHeight="1">
      <c r="A1049" s="13" t="s">
        <v>1567</v>
      </c>
      <c r="B1049" s="13" t="s">
        <v>762</v>
      </c>
      <c r="C1049" s="13"/>
      <c r="D1049" s="13"/>
      <c r="E1049" s="13"/>
      <c r="F1049" s="13"/>
      <c r="G1049" s="13"/>
      <c r="H1049" s="13"/>
    </row>
    <row r="1050" spans="1:14" ht="15" customHeight="1">
      <c r="A1050" s="5" t="s">
        <v>4302</v>
      </c>
      <c r="B1050" s="5"/>
      <c r="C1050" s="5" t="s">
        <v>2755</v>
      </c>
      <c r="D1050" s="5" t="s">
        <v>182</v>
      </c>
      <c r="E1050" s="5" t="s">
        <v>5266</v>
      </c>
      <c r="F1050" s="5" t="s">
        <v>1321</v>
      </c>
      <c r="G1050" s="5" t="s">
        <v>780</v>
      </c>
      <c r="H1050" s="5" t="s">
        <v>1458</v>
      </c>
    </row>
    <row r="1051" spans="1:14" ht="15" customHeight="1">
      <c r="A1051" s="6" t="s">
        <v>405</v>
      </c>
      <c r="B1051" s="6" t="s">
        <v>1351</v>
      </c>
      <c r="C1051" s="6" t="s">
        <v>3160</v>
      </c>
      <c r="D1051" s="6">
        <f>(1000 + 667 + 443)*10^-4</f>
        <v>0.21100000000000002</v>
      </c>
      <c r="E1051" s="14" t="s">
        <v>4463</v>
      </c>
      <c r="F1051" s="14">
        <f>TRUNC(중기기초자료!F99 * 중기전역변수!C5/1000,0)</f>
        <v>16657</v>
      </c>
      <c r="G1051" s="15">
        <f>TRUNC(F1051*D1051, 1)</f>
        <v>3514.6</v>
      </c>
      <c r="H1051" s="6" t="s">
        <v>5631</v>
      </c>
      <c r="I1051" s="6" t="s">
        <v>5631</v>
      </c>
      <c r="K1051" s="6" t="s">
        <v>724</v>
      </c>
      <c r="L1051" s="6" t="s">
        <v>5631</v>
      </c>
      <c r="M1051" s="6" t="s">
        <v>742</v>
      </c>
      <c r="N1051" s="6" t="s">
        <v>2683</v>
      </c>
    </row>
    <row r="1052" spans="1:14" ht="15" customHeight="1">
      <c r="B1052" s="6" t="s">
        <v>4803</v>
      </c>
      <c r="G1052" s="14">
        <f>TRUNC(G1051, 0)</f>
        <v>3514</v>
      </c>
    </row>
    <row r="1053" spans="1:14" ht="15" customHeight="1">
      <c r="A1053" s="6" t="s">
        <v>3802</v>
      </c>
      <c r="B1053" s="6" t="s">
        <v>2171</v>
      </c>
      <c r="C1053" s="6" t="s">
        <v>4283</v>
      </c>
      <c r="D1053" s="6">
        <v>4.0999999999999996</v>
      </c>
      <c r="E1053" s="16" t="s">
        <v>5542</v>
      </c>
      <c r="F1053" s="16">
        <f>중기기초자료!D731</f>
        <v>1223</v>
      </c>
      <c r="G1053" s="15">
        <f>TRUNC(F1053*D1053, 1)</f>
        <v>5014.3</v>
      </c>
      <c r="H1053" s="6" t="s">
        <v>5631</v>
      </c>
      <c r="I1053" s="6" t="s">
        <v>5631</v>
      </c>
      <c r="K1053" s="6" t="s">
        <v>2015</v>
      </c>
      <c r="L1053" s="6" t="s">
        <v>5631</v>
      </c>
      <c r="M1053" s="6" t="s">
        <v>1155</v>
      </c>
    </row>
    <row r="1054" spans="1:14" ht="15" customHeight="1">
      <c r="B1054" s="6" t="s">
        <v>1786</v>
      </c>
      <c r="C1054" s="6" t="s">
        <v>4283</v>
      </c>
      <c r="D1054" s="6">
        <v>8</v>
      </c>
      <c r="E1054" s="16" t="s">
        <v>2305</v>
      </c>
      <c r="F1054" s="16">
        <v>0</v>
      </c>
      <c r="G1054" s="15">
        <f>TRUNC((G1053) * D1054/100, 1)</f>
        <v>401.1</v>
      </c>
      <c r="H1054" s="6" t="s">
        <v>5631</v>
      </c>
      <c r="I1054" s="6" t="s">
        <v>5631</v>
      </c>
      <c r="K1054" s="6" t="s">
        <v>608</v>
      </c>
      <c r="L1054" s="6" t="s">
        <v>5631</v>
      </c>
      <c r="M1054" s="6" t="s">
        <v>3749</v>
      </c>
      <c r="N1054" s="6" t="s">
        <v>5631</v>
      </c>
    </row>
    <row r="1055" spans="1:14" ht="15" customHeight="1">
      <c r="B1055" s="6" t="s">
        <v>4803</v>
      </c>
      <c r="G1055" s="14">
        <f>TRUNC(G1053+G1054, 0)</f>
        <v>5415</v>
      </c>
    </row>
    <row r="1056" spans="1:14" ht="15" customHeight="1">
      <c r="A1056" s="6" t="s">
        <v>2270</v>
      </c>
      <c r="B1056" s="6" t="s">
        <v>2417</v>
      </c>
      <c r="C1056" s="6" t="s">
        <v>2659</v>
      </c>
      <c r="D1056" s="6">
        <v>1</v>
      </c>
      <c r="E1056" s="15" t="s">
        <v>3317</v>
      </c>
      <c r="F1056" s="15">
        <f>TRUNC(중기기초자료!E721 * 중기전역변수!C19, 1)</f>
        <v>25758.7</v>
      </c>
      <c r="G1056" s="15">
        <f>TRUNC(F1056*D1056, 1)</f>
        <v>25758.7</v>
      </c>
      <c r="H1056" s="6" t="s">
        <v>5631</v>
      </c>
      <c r="I1056" s="6" t="s">
        <v>5631</v>
      </c>
      <c r="K1056" s="6" t="s">
        <v>3156</v>
      </c>
      <c r="L1056" s="6" t="s">
        <v>5631</v>
      </c>
      <c r="M1056" s="6" t="s">
        <v>3230</v>
      </c>
    </row>
    <row r="1057" spans="1:14" ht="15" customHeight="1">
      <c r="B1057" s="6" t="s">
        <v>4803</v>
      </c>
      <c r="G1057" s="14">
        <f>TRUNC(G1056, 0)</f>
        <v>25758</v>
      </c>
    </row>
    <row r="1058" spans="1:14" ht="15" customHeight="1">
      <c r="B1058" s="6" t="s">
        <v>588</v>
      </c>
      <c r="G1058" s="14">
        <f>TRUNC(G1052+G1055+G1057, 0)</f>
        <v>34687</v>
      </c>
    </row>
    <row r="1059" spans="1:14" ht="15" customHeight="1">
      <c r="A1059" s="13"/>
      <c r="B1059" s="13"/>
      <c r="C1059" s="13"/>
      <c r="D1059" s="13"/>
      <c r="E1059" s="13"/>
      <c r="F1059" s="13"/>
      <c r="G1059" s="13"/>
      <c r="H1059" s="13"/>
    </row>
    <row r="1060" spans="1:14" ht="15" customHeight="1">
      <c r="A1060" s="13" t="s">
        <v>4970</v>
      </c>
      <c r="B1060" s="13" t="s">
        <v>2354</v>
      </c>
      <c r="C1060" s="13"/>
      <c r="D1060" s="13"/>
      <c r="E1060" s="13"/>
      <c r="F1060" s="13"/>
      <c r="G1060" s="13"/>
      <c r="H1060" s="13"/>
      <c r="I1060" s="6" t="s">
        <v>5631</v>
      </c>
      <c r="J1060" s="6" t="s">
        <v>4956</v>
      </c>
    </row>
    <row r="1061" spans="1:14" ht="15" customHeight="1">
      <c r="A1061" s="13" t="s">
        <v>1567</v>
      </c>
      <c r="B1061" s="13" t="s">
        <v>5159</v>
      </c>
      <c r="C1061" s="13"/>
      <c r="D1061" s="13"/>
      <c r="E1061" s="13"/>
      <c r="F1061" s="13"/>
      <c r="G1061" s="13"/>
      <c r="H1061" s="13"/>
    </row>
    <row r="1062" spans="1:14" ht="15" customHeight="1">
      <c r="A1062" s="5" t="s">
        <v>4302</v>
      </c>
      <c r="B1062" s="5"/>
      <c r="C1062" s="5" t="s">
        <v>2755</v>
      </c>
      <c r="D1062" s="5" t="s">
        <v>182</v>
      </c>
      <c r="E1062" s="5" t="s">
        <v>5266</v>
      </c>
      <c r="F1062" s="5" t="s">
        <v>1321</v>
      </c>
      <c r="G1062" s="5" t="s">
        <v>780</v>
      </c>
      <c r="H1062" s="5" t="s">
        <v>1458</v>
      </c>
    </row>
    <row r="1063" spans="1:14" ht="15" customHeight="1">
      <c r="A1063" s="6" t="s">
        <v>405</v>
      </c>
      <c r="B1063" s="6" t="s">
        <v>1351</v>
      </c>
      <c r="C1063" s="6" t="s">
        <v>5275</v>
      </c>
      <c r="D1063" s="6">
        <f>(1000 + 667 + 443)*10^-4</f>
        <v>0.21100000000000002</v>
      </c>
      <c r="E1063" s="14" t="s">
        <v>4463</v>
      </c>
      <c r="F1063" s="14">
        <f>TRUNC(중기기초자료!F100 * 중기전역변수!C5/1000,0)</f>
        <v>35587</v>
      </c>
      <c r="G1063" s="15">
        <f>TRUNC(F1063*D1063, 1)</f>
        <v>7508.8</v>
      </c>
      <c r="H1063" s="6" t="s">
        <v>5631</v>
      </c>
      <c r="I1063" s="6" t="s">
        <v>5631</v>
      </c>
      <c r="K1063" s="6" t="s">
        <v>724</v>
      </c>
      <c r="L1063" s="6" t="s">
        <v>5631</v>
      </c>
      <c r="M1063" s="6" t="s">
        <v>965</v>
      </c>
      <c r="N1063" s="6" t="s">
        <v>2683</v>
      </c>
    </row>
    <row r="1064" spans="1:14" ht="15" customHeight="1">
      <c r="B1064" s="6" t="s">
        <v>4803</v>
      </c>
      <c r="G1064" s="14">
        <f>TRUNC(G1063, 0)</f>
        <v>7508</v>
      </c>
    </row>
    <row r="1065" spans="1:14" ht="15" customHeight="1">
      <c r="A1065" s="6" t="s">
        <v>3802</v>
      </c>
      <c r="B1065" s="6" t="s">
        <v>2171</v>
      </c>
      <c r="C1065" s="6" t="s">
        <v>4283</v>
      </c>
      <c r="D1065" s="6">
        <v>8.1999999999999993</v>
      </c>
      <c r="E1065" s="16" t="s">
        <v>5542</v>
      </c>
      <c r="F1065" s="16">
        <f>중기기초자료!D731</f>
        <v>1223</v>
      </c>
      <c r="G1065" s="15">
        <f>TRUNC(F1065*D1065, 1)</f>
        <v>10028.6</v>
      </c>
      <c r="H1065" s="6" t="s">
        <v>5631</v>
      </c>
      <c r="I1065" s="6" t="s">
        <v>5631</v>
      </c>
      <c r="K1065" s="6" t="s">
        <v>2015</v>
      </c>
      <c r="L1065" s="6" t="s">
        <v>5631</v>
      </c>
      <c r="M1065" s="6" t="s">
        <v>1155</v>
      </c>
    </row>
    <row r="1066" spans="1:14" ht="15" customHeight="1">
      <c r="B1066" s="6" t="s">
        <v>1786</v>
      </c>
      <c r="C1066" s="6" t="s">
        <v>4283</v>
      </c>
      <c r="D1066" s="6">
        <v>8</v>
      </c>
      <c r="E1066" s="16" t="s">
        <v>2305</v>
      </c>
      <c r="F1066" s="16">
        <v>0</v>
      </c>
      <c r="G1066" s="15">
        <f>TRUNC((G1065) * D1066/100, 1)</f>
        <v>802.2</v>
      </c>
      <c r="H1066" s="6" t="s">
        <v>5631</v>
      </c>
      <c r="I1066" s="6" t="s">
        <v>5631</v>
      </c>
      <c r="K1066" s="6" t="s">
        <v>608</v>
      </c>
      <c r="L1066" s="6" t="s">
        <v>5631</v>
      </c>
      <c r="M1066" s="6" t="s">
        <v>3749</v>
      </c>
      <c r="N1066" s="6" t="s">
        <v>5631</v>
      </c>
    </row>
    <row r="1067" spans="1:14" ht="15" customHeight="1">
      <c r="B1067" s="6" t="s">
        <v>4803</v>
      </c>
      <c r="G1067" s="14">
        <f>TRUNC(G1065+G1066, 0)</f>
        <v>10830</v>
      </c>
    </row>
    <row r="1068" spans="1:14" ht="15" customHeight="1">
      <c r="A1068" s="6" t="s">
        <v>2270</v>
      </c>
      <c r="B1068" s="6" t="s">
        <v>2417</v>
      </c>
      <c r="C1068" s="6" t="s">
        <v>2659</v>
      </c>
      <c r="D1068" s="6">
        <v>1</v>
      </c>
      <c r="E1068" s="15" t="s">
        <v>3317</v>
      </c>
      <c r="F1068" s="15">
        <f>TRUNC(중기기초자료!E721 * 중기전역변수!C19, 1)</f>
        <v>25758.7</v>
      </c>
      <c r="G1068" s="15">
        <f>TRUNC(F1068*D1068, 1)</f>
        <v>25758.7</v>
      </c>
      <c r="H1068" s="6" t="s">
        <v>5631</v>
      </c>
      <c r="I1068" s="6" t="s">
        <v>5631</v>
      </c>
      <c r="K1068" s="6" t="s">
        <v>3156</v>
      </c>
      <c r="L1068" s="6" t="s">
        <v>5631</v>
      </c>
      <c r="M1068" s="6" t="s">
        <v>3230</v>
      </c>
    </row>
    <row r="1069" spans="1:14" ht="15" customHeight="1">
      <c r="B1069" s="6" t="s">
        <v>4803</v>
      </c>
      <c r="G1069" s="14">
        <f>TRUNC(G1068, 0)</f>
        <v>25758</v>
      </c>
    </row>
    <row r="1070" spans="1:14" ht="15" customHeight="1">
      <c r="B1070" s="6" t="s">
        <v>588</v>
      </c>
      <c r="G1070" s="14">
        <f>TRUNC(G1064+G1067+G1069, 0)</f>
        <v>44096</v>
      </c>
    </row>
    <row r="1071" spans="1:14" ht="15" customHeight="1">
      <c r="A1071" s="13"/>
      <c r="B1071" s="13"/>
      <c r="C1071" s="13"/>
      <c r="D1071" s="13"/>
      <c r="E1071" s="13"/>
      <c r="F1071" s="13"/>
      <c r="G1071" s="13"/>
      <c r="H1071" s="13"/>
    </row>
    <row r="1072" spans="1:14" ht="15" customHeight="1">
      <c r="A1072" s="13" t="s">
        <v>4970</v>
      </c>
      <c r="B1072" s="13" t="s">
        <v>5194</v>
      </c>
      <c r="C1072" s="13"/>
      <c r="D1072" s="13"/>
      <c r="E1072" s="13"/>
      <c r="F1072" s="13"/>
      <c r="G1072" s="13"/>
      <c r="H1072" s="13"/>
      <c r="I1072" s="6" t="s">
        <v>5631</v>
      </c>
      <c r="J1072" s="6" t="s">
        <v>4494</v>
      </c>
    </row>
    <row r="1073" spans="1:14" ht="15" customHeight="1">
      <c r="A1073" s="13" t="s">
        <v>1567</v>
      </c>
      <c r="B1073" s="13" t="s">
        <v>2337</v>
      </c>
      <c r="C1073" s="13"/>
      <c r="D1073" s="13"/>
      <c r="E1073" s="13"/>
      <c r="F1073" s="13"/>
      <c r="G1073" s="13"/>
      <c r="H1073" s="13"/>
    </row>
    <row r="1074" spans="1:14" ht="15" customHeight="1">
      <c r="A1074" s="5" t="s">
        <v>4302</v>
      </c>
      <c r="B1074" s="5"/>
      <c r="C1074" s="5" t="s">
        <v>2755</v>
      </c>
      <c r="D1074" s="5" t="s">
        <v>182</v>
      </c>
      <c r="E1074" s="5" t="s">
        <v>5266</v>
      </c>
      <c r="F1074" s="5" t="s">
        <v>1321</v>
      </c>
      <c r="G1074" s="5" t="s">
        <v>780</v>
      </c>
      <c r="H1074" s="5" t="s">
        <v>1458</v>
      </c>
    </row>
    <row r="1075" spans="1:14" ht="15" customHeight="1">
      <c r="A1075" s="6" t="s">
        <v>405</v>
      </c>
      <c r="B1075" s="6" t="s">
        <v>1351</v>
      </c>
      <c r="C1075" s="6" t="s">
        <v>4303</v>
      </c>
      <c r="D1075" s="6">
        <f>(1000 + 667 + 443)*10^-4</f>
        <v>0.21100000000000002</v>
      </c>
      <c r="E1075" s="14" t="s">
        <v>4463</v>
      </c>
      <c r="F1075" s="14">
        <f>TRUNC(중기기초자료!F101 * 중기전역변수!C5/1000,0)</f>
        <v>57066</v>
      </c>
      <c r="G1075" s="15">
        <f>TRUNC(F1075*D1075, 1)</f>
        <v>12040.9</v>
      </c>
      <c r="H1075" s="6" t="s">
        <v>5631</v>
      </c>
      <c r="I1075" s="6" t="s">
        <v>5631</v>
      </c>
      <c r="K1075" s="6" t="s">
        <v>724</v>
      </c>
      <c r="L1075" s="6" t="s">
        <v>5631</v>
      </c>
      <c r="M1075" s="6" t="s">
        <v>139</v>
      </c>
      <c r="N1075" s="6" t="s">
        <v>2683</v>
      </c>
    </row>
    <row r="1076" spans="1:14" ht="15" customHeight="1">
      <c r="B1076" s="6" t="s">
        <v>4803</v>
      </c>
      <c r="G1076" s="14">
        <f>TRUNC(G1075, 0)</f>
        <v>12040</v>
      </c>
    </row>
    <row r="1077" spans="1:14" ht="15" customHeight="1">
      <c r="A1077" s="6" t="s">
        <v>3802</v>
      </c>
      <c r="B1077" s="6" t="s">
        <v>2171</v>
      </c>
      <c r="C1077" s="6" t="s">
        <v>4283</v>
      </c>
      <c r="D1077" s="6">
        <v>10.199999999999999</v>
      </c>
      <c r="E1077" s="16" t="s">
        <v>5542</v>
      </c>
      <c r="F1077" s="16">
        <f>중기기초자료!D731</f>
        <v>1223</v>
      </c>
      <c r="G1077" s="15">
        <f>TRUNC(F1077*D1077, 1)</f>
        <v>12474.6</v>
      </c>
      <c r="H1077" s="6" t="s">
        <v>5631</v>
      </c>
      <c r="I1077" s="6" t="s">
        <v>5631</v>
      </c>
      <c r="K1077" s="6" t="s">
        <v>2015</v>
      </c>
      <c r="L1077" s="6" t="s">
        <v>5631</v>
      </c>
      <c r="M1077" s="6" t="s">
        <v>1155</v>
      </c>
    </row>
    <row r="1078" spans="1:14" ht="15" customHeight="1">
      <c r="B1078" s="6" t="s">
        <v>1786</v>
      </c>
      <c r="C1078" s="6" t="s">
        <v>4283</v>
      </c>
      <c r="D1078" s="6">
        <v>8</v>
      </c>
      <c r="E1078" s="16" t="s">
        <v>2305</v>
      </c>
      <c r="F1078" s="16">
        <v>0</v>
      </c>
      <c r="G1078" s="15">
        <f>TRUNC((G1077) * D1078/100, 1)</f>
        <v>997.9</v>
      </c>
      <c r="H1078" s="6" t="s">
        <v>5631</v>
      </c>
      <c r="I1078" s="6" t="s">
        <v>5631</v>
      </c>
      <c r="K1078" s="6" t="s">
        <v>608</v>
      </c>
      <c r="L1078" s="6" t="s">
        <v>5631</v>
      </c>
      <c r="M1078" s="6" t="s">
        <v>3749</v>
      </c>
      <c r="N1078" s="6" t="s">
        <v>5631</v>
      </c>
    </row>
    <row r="1079" spans="1:14" ht="15" customHeight="1">
      <c r="B1079" s="6" t="s">
        <v>4803</v>
      </c>
      <c r="G1079" s="14">
        <f>TRUNC(G1077+G1078, 0)</f>
        <v>13472</v>
      </c>
    </row>
    <row r="1080" spans="1:14" ht="15" customHeight="1">
      <c r="A1080" s="6" t="s">
        <v>2270</v>
      </c>
      <c r="B1080" s="6" t="s">
        <v>2417</v>
      </c>
      <c r="C1080" s="6" t="s">
        <v>2659</v>
      </c>
      <c r="D1080" s="6">
        <v>1</v>
      </c>
      <c r="E1080" s="15" t="s">
        <v>3317</v>
      </c>
      <c r="F1080" s="15">
        <f>TRUNC(중기기초자료!E721 * 중기전역변수!C19, 1)</f>
        <v>25758.7</v>
      </c>
      <c r="G1080" s="15">
        <f>TRUNC(F1080*D1080, 1)</f>
        <v>25758.7</v>
      </c>
      <c r="H1080" s="6" t="s">
        <v>5631</v>
      </c>
      <c r="I1080" s="6" t="s">
        <v>5631</v>
      </c>
      <c r="K1080" s="6" t="s">
        <v>3156</v>
      </c>
      <c r="L1080" s="6" t="s">
        <v>5631</v>
      </c>
      <c r="M1080" s="6" t="s">
        <v>3230</v>
      </c>
    </row>
    <row r="1081" spans="1:14" ht="15" customHeight="1">
      <c r="B1081" s="6" t="s">
        <v>4803</v>
      </c>
      <c r="G1081" s="14">
        <f>TRUNC(G1080, 0)</f>
        <v>25758</v>
      </c>
    </row>
    <row r="1082" spans="1:14" ht="15" customHeight="1">
      <c r="B1082" s="6" t="s">
        <v>588</v>
      </c>
      <c r="G1082" s="14">
        <f>TRUNC(G1076+G1079+G1081, 0)</f>
        <v>51270</v>
      </c>
    </row>
    <row r="1083" spans="1:14" ht="15" customHeight="1">
      <c r="A1083" s="13"/>
      <c r="B1083" s="13"/>
      <c r="C1083" s="13"/>
      <c r="D1083" s="13"/>
      <c r="E1083" s="13"/>
      <c r="F1083" s="13"/>
      <c r="G1083" s="13"/>
      <c r="H1083" s="13"/>
    </row>
    <row r="1084" spans="1:14" ht="15" customHeight="1">
      <c r="A1084" s="13" t="s">
        <v>4970</v>
      </c>
      <c r="B1084" s="13" t="s">
        <v>285</v>
      </c>
      <c r="C1084" s="13"/>
      <c r="D1084" s="13"/>
      <c r="E1084" s="13"/>
      <c r="F1084" s="13"/>
      <c r="G1084" s="13"/>
      <c r="H1084" s="13"/>
      <c r="I1084" s="6" t="s">
        <v>5631</v>
      </c>
      <c r="J1084" s="6" t="s">
        <v>2012</v>
      </c>
    </row>
    <row r="1085" spans="1:14" ht="15" customHeight="1">
      <c r="A1085" s="13" t="s">
        <v>1567</v>
      </c>
      <c r="B1085" s="13" t="s">
        <v>3604</v>
      </c>
      <c r="C1085" s="13"/>
      <c r="D1085" s="13"/>
      <c r="E1085" s="13"/>
      <c r="F1085" s="13"/>
      <c r="G1085" s="13"/>
      <c r="H1085" s="13"/>
    </row>
    <row r="1086" spans="1:14" ht="15" customHeight="1">
      <c r="A1086" s="5" t="s">
        <v>4302</v>
      </c>
      <c r="B1086" s="5"/>
      <c r="C1086" s="5" t="s">
        <v>2755</v>
      </c>
      <c r="D1086" s="5" t="s">
        <v>182</v>
      </c>
      <c r="E1086" s="5" t="s">
        <v>5266</v>
      </c>
      <c r="F1086" s="5" t="s">
        <v>1321</v>
      </c>
      <c r="G1086" s="5" t="s">
        <v>780</v>
      </c>
      <c r="H1086" s="5" t="s">
        <v>1458</v>
      </c>
    </row>
    <row r="1087" spans="1:14" ht="15" customHeight="1">
      <c r="A1087" s="6" t="s">
        <v>405</v>
      </c>
      <c r="B1087" s="6" t="s">
        <v>1351</v>
      </c>
      <c r="C1087" s="6" t="s">
        <v>4578</v>
      </c>
      <c r="D1087" s="6">
        <f>(1000 + 667 + 443)*10^-4</f>
        <v>0.21100000000000002</v>
      </c>
      <c r="E1087" s="14" t="s">
        <v>4463</v>
      </c>
      <c r="F1087" s="14">
        <f>TRUNC(중기기초자료!F102 * 중기전역변수!C5/1000,0)</f>
        <v>67197</v>
      </c>
      <c r="G1087" s="15">
        <f>TRUNC(F1087*D1087, 1)</f>
        <v>14178.5</v>
      </c>
      <c r="H1087" s="6" t="s">
        <v>5631</v>
      </c>
      <c r="I1087" s="6" t="s">
        <v>5631</v>
      </c>
      <c r="K1087" s="6" t="s">
        <v>724</v>
      </c>
      <c r="L1087" s="6" t="s">
        <v>5631</v>
      </c>
      <c r="M1087" s="6" t="s">
        <v>3136</v>
      </c>
      <c r="N1087" s="6" t="s">
        <v>2683</v>
      </c>
    </row>
    <row r="1088" spans="1:14" ht="15" customHeight="1">
      <c r="B1088" s="6" t="s">
        <v>4803</v>
      </c>
      <c r="G1088" s="14">
        <f>TRUNC(G1087, 0)</f>
        <v>14178</v>
      </c>
    </row>
    <row r="1089" spans="1:14" ht="15" customHeight="1">
      <c r="A1089" s="6" t="s">
        <v>3802</v>
      </c>
      <c r="B1089" s="6" t="s">
        <v>2171</v>
      </c>
      <c r="C1089" s="6" t="s">
        <v>4283</v>
      </c>
      <c r="D1089" s="6">
        <v>11.2</v>
      </c>
      <c r="E1089" s="16" t="s">
        <v>5542</v>
      </c>
      <c r="F1089" s="16">
        <f>중기기초자료!D731</f>
        <v>1223</v>
      </c>
      <c r="G1089" s="15">
        <f>TRUNC(F1089*D1089, 1)</f>
        <v>13697.6</v>
      </c>
      <c r="H1089" s="6" t="s">
        <v>5631</v>
      </c>
      <c r="I1089" s="6" t="s">
        <v>5631</v>
      </c>
      <c r="K1089" s="6" t="s">
        <v>2015</v>
      </c>
      <c r="L1089" s="6" t="s">
        <v>5631</v>
      </c>
      <c r="M1089" s="6" t="s">
        <v>1155</v>
      </c>
    </row>
    <row r="1090" spans="1:14" ht="15" customHeight="1">
      <c r="B1090" s="6" t="s">
        <v>1786</v>
      </c>
      <c r="C1090" s="6" t="s">
        <v>4283</v>
      </c>
      <c r="D1090" s="6">
        <v>8</v>
      </c>
      <c r="E1090" s="16" t="s">
        <v>2305</v>
      </c>
      <c r="F1090" s="16">
        <v>0</v>
      </c>
      <c r="G1090" s="15">
        <f>TRUNC((G1089) * D1090/100, 1)</f>
        <v>1095.8</v>
      </c>
      <c r="H1090" s="6" t="s">
        <v>5631</v>
      </c>
      <c r="I1090" s="6" t="s">
        <v>5631</v>
      </c>
      <c r="K1090" s="6" t="s">
        <v>608</v>
      </c>
      <c r="L1090" s="6" t="s">
        <v>5631</v>
      </c>
      <c r="M1090" s="6" t="s">
        <v>3749</v>
      </c>
      <c r="N1090" s="6" t="s">
        <v>5631</v>
      </c>
    </row>
    <row r="1091" spans="1:14" ht="15" customHeight="1">
      <c r="B1091" s="6" t="s">
        <v>4803</v>
      </c>
      <c r="G1091" s="14">
        <f>TRUNC(G1089+G1090, 0)</f>
        <v>14793</v>
      </c>
    </row>
    <row r="1092" spans="1:14" ht="15" customHeight="1">
      <c r="A1092" s="6" t="s">
        <v>2270</v>
      </c>
      <c r="B1092" s="6" t="s">
        <v>2417</v>
      </c>
      <c r="C1092" s="6" t="s">
        <v>2659</v>
      </c>
      <c r="D1092" s="6">
        <v>1</v>
      </c>
      <c r="E1092" s="15" t="s">
        <v>3317</v>
      </c>
      <c r="F1092" s="15">
        <f>TRUNC(중기기초자료!E721 * 중기전역변수!C19, 1)</f>
        <v>25758.7</v>
      </c>
      <c r="G1092" s="15">
        <f>TRUNC(F1092*D1092, 1)</f>
        <v>25758.7</v>
      </c>
      <c r="H1092" s="6" t="s">
        <v>5631</v>
      </c>
      <c r="I1092" s="6" t="s">
        <v>5631</v>
      </c>
      <c r="K1092" s="6" t="s">
        <v>3156</v>
      </c>
      <c r="L1092" s="6" t="s">
        <v>5631</v>
      </c>
      <c r="M1092" s="6" t="s">
        <v>3230</v>
      </c>
    </row>
    <row r="1093" spans="1:14" ht="15" customHeight="1">
      <c r="B1093" s="6" t="s">
        <v>4803</v>
      </c>
      <c r="G1093" s="14">
        <f>TRUNC(G1092, 0)</f>
        <v>25758</v>
      </c>
    </row>
    <row r="1094" spans="1:14" ht="15" customHeight="1">
      <c r="B1094" s="6" t="s">
        <v>588</v>
      </c>
      <c r="G1094" s="14">
        <f>TRUNC(G1088+G1091+G1093, 0)</f>
        <v>54729</v>
      </c>
    </row>
    <row r="1095" spans="1:14" ht="15" customHeight="1">
      <c r="A1095" s="13"/>
      <c r="B1095" s="13"/>
      <c r="C1095" s="13"/>
      <c r="D1095" s="13"/>
      <c r="E1095" s="13"/>
      <c r="F1095" s="13"/>
      <c r="G1095" s="13"/>
      <c r="H1095" s="13"/>
    </row>
    <row r="1096" spans="1:14" ht="15" customHeight="1">
      <c r="A1096" s="13" t="s">
        <v>4970</v>
      </c>
      <c r="B1096" s="13" t="s">
        <v>2390</v>
      </c>
      <c r="C1096" s="13"/>
      <c r="D1096" s="13"/>
      <c r="E1096" s="13"/>
      <c r="F1096" s="13"/>
      <c r="G1096" s="13"/>
      <c r="H1096" s="13"/>
      <c r="I1096" s="6" t="s">
        <v>5631</v>
      </c>
      <c r="J1096" s="6" t="s">
        <v>4414</v>
      </c>
    </row>
    <row r="1097" spans="1:14" ht="15" customHeight="1">
      <c r="A1097" s="13" t="s">
        <v>1567</v>
      </c>
      <c r="B1097" s="13" t="s">
        <v>1299</v>
      </c>
      <c r="C1097" s="13"/>
      <c r="D1097" s="13"/>
      <c r="E1097" s="13"/>
      <c r="F1097" s="13"/>
      <c r="G1097" s="13"/>
      <c r="H1097" s="13"/>
    </row>
    <row r="1098" spans="1:14" ht="15" customHeight="1">
      <c r="A1098" s="5" t="s">
        <v>4302</v>
      </c>
      <c r="B1098" s="5"/>
      <c r="C1098" s="5" t="s">
        <v>2755</v>
      </c>
      <c r="D1098" s="5" t="s">
        <v>182</v>
      </c>
      <c r="E1098" s="5" t="s">
        <v>5266</v>
      </c>
      <c r="F1098" s="5" t="s">
        <v>1321</v>
      </c>
      <c r="G1098" s="5" t="s">
        <v>780</v>
      </c>
      <c r="H1098" s="5" t="s">
        <v>1458</v>
      </c>
    </row>
    <row r="1099" spans="1:14" ht="15" customHeight="1">
      <c r="A1099" s="6" t="s">
        <v>405</v>
      </c>
      <c r="B1099" s="6" t="s">
        <v>1351</v>
      </c>
      <c r="C1099" s="6" t="s">
        <v>452</v>
      </c>
      <c r="D1099" s="6">
        <f>(1000 + 667 + 443)*10^-4</f>
        <v>0.21100000000000002</v>
      </c>
      <c r="E1099" s="14" t="s">
        <v>4463</v>
      </c>
      <c r="F1099" s="14">
        <f>TRUNC(중기기초자료!F103 * 중기전역변수!C5/1000,0)</f>
        <v>71180</v>
      </c>
      <c r="G1099" s="15">
        <f>TRUNC(F1099*D1099, 1)</f>
        <v>15018.9</v>
      </c>
      <c r="H1099" s="6" t="s">
        <v>5631</v>
      </c>
      <c r="I1099" s="6" t="s">
        <v>5631</v>
      </c>
      <c r="K1099" s="6" t="s">
        <v>724</v>
      </c>
      <c r="L1099" s="6" t="s">
        <v>5631</v>
      </c>
      <c r="M1099" s="6" t="s">
        <v>25</v>
      </c>
      <c r="N1099" s="6" t="s">
        <v>2683</v>
      </c>
    </row>
    <row r="1100" spans="1:14" ht="15" customHeight="1">
      <c r="B1100" s="6" t="s">
        <v>4803</v>
      </c>
      <c r="G1100" s="14">
        <f>TRUNC(G1099, 0)</f>
        <v>15018</v>
      </c>
    </row>
    <row r="1101" spans="1:14" ht="15" customHeight="1">
      <c r="A1101" s="6" t="s">
        <v>3802</v>
      </c>
      <c r="B1101" s="6" t="s">
        <v>2171</v>
      </c>
      <c r="C1101" s="6" t="s">
        <v>4283</v>
      </c>
      <c r="D1101" s="6">
        <v>11.2</v>
      </c>
      <c r="E1101" s="16" t="s">
        <v>5542</v>
      </c>
      <c r="F1101" s="16">
        <f>중기기초자료!D731</f>
        <v>1223</v>
      </c>
      <c r="G1101" s="15">
        <f>TRUNC(F1101*D1101, 1)</f>
        <v>13697.6</v>
      </c>
      <c r="H1101" s="6" t="s">
        <v>5631</v>
      </c>
      <c r="I1101" s="6" t="s">
        <v>5631</v>
      </c>
      <c r="K1101" s="6" t="s">
        <v>2015</v>
      </c>
      <c r="L1101" s="6" t="s">
        <v>5631</v>
      </c>
      <c r="M1101" s="6" t="s">
        <v>1155</v>
      </c>
    </row>
    <row r="1102" spans="1:14" ht="15" customHeight="1">
      <c r="B1102" s="6" t="s">
        <v>1786</v>
      </c>
      <c r="C1102" s="6" t="s">
        <v>4283</v>
      </c>
      <c r="D1102" s="6">
        <v>8</v>
      </c>
      <c r="E1102" s="16" t="s">
        <v>2305</v>
      </c>
      <c r="F1102" s="16">
        <v>0</v>
      </c>
      <c r="G1102" s="15">
        <f>TRUNC((G1101) * D1102/100, 1)</f>
        <v>1095.8</v>
      </c>
      <c r="H1102" s="6" t="s">
        <v>5631</v>
      </c>
      <c r="I1102" s="6" t="s">
        <v>5631</v>
      </c>
      <c r="K1102" s="6" t="s">
        <v>608</v>
      </c>
      <c r="L1102" s="6" t="s">
        <v>5631</v>
      </c>
      <c r="M1102" s="6" t="s">
        <v>3749</v>
      </c>
      <c r="N1102" s="6" t="s">
        <v>5631</v>
      </c>
    </row>
    <row r="1103" spans="1:14" ht="15" customHeight="1">
      <c r="B1103" s="6" t="s">
        <v>4803</v>
      </c>
      <c r="G1103" s="14">
        <f>TRUNC(G1101+G1102, 0)</f>
        <v>14793</v>
      </c>
    </row>
    <row r="1104" spans="1:14" ht="15" customHeight="1">
      <c r="A1104" s="6" t="s">
        <v>2270</v>
      </c>
      <c r="B1104" s="6" t="s">
        <v>2417</v>
      </c>
      <c r="C1104" s="6" t="s">
        <v>2659</v>
      </c>
      <c r="D1104" s="6">
        <v>1</v>
      </c>
      <c r="E1104" s="15" t="s">
        <v>3317</v>
      </c>
      <c r="F1104" s="15">
        <f>TRUNC(중기기초자료!E721 * 중기전역변수!C19, 1)</f>
        <v>25758.7</v>
      </c>
      <c r="G1104" s="15">
        <f>TRUNC(F1104*D1104, 1)</f>
        <v>25758.7</v>
      </c>
      <c r="H1104" s="6" t="s">
        <v>5631</v>
      </c>
      <c r="I1104" s="6" t="s">
        <v>5631</v>
      </c>
      <c r="K1104" s="6" t="s">
        <v>3156</v>
      </c>
      <c r="L1104" s="6" t="s">
        <v>5631</v>
      </c>
      <c r="M1104" s="6" t="s">
        <v>3230</v>
      </c>
    </row>
    <row r="1105" spans="1:14" ht="15" customHeight="1">
      <c r="B1105" s="6" t="s">
        <v>4803</v>
      </c>
      <c r="G1105" s="14">
        <f>TRUNC(G1104, 0)</f>
        <v>25758</v>
      </c>
    </row>
    <row r="1106" spans="1:14" ht="15" customHeight="1">
      <c r="B1106" s="6" t="s">
        <v>588</v>
      </c>
      <c r="G1106" s="14">
        <f>TRUNC(G1100+G1103+G1105, 0)</f>
        <v>55569</v>
      </c>
    </row>
    <row r="1107" spans="1:14" ht="15" customHeight="1">
      <c r="A1107" s="13"/>
      <c r="B1107" s="13"/>
      <c r="C1107" s="13"/>
      <c r="D1107" s="13"/>
      <c r="E1107" s="13"/>
      <c r="F1107" s="13"/>
      <c r="G1107" s="13"/>
      <c r="H1107" s="13"/>
    </row>
    <row r="1108" spans="1:14" ht="15" customHeight="1">
      <c r="A1108" s="13" t="s">
        <v>4970</v>
      </c>
      <c r="B1108" s="13" t="s">
        <v>254</v>
      </c>
      <c r="C1108" s="13"/>
      <c r="D1108" s="13"/>
      <c r="E1108" s="13"/>
      <c r="F1108" s="13"/>
      <c r="G1108" s="13"/>
      <c r="H1108" s="13"/>
      <c r="I1108" s="6" t="s">
        <v>5631</v>
      </c>
      <c r="J1108" s="6" t="s">
        <v>94</v>
      </c>
    </row>
    <row r="1109" spans="1:14" ht="15" customHeight="1">
      <c r="A1109" s="13" t="s">
        <v>1567</v>
      </c>
      <c r="B1109" s="13" t="s">
        <v>2874</v>
      </c>
      <c r="C1109" s="13"/>
      <c r="D1109" s="13"/>
      <c r="E1109" s="13"/>
      <c r="F1109" s="13"/>
      <c r="G1109" s="13"/>
      <c r="H1109" s="13"/>
    </row>
    <row r="1110" spans="1:14" ht="15" customHeight="1">
      <c r="A1110" s="5" t="s">
        <v>4302</v>
      </c>
      <c r="B1110" s="5"/>
      <c r="C1110" s="5" t="s">
        <v>2755</v>
      </c>
      <c r="D1110" s="5" t="s">
        <v>182</v>
      </c>
      <c r="E1110" s="5" t="s">
        <v>5266</v>
      </c>
      <c r="F1110" s="5" t="s">
        <v>1321</v>
      </c>
      <c r="G1110" s="5" t="s">
        <v>780</v>
      </c>
      <c r="H1110" s="5" t="s">
        <v>1458</v>
      </c>
    </row>
    <row r="1111" spans="1:14" ht="15" customHeight="1">
      <c r="A1111" s="6" t="s">
        <v>405</v>
      </c>
      <c r="B1111" s="6" t="s">
        <v>1351</v>
      </c>
      <c r="C1111" s="6" t="s">
        <v>245</v>
      </c>
      <c r="D1111" s="6">
        <f>(1000 + 667 + 443)*10^-4</f>
        <v>0.21100000000000002</v>
      </c>
      <c r="E1111" s="14" t="s">
        <v>4463</v>
      </c>
      <c r="F1111" s="14">
        <f>TRUNC(중기기초자료!F104 * 중기전역변수!C5/1000,0)</f>
        <v>118889</v>
      </c>
      <c r="G1111" s="15">
        <f>TRUNC(F1111*D1111, 1)</f>
        <v>25085.5</v>
      </c>
      <c r="H1111" s="6" t="s">
        <v>5631</v>
      </c>
      <c r="I1111" s="6" t="s">
        <v>5631</v>
      </c>
      <c r="K1111" s="6" t="s">
        <v>724</v>
      </c>
      <c r="L1111" s="6" t="s">
        <v>5631</v>
      </c>
      <c r="M1111" s="6" t="s">
        <v>4375</v>
      </c>
      <c r="N1111" s="6" t="s">
        <v>673</v>
      </c>
    </row>
    <row r="1112" spans="1:14" ht="15" customHeight="1">
      <c r="B1112" s="6" t="s">
        <v>4803</v>
      </c>
      <c r="G1112" s="14">
        <f>TRUNC(G1111, 0)</f>
        <v>25085</v>
      </c>
    </row>
    <row r="1113" spans="1:14" ht="15" customHeight="1">
      <c r="A1113" s="6" t="s">
        <v>3802</v>
      </c>
      <c r="B1113" s="6" t="s">
        <v>2171</v>
      </c>
      <c r="C1113" s="6" t="s">
        <v>4283</v>
      </c>
      <c r="D1113" s="6">
        <v>16.8</v>
      </c>
      <c r="E1113" s="16" t="s">
        <v>5542</v>
      </c>
      <c r="F1113" s="16">
        <f>중기기초자료!D731</f>
        <v>1223</v>
      </c>
      <c r="G1113" s="15">
        <f>TRUNC(F1113*D1113, 1)</f>
        <v>20546.400000000001</v>
      </c>
      <c r="H1113" s="6" t="s">
        <v>5631</v>
      </c>
      <c r="I1113" s="6" t="s">
        <v>5631</v>
      </c>
      <c r="K1113" s="6" t="s">
        <v>2015</v>
      </c>
      <c r="L1113" s="6" t="s">
        <v>5631</v>
      </c>
      <c r="M1113" s="6" t="s">
        <v>1155</v>
      </c>
    </row>
    <row r="1114" spans="1:14" ht="15" customHeight="1">
      <c r="B1114" s="6" t="s">
        <v>1786</v>
      </c>
      <c r="C1114" s="6" t="s">
        <v>4283</v>
      </c>
      <c r="D1114" s="6">
        <v>8</v>
      </c>
      <c r="E1114" s="16" t="s">
        <v>2305</v>
      </c>
      <c r="F1114" s="16">
        <v>0</v>
      </c>
      <c r="G1114" s="15">
        <f>TRUNC((G1113) * D1114/100, 1)</f>
        <v>1643.7</v>
      </c>
      <c r="H1114" s="6" t="s">
        <v>5631</v>
      </c>
      <c r="I1114" s="6" t="s">
        <v>5631</v>
      </c>
      <c r="K1114" s="6" t="s">
        <v>608</v>
      </c>
      <c r="L1114" s="6" t="s">
        <v>5631</v>
      </c>
      <c r="M1114" s="6" t="s">
        <v>3749</v>
      </c>
      <c r="N1114" s="6" t="s">
        <v>5631</v>
      </c>
    </row>
    <row r="1115" spans="1:14" ht="15" customHeight="1">
      <c r="B1115" s="6" t="s">
        <v>4803</v>
      </c>
      <c r="G1115" s="14">
        <f>TRUNC(G1113+G1114, 0)</f>
        <v>22190</v>
      </c>
    </row>
    <row r="1116" spans="1:14" ht="15" customHeight="1">
      <c r="A1116" s="6" t="s">
        <v>2270</v>
      </c>
      <c r="B1116" s="6" t="s">
        <v>2417</v>
      </c>
      <c r="C1116" s="6" t="s">
        <v>2659</v>
      </c>
      <c r="D1116" s="6">
        <v>1</v>
      </c>
      <c r="E1116" s="15" t="s">
        <v>3317</v>
      </c>
      <c r="F1116" s="15">
        <f>TRUNC(중기기초자료!E721 * 중기전역변수!C19, 1)</f>
        <v>25758.7</v>
      </c>
      <c r="G1116" s="15">
        <f>TRUNC(F1116*D1116, 1)</f>
        <v>25758.7</v>
      </c>
      <c r="H1116" s="6" t="s">
        <v>5631</v>
      </c>
      <c r="I1116" s="6" t="s">
        <v>5631</v>
      </c>
      <c r="K1116" s="6" t="s">
        <v>3156</v>
      </c>
      <c r="L1116" s="6" t="s">
        <v>5631</v>
      </c>
      <c r="M1116" s="6" t="s">
        <v>3230</v>
      </c>
    </row>
    <row r="1117" spans="1:14" ht="15" customHeight="1">
      <c r="B1117" s="6" t="s">
        <v>4803</v>
      </c>
      <c r="G1117" s="14">
        <f>TRUNC(G1116, 0)</f>
        <v>25758</v>
      </c>
    </row>
    <row r="1118" spans="1:14" ht="15" customHeight="1">
      <c r="B1118" s="6" t="s">
        <v>588</v>
      </c>
      <c r="G1118" s="14">
        <f>TRUNC(G1112+G1115+G1117, 0)</f>
        <v>73033</v>
      </c>
    </row>
    <row r="1119" spans="1:14" ht="15" customHeight="1">
      <c r="A1119" s="13"/>
      <c r="B1119" s="13"/>
      <c r="C1119" s="13"/>
      <c r="D1119" s="13"/>
      <c r="E1119" s="13"/>
      <c r="F1119" s="13"/>
      <c r="G1119" s="13"/>
      <c r="H1119" s="13"/>
    </row>
    <row r="1120" spans="1:14" ht="15" customHeight="1">
      <c r="A1120" s="13" t="s">
        <v>4970</v>
      </c>
      <c r="B1120" s="13" t="s">
        <v>380</v>
      </c>
      <c r="C1120" s="13"/>
      <c r="D1120" s="13"/>
      <c r="E1120" s="13"/>
      <c r="F1120" s="13"/>
      <c r="G1120" s="13"/>
      <c r="H1120" s="13"/>
      <c r="I1120" s="6" t="s">
        <v>5631</v>
      </c>
      <c r="J1120" s="6" t="s">
        <v>5269</v>
      </c>
    </row>
    <row r="1121" spans="1:14" ht="15" customHeight="1">
      <c r="A1121" s="13" t="s">
        <v>1567</v>
      </c>
      <c r="B1121" s="13" t="s">
        <v>1927</v>
      </c>
      <c r="C1121" s="13"/>
      <c r="D1121" s="13"/>
      <c r="E1121" s="13"/>
      <c r="F1121" s="13"/>
      <c r="G1121" s="13"/>
      <c r="H1121" s="13"/>
    </row>
    <row r="1122" spans="1:14" ht="15" customHeight="1">
      <c r="A1122" s="5" t="s">
        <v>4302</v>
      </c>
      <c r="B1122" s="5"/>
      <c r="C1122" s="5" t="s">
        <v>2755</v>
      </c>
      <c r="D1122" s="5" t="s">
        <v>182</v>
      </c>
      <c r="E1122" s="5" t="s">
        <v>5266</v>
      </c>
      <c r="F1122" s="5" t="s">
        <v>1321</v>
      </c>
      <c r="G1122" s="5" t="s">
        <v>780</v>
      </c>
      <c r="H1122" s="5" t="s">
        <v>1458</v>
      </c>
    </row>
    <row r="1123" spans="1:14" ht="15" customHeight="1">
      <c r="A1123" s="6" t="s">
        <v>405</v>
      </c>
      <c r="B1123" s="6" t="s">
        <v>1340</v>
      </c>
      <c r="C1123" s="6" t="s">
        <v>3304</v>
      </c>
      <c r="D1123" s="6">
        <f>(1286 + 857 + 614)*10^-4</f>
        <v>0.2757</v>
      </c>
      <c r="E1123" s="14" t="s">
        <v>740</v>
      </c>
      <c r="F1123" s="14">
        <f>중기기초자료!F105</f>
        <v>5670</v>
      </c>
      <c r="G1123" s="15">
        <f>TRUNC(F1123*D1123, 1)</f>
        <v>1563.2</v>
      </c>
      <c r="H1123" s="6" t="s">
        <v>5631</v>
      </c>
      <c r="I1123" s="6" t="s">
        <v>5631</v>
      </c>
      <c r="K1123" s="6" t="s">
        <v>724</v>
      </c>
      <c r="L1123" s="6" t="s">
        <v>5631</v>
      </c>
      <c r="M1123" s="6" t="s">
        <v>865</v>
      </c>
      <c r="N1123" s="6" t="s">
        <v>5343</v>
      </c>
    </row>
    <row r="1124" spans="1:14" ht="15" customHeight="1">
      <c r="B1124" s="6" t="s">
        <v>4803</v>
      </c>
      <c r="G1124" s="14">
        <f>TRUNC(G1123, 0)</f>
        <v>1563</v>
      </c>
    </row>
    <row r="1125" spans="1:14" ht="15" customHeight="1">
      <c r="A1125" s="6" t="s">
        <v>3802</v>
      </c>
      <c r="B1125" s="6" t="s">
        <v>2171</v>
      </c>
      <c r="C1125" s="6" t="s">
        <v>4283</v>
      </c>
      <c r="D1125" s="6">
        <v>2.2000000000000002</v>
      </c>
      <c r="E1125" s="16" t="s">
        <v>5542</v>
      </c>
      <c r="F1125" s="16">
        <f>중기기초자료!D731</f>
        <v>1223</v>
      </c>
      <c r="G1125" s="15">
        <f>TRUNC(F1125*D1125, 1)</f>
        <v>2690.6</v>
      </c>
      <c r="H1125" s="6" t="s">
        <v>5631</v>
      </c>
      <c r="I1125" s="6" t="s">
        <v>5631</v>
      </c>
      <c r="K1125" s="6" t="s">
        <v>2015</v>
      </c>
      <c r="L1125" s="6" t="s">
        <v>5631</v>
      </c>
      <c r="M1125" s="6" t="s">
        <v>1155</v>
      </c>
    </row>
    <row r="1126" spans="1:14" ht="15" customHeight="1">
      <c r="B1126" s="6" t="s">
        <v>1786</v>
      </c>
      <c r="C1126" s="6" t="s">
        <v>4283</v>
      </c>
      <c r="D1126" s="6">
        <v>13</v>
      </c>
      <c r="E1126" s="16" t="s">
        <v>2305</v>
      </c>
      <c r="F1126" s="16">
        <v>0</v>
      </c>
      <c r="G1126" s="15">
        <f>TRUNC((G1125) * D1126/100, 1)</f>
        <v>349.7</v>
      </c>
      <c r="H1126" s="6" t="s">
        <v>5631</v>
      </c>
      <c r="I1126" s="6" t="s">
        <v>5631</v>
      </c>
      <c r="K1126" s="6" t="s">
        <v>608</v>
      </c>
      <c r="L1126" s="6" t="s">
        <v>5631</v>
      </c>
      <c r="M1126" s="6" t="s">
        <v>3749</v>
      </c>
      <c r="N1126" s="6" t="s">
        <v>5631</v>
      </c>
    </row>
    <row r="1127" spans="1:14" ht="15" customHeight="1">
      <c r="B1127" s="6" t="s">
        <v>4803</v>
      </c>
      <c r="G1127" s="14">
        <f>TRUNC(G1125+G1126, 0)</f>
        <v>3040</v>
      </c>
    </row>
    <row r="1128" spans="1:14" ht="15" customHeight="1">
      <c r="A1128" s="6" t="s">
        <v>2270</v>
      </c>
      <c r="B1128" s="6" t="s">
        <v>2417</v>
      </c>
      <c r="C1128" s="6" t="s">
        <v>2659</v>
      </c>
      <c r="D1128" s="6">
        <v>1</v>
      </c>
      <c r="E1128" s="15" t="s">
        <v>3317</v>
      </c>
      <c r="F1128" s="15">
        <f>TRUNC(중기기초자료!E721 * 중기전역변수!C19, 1)</f>
        <v>25758.7</v>
      </c>
      <c r="G1128" s="15">
        <f>TRUNC(F1128*D1128, 1)</f>
        <v>25758.7</v>
      </c>
      <c r="H1128" s="6" t="s">
        <v>5631</v>
      </c>
      <c r="I1128" s="6" t="s">
        <v>5631</v>
      </c>
      <c r="K1128" s="6" t="s">
        <v>3156</v>
      </c>
      <c r="L1128" s="6" t="s">
        <v>5631</v>
      </c>
      <c r="M1128" s="6" t="s">
        <v>3230</v>
      </c>
    </row>
    <row r="1129" spans="1:14" ht="15" customHeight="1">
      <c r="B1129" s="6" t="s">
        <v>4803</v>
      </c>
      <c r="G1129" s="14">
        <f>TRUNC(G1128, 0)</f>
        <v>25758</v>
      </c>
    </row>
    <row r="1130" spans="1:14" ht="15" customHeight="1">
      <c r="B1130" s="6" t="s">
        <v>588</v>
      </c>
      <c r="G1130" s="14">
        <f>TRUNC(G1124+G1127+G1129, 0)</f>
        <v>30361</v>
      </c>
    </row>
    <row r="1131" spans="1:14" ht="15" customHeight="1">
      <c r="A1131" s="13"/>
      <c r="B1131" s="13"/>
      <c r="C1131" s="13"/>
      <c r="D1131" s="13"/>
      <c r="E1131" s="13"/>
      <c r="F1131" s="13"/>
      <c r="G1131" s="13"/>
      <c r="H1131" s="13"/>
    </row>
    <row r="1132" spans="1:14" ht="15" customHeight="1">
      <c r="A1132" s="13" t="s">
        <v>4970</v>
      </c>
      <c r="B1132" s="13" t="s">
        <v>5003</v>
      </c>
      <c r="C1132" s="13"/>
      <c r="D1132" s="13"/>
      <c r="E1132" s="13"/>
      <c r="F1132" s="13"/>
      <c r="G1132" s="13"/>
      <c r="H1132" s="13"/>
      <c r="I1132" s="6" t="s">
        <v>5631</v>
      </c>
      <c r="J1132" s="6" t="s">
        <v>3144</v>
      </c>
    </row>
    <row r="1133" spans="1:14" ht="15" customHeight="1">
      <c r="A1133" s="13" t="s">
        <v>1567</v>
      </c>
      <c r="B1133" s="13" t="s">
        <v>1866</v>
      </c>
      <c r="C1133" s="13"/>
      <c r="D1133" s="13"/>
      <c r="E1133" s="13"/>
      <c r="F1133" s="13"/>
      <c r="G1133" s="13"/>
      <c r="H1133" s="13"/>
    </row>
    <row r="1134" spans="1:14" ht="15" customHeight="1">
      <c r="A1134" s="5" t="s">
        <v>4302</v>
      </c>
      <c r="B1134" s="5"/>
      <c r="C1134" s="5" t="s">
        <v>2755</v>
      </c>
      <c r="D1134" s="5" t="s">
        <v>182</v>
      </c>
      <c r="E1134" s="5" t="s">
        <v>5266</v>
      </c>
      <c r="F1134" s="5" t="s">
        <v>1321</v>
      </c>
      <c r="G1134" s="5" t="s">
        <v>780</v>
      </c>
      <c r="H1134" s="5" t="s">
        <v>1458</v>
      </c>
    </row>
    <row r="1135" spans="1:14" ht="15" customHeight="1">
      <c r="A1135" s="6" t="s">
        <v>405</v>
      </c>
      <c r="B1135" s="6" t="s">
        <v>741</v>
      </c>
      <c r="C1135" s="6" t="s">
        <v>2751</v>
      </c>
      <c r="D1135" s="6">
        <f>(1286 + 857 + 614)*10^-4</f>
        <v>0.2757</v>
      </c>
      <c r="E1135" s="14" t="s">
        <v>740</v>
      </c>
      <c r="F1135" s="14">
        <f>중기기초자료!F106</f>
        <v>14736</v>
      </c>
      <c r="G1135" s="15">
        <f>TRUNC(F1135*D1135, 1)</f>
        <v>4062.7</v>
      </c>
      <c r="H1135" s="6" t="s">
        <v>5631</v>
      </c>
      <c r="I1135" s="6" t="s">
        <v>5631</v>
      </c>
      <c r="K1135" s="6" t="s">
        <v>724</v>
      </c>
      <c r="L1135" s="6" t="s">
        <v>5631</v>
      </c>
      <c r="M1135" s="6" t="s">
        <v>2021</v>
      </c>
      <c r="N1135" s="6" t="s">
        <v>5343</v>
      </c>
    </row>
    <row r="1136" spans="1:14" ht="15" customHeight="1">
      <c r="B1136" s="6" t="s">
        <v>4803</v>
      </c>
      <c r="G1136" s="14">
        <f>TRUNC(G1135, 0)</f>
        <v>4062</v>
      </c>
    </row>
    <row r="1137" spans="1:14" ht="15" customHeight="1">
      <c r="A1137" s="6" t="s">
        <v>3802</v>
      </c>
      <c r="B1137" s="6" t="s">
        <v>2171</v>
      </c>
      <c r="C1137" s="6" t="s">
        <v>4283</v>
      </c>
      <c r="D1137" s="6">
        <v>2.2999999999999998</v>
      </c>
      <c r="E1137" s="16" t="s">
        <v>5542</v>
      </c>
      <c r="F1137" s="16">
        <f>중기기초자료!D731</f>
        <v>1223</v>
      </c>
      <c r="G1137" s="15">
        <f>TRUNC(F1137*D1137, 1)</f>
        <v>2812.9</v>
      </c>
      <c r="H1137" s="6" t="s">
        <v>5631</v>
      </c>
      <c r="I1137" s="6" t="s">
        <v>5631</v>
      </c>
      <c r="K1137" s="6" t="s">
        <v>2015</v>
      </c>
      <c r="L1137" s="6" t="s">
        <v>5631</v>
      </c>
      <c r="M1137" s="6" t="s">
        <v>1155</v>
      </c>
    </row>
    <row r="1138" spans="1:14" ht="15" customHeight="1">
      <c r="B1138" s="6" t="s">
        <v>1786</v>
      </c>
      <c r="C1138" s="6" t="s">
        <v>4283</v>
      </c>
      <c r="D1138" s="6">
        <v>13</v>
      </c>
      <c r="E1138" s="16" t="s">
        <v>2305</v>
      </c>
      <c r="F1138" s="16">
        <v>0</v>
      </c>
      <c r="G1138" s="15">
        <f>TRUNC((G1137) * D1138/100, 1)</f>
        <v>365.6</v>
      </c>
      <c r="H1138" s="6" t="s">
        <v>5631</v>
      </c>
      <c r="I1138" s="6" t="s">
        <v>5631</v>
      </c>
      <c r="K1138" s="6" t="s">
        <v>608</v>
      </c>
      <c r="L1138" s="6" t="s">
        <v>5631</v>
      </c>
      <c r="M1138" s="6" t="s">
        <v>3749</v>
      </c>
      <c r="N1138" s="6" t="s">
        <v>5631</v>
      </c>
    </row>
    <row r="1139" spans="1:14" ht="15" customHeight="1">
      <c r="B1139" s="6" t="s">
        <v>4803</v>
      </c>
      <c r="G1139" s="14">
        <f>TRUNC(G1137+G1138, 0)</f>
        <v>3178</v>
      </c>
    </row>
    <row r="1140" spans="1:14" ht="15" customHeight="1">
      <c r="A1140" s="6" t="s">
        <v>2270</v>
      </c>
      <c r="B1140" s="6" t="s">
        <v>2417</v>
      </c>
      <c r="C1140" s="6" t="s">
        <v>2659</v>
      </c>
      <c r="D1140" s="6">
        <v>1</v>
      </c>
      <c r="E1140" s="15" t="s">
        <v>3317</v>
      </c>
      <c r="F1140" s="15">
        <f>TRUNC(중기기초자료!E721 * 중기전역변수!C19, 1)</f>
        <v>25758.7</v>
      </c>
      <c r="G1140" s="15">
        <f>TRUNC(F1140*D1140, 1)</f>
        <v>25758.7</v>
      </c>
      <c r="H1140" s="6" t="s">
        <v>5631</v>
      </c>
      <c r="I1140" s="6" t="s">
        <v>5631</v>
      </c>
      <c r="K1140" s="6" t="s">
        <v>3156</v>
      </c>
      <c r="L1140" s="6" t="s">
        <v>5631</v>
      </c>
      <c r="M1140" s="6" t="s">
        <v>3230</v>
      </c>
    </row>
    <row r="1141" spans="1:14" ht="15" customHeight="1">
      <c r="B1141" s="6" t="s">
        <v>4803</v>
      </c>
      <c r="G1141" s="14">
        <f>TRUNC(G1140, 0)</f>
        <v>25758</v>
      </c>
    </row>
    <row r="1142" spans="1:14" ht="15" customHeight="1">
      <c r="B1142" s="6" t="s">
        <v>588</v>
      </c>
      <c r="G1142" s="14">
        <f>TRUNC(G1136+G1139+G1141, 0)</f>
        <v>32998</v>
      </c>
    </row>
    <row r="1143" spans="1:14" ht="15" customHeight="1">
      <c r="A1143" s="13"/>
      <c r="B1143" s="13"/>
      <c r="C1143" s="13"/>
      <c r="D1143" s="13"/>
      <c r="E1143" s="13"/>
      <c r="F1143" s="13"/>
      <c r="G1143" s="13"/>
      <c r="H1143" s="13"/>
    </row>
    <row r="1144" spans="1:14" ht="15" customHeight="1">
      <c r="A1144" s="13" t="s">
        <v>4970</v>
      </c>
      <c r="B1144" s="13" t="s">
        <v>851</v>
      </c>
      <c r="C1144" s="13"/>
      <c r="D1144" s="13"/>
      <c r="E1144" s="13"/>
      <c r="F1144" s="13"/>
      <c r="G1144" s="13"/>
      <c r="H1144" s="13"/>
      <c r="I1144" s="6" t="s">
        <v>5631</v>
      </c>
      <c r="J1144" s="6" t="s">
        <v>2812</v>
      </c>
    </row>
    <row r="1145" spans="1:14" ht="15" customHeight="1">
      <c r="A1145" s="13" t="s">
        <v>1567</v>
      </c>
      <c r="B1145" s="13" t="s">
        <v>1269</v>
      </c>
      <c r="C1145" s="13"/>
      <c r="D1145" s="13"/>
      <c r="E1145" s="13"/>
      <c r="F1145" s="13"/>
      <c r="G1145" s="13"/>
      <c r="H1145" s="13"/>
    </row>
    <row r="1146" spans="1:14" ht="15" customHeight="1">
      <c r="A1146" s="5" t="s">
        <v>4302</v>
      </c>
      <c r="B1146" s="5"/>
      <c r="C1146" s="5" t="s">
        <v>2755</v>
      </c>
      <c r="D1146" s="5" t="s">
        <v>182</v>
      </c>
      <c r="E1146" s="5" t="s">
        <v>5266</v>
      </c>
      <c r="F1146" s="5" t="s">
        <v>1321</v>
      </c>
      <c r="G1146" s="5" t="s">
        <v>780</v>
      </c>
      <c r="H1146" s="5" t="s">
        <v>1458</v>
      </c>
    </row>
    <row r="1147" spans="1:14" ht="15" customHeight="1">
      <c r="A1147" s="6" t="s">
        <v>405</v>
      </c>
      <c r="B1147" s="6" t="s">
        <v>741</v>
      </c>
      <c r="C1147" s="6" t="s">
        <v>884</v>
      </c>
      <c r="D1147" s="6">
        <f>(1286 + 857 + 614)*10^-4</f>
        <v>0.2757</v>
      </c>
      <c r="E1147" s="14" t="s">
        <v>740</v>
      </c>
      <c r="F1147" s="14">
        <f>중기기초자료!F107</f>
        <v>17242</v>
      </c>
      <c r="G1147" s="15">
        <f>TRUNC(F1147*D1147, 1)</f>
        <v>4753.6000000000004</v>
      </c>
      <c r="H1147" s="6" t="s">
        <v>5631</v>
      </c>
      <c r="I1147" s="6" t="s">
        <v>5631</v>
      </c>
      <c r="K1147" s="6" t="s">
        <v>724</v>
      </c>
      <c r="L1147" s="6" t="s">
        <v>5631</v>
      </c>
      <c r="M1147" s="6" t="s">
        <v>1670</v>
      </c>
      <c r="N1147" s="6" t="s">
        <v>5343</v>
      </c>
    </row>
    <row r="1148" spans="1:14" ht="15" customHeight="1">
      <c r="B1148" s="6" t="s">
        <v>4803</v>
      </c>
      <c r="G1148" s="14">
        <f>TRUNC(G1147, 0)</f>
        <v>4753</v>
      </c>
    </row>
    <row r="1149" spans="1:14" ht="15" customHeight="1">
      <c r="A1149" s="6" t="s">
        <v>3802</v>
      </c>
      <c r="B1149" s="6" t="s">
        <v>2171</v>
      </c>
      <c r="C1149" s="6" t="s">
        <v>4283</v>
      </c>
      <c r="D1149" s="6">
        <v>3.2</v>
      </c>
      <c r="E1149" s="16" t="s">
        <v>5542</v>
      </c>
      <c r="F1149" s="16">
        <f>중기기초자료!D731</f>
        <v>1223</v>
      </c>
      <c r="G1149" s="15">
        <f>TRUNC(F1149*D1149, 1)</f>
        <v>3913.6</v>
      </c>
      <c r="H1149" s="6" t="s">
        <v>5631</v>
      </c>
      <c r="I1149" s="6" t="s">
        <v>5631</v>
      </c>
      <c r="K1149" s="6" t="s">
        <v>3386</v>
      </c>
      <c r="L1149" s="6" t="s">
        <v>5631</v>
      </c>
      <c r="M1149" s="6" t="s">
        <v>1155</v>
      </c>
    </row>
    <row r="1150" spans="1:14" ht="15" customHeight="1">
      <c r="B1150" s="6" t="s">
        <v>1786</v>
      </c>
      <c r="C1150" s="6" t="s">
        <v>4283</v>
      </c>
      <c r="D1150" s="6">
        <v>13</v>
      </c>
      <c r="E1150" s="16" t="s">
        <v>2305</v>
      </c>
      <c r="F1150" s="16">
        <v>0</v>
      </c>
      <c r="G1150" s="15">
        <f>TRUNC((G1149) * D1150/100, 1)</f>
        <v>508.7</v>
      </c>
      <c r="H1150" s="6" t="s">
        <v>5631</v>
      </c>
      <c r="I1150" s="6" t="s">
        <v>5631</v>
      </c>
      <c r="K1150" s="6" t="s">
        <v>2015</v>
      </c>
      <c r="L1150" s="6" t="s">
        <v>5631</v>
      </c>
      <c r="M1150" s="6" t="s">
        <v>3749</v>
      </c>
      <c r="N1150" s="6" t="s">
        <v>5631</v>
      </c>
    </row>
    <row r="1151" spans="1:14" ht="15" customHeight="1">
      <c r="B1151" s="6" t="s">
        <v>4803</v>
      </c>
      <c r="G1151" s="14">
        <f>TRUNC(G1149+G1150, 0)</f>
        <v>4422</v>
      </c>
    </row>
    <row r="1152" spans="1:14" ht="15" customHeight="1">
      <c r="A1152" s="6" t="s">
        <v>2270</v>
      </c>
      <c r="B1152" s="6" t="s">
        <v>2417</v>
      </c>
      <c r="C1152" s="6" t="s">
        <v>2659</v>
      </c>
      <c r="D1152" s="6">
        <v>1</v>
      </c>
      <c r="E1152" s="15" t="s">
        <v>3317</v>
      </c>
      <c r="F1152" s="15">
        <f>TRUNC(중기기초자료!E721 * 중기전역변수!C19, 1)</f>
        <v>25758.7</v>
      </c>
      <c r="G1152" s="15">
        <f>TRUNC(F1152*D1152, 1)</f>
        <v>25758.7</v>
      </c>
      <c r="H1152" s="6" t="s">
        <v>5631</v>
      </c>
      <c r="I1152" s="6" t="s">
        <v>5631</v>
      </c>
      <c r="K1152" s="6" t="s">
        <v>4875</v>
      </c>
      <c r="L1152" s="6" t="s">
        <v>5631</v>
      </c>
      <c r="M1152" s="6" t="s">
        <v>3230</v>
      </c>
    </row>
    <row r="1153" spans="1:14" ht="15" customHeight="1">
      <c r="B1153" s="6" t="s">
        <v>4803</v>
      </c>
      <c r="G1153" s="14">
        <f>TRUNC(G1152, 0)</f>
        <v>25758</v>
      </c>
    </row>
    <row r="1154" spans="1:14" ht="15" customHeight="1">
      <c r="B1154" s="6" t="s">
        <v>588</v>
      </c>
      <c r="G1154" s="14">
        <f>TRUNC(G1148+G1151+G1153, 0)</f>
        <v>34933</v>
      </c>
    </row>
    <row r="1155" spans="1:14" ht="15" customHeight="1">
      <c r="A1155" s="13"/>
      <c r="B1155" s="13"/>
      <c r="C1155" s="13"/>
      <c r="D1155" s="13"/>
      <c r="E1155" s="13"/>
      <c r="F1155" s="13"/>
      <c r="G1155" s="13"/>
      <c r="H1155" s="13"/>
    </row>
    <row r="1156" spans="1:14" ht="15" customHeight="1">
      <c r="A1156" s="13" t="s">
        <v>4970</v>
      </c>
      <c r="B1156" s="13" t="s">
        <v>3934</v>
      </c>
      <c r="C1156" s="13"/>
      <c r="D1156" s="13"/>
      <c r="E1156" s="13"/>
      <c r="F1156" s="13"/>
      <c r="G1156" s="13"/>
      <c r="H1156" s="13"/>
      <c r="I1156" s="6" t="s">
        <v>5631</v>
      </c>
      <c r="J1156" s="6" t="s">
        <v>648</v>
      </c>
    </row>
    <row r="1157" spans="1:14" ht="15" customHeight="1">
      <c r="A1157" s="13" t="s">
        <v>1567</v>
      </c>
      <c r="B1157" s="13" t="s">
        <v>1415</v>
      </c>
      <c r="C1157" s="13"/>
      <c r="D1157" s="13"/>
      <c r="E1157" s="13"/>
      <c r="F1157" s="13"/>
      <c r="G1157" s="13"/>
      <c r="H1157" s="13"/>
    </row>
    <row r="1158" spans="1:14" ht="15" customHeight="1">
      <c r="A1158" s="5" t="s">
        <v>4302</v>
      </c>
      <c r="B1158" s="5"/>
      <c r="C1158" s="5" t="s">
        <v>2755</v>
      </c>
      <c r="D1158" s="5" t="s">
        <v>182</v>
      </c>
      <c r="E1158" s="5" t="s">
        <v>5266</v>
      </c>
      <c r="F1158" s="5" t="s">
        <v>1321</v>
      </c>
      <c r="G1158" s="5" t="s">
        <v>780</v>
      </c>
      <c r="H1158" s="5" t="s">
        <v>1458</v>
      </c>
    </row>
    <row r="1159" spans="1:14" ht="15" customHeight="1">
      <c r="A1159" s="6" t="s">
        <v>405</v>
      </c>
      <c r="B1159" s="6" t="s">
        <v>741</v>
      </c>
      <c r="C1159" s="6" t="s">
        <v>613</v>
      </c>
      <c r="D1159" s="6">
        <f>(1286 + 857 + 614)*10^-4</f>
        <v>0.2757</v>
      </c>
      <c r="E1159" s="14" t="s">
        <v>4463</v>
      </c>
      <c r="F1159" s="14">
        <f>TRUNC(중기기초자료!F108 * 중기전역변수!C5/1000,0)</f>
        <v>51188</v>
      </c>
      <c r="G1159" s="15">
        <f>TRUNC(F1159*D1159, 1)</f>
        <v>14112.5</v>
      </c>
      <c r="H1159" s="6" t="s">
        <v>5631</v>
      </c>
      <c r="I1159" s="6" t="s">
        <v>5631</v>
      </c>
      <c r="K1159" s="6" t="s">
        <v>724</v>
      </c>
      <c r="L1159" s="6" t="s">
        <v>5631</v>
      </c>
      <c r="M1159" s="6" t="s">
        <v>4574</v>
      </c>
      <c r="N1159" s="6" t="s">
        <v>5343</v>
      </c>
    </row>
    <row r="1160" spans="1:14" ht="15" customHeight="1">
      <c r="B1160" s="6" t="s">
        <v>4803</v>
      </c>
      <c r="G1160" s="14">
        <f>TRUNC(G1159, 0)</f>
        <v>14112</v>
      </c>
    </row>
    <row r="1161" spans="1:14" ht="15" customHeight="1">
      <c r="A1161" s="6" t="s">
        <v>3802</v>
      </c>
      <c r="B1161" s="6" t="s">
        <v>2171</v>
      </c>
      <c r="C1161" s="6" t="s">
        <v>4283</v>
      </c>
      <c r="D1161" s="6">
        <v>11.6</v>
      </c>
      <c r="E1161" s="16" t="s">
        <v>5542</v>
      </c>
      <c r="F1161" s="16">
        <f>중기기초자료!D731</f>
        <v>1223</v>
      </c>
      <c r="G1161" s="15">
        <f>TRUNC(F1161*D1161, 1)</f>
        <v>14186.8</v>
      </c>
      <c r="H1161" s="6" t="s">
        <v>5631</v>
      </c>
      <c r="I1161" s="6" t="s">
        <v>5631</v>
      </c>
      <c r="K1161" s="6" t="s">
        <v>2015</v>
      </c>
      <c r="L1161" s="6" t="s">
        <v>5631</v>
      </c>
      <c r="M1161" s="6" t="s">
        <v>1155</v>
      </c>
    </row>
    <row r="1162" spans="1:14" ht="15" customHeight="1">
      <c r="B1162" s="6" t="s">
        <v>1786</v>
      </c>
      <c r="C1162" s="6" t="s">
        <v>4283</v>
      </c>
      <c r="D1162" s="6">
        <v>30</v>
      </c>
      <c r="E1162" s="16" t="s">
        <v>2305</v>
      </c>
      <c r="F1162" s="16">
        <v>0</v>
      </c>
      <c r="G1162" s="15">
        <f>TRUNC((G1161) * D1162/100, 1)</f>
        <v>4256</v>
      </c>
      <c r="H1162" s="6" t="s">
        <v>5631</v>
      </c>
      <c r="I1162" s="6" t="s">
        <v>5631</v>
      </c>
      <c r="K1162" s="6" t="s">
        <v>608</v>
      </c>
      <c r="L1162" s="6" t="s">
        <v>5631</v>
      </c>
      <c r="M1162" s="6" t="s">
        <v>3749</v>
      </c>
      <c r="N1162" s="6" t="s">
        <v>5631</v>
      </c>
    </row>
    <row r="1163" spans="1:14" ht="15" customHeight="1">
      <c r="B1163" s="6" t="s">
        <v>4803</v>
      </c>
      <c r="G1163" s="14">
        <f>TRUNC(G1161+G1162, 0)</f>
        <v>18442</v>
      </c>
    </row>
    <row r="1164" spans="1:14" ht="15" customHeight="1">
      <c r="A1164" s="6" t="s">
        <v>2270</v>
      </c>
      <c r="B1164" s="6" t="s">
        <v>2417</v>
      </c>
      <c r="C1164" s="6" t="s">
        <v>2659</v>
      </c>
      <c r="D1164" s="6">
        <v>1</v>
      </c>
      <c r="E1164" s="15" t="s">
        <v>3317</v>
      </c>
      <c r="F1164" s="15">
        <f>TRUNC(중기기초자료!E721 * 중기전역변수!C19, 1)</f>
        <v>25758.7</v>
      </c>
      <c r="G1164" s="15">
        <f>TRUNC(F1164*D1164, 1)</f>
        <v>25758.7</v>
      </c>
      <c r="H1164" s="6" t="s">
        <v>5631</v>
      </c>
      <c r="I1164" s="6" t="s">
        <v>5631</v>
      </c>
      <c r="K1164" s="6" t="s">
        <v>3156</v>
      </c>
      <c r="L1164" s="6" t="s">
        <v>5631</v>
      </c>
      <c r="M1164" s="6" t="s">
        <v>3230</v>
      </c>
    </row>
    <row r="1165" spans="1:14" ht="15" customHeight="1">
      <c r="B1165" s="6" t="s">
        <v>4803</v>
      </c>
      <c r="G1165" s="14">
        <f>TRUNC(G1164, 0)</f>
        <v>25758</v>
      </c>
    </row>
    <row r="1166" spans="1:14" ht="15" customHeight="1">
      <c r="B1166" s="6" t="s">
        <v>588</v>
      </c>
      <c r="G1166" s="14">
        <f>TRUNC(G1160+G1163+G1165, 0)</f>
        <v>58312</v>
      </c>
    </row>
    <row r="1167" spans="1:14" ht="15" customHeight="1">
      <c r="A1167" s="13"/>
      <c r="B1167" s="13"/>
      <c r="C1167" s="13"/>
      <c r="D1167" s="13"/>
      <c r="E1167" s="13"/>
      <c r="F1167" s="13"/>
      <c r="G1167" s="13"/>
      <c r="H1167" s="13"/>
    </row>
    <row r="1168" spans="1:14" ht="15" customHeight="1">
      <c r="A1168" s="13" t="s">
        <v>4970</v>
      </c>
      <c r="B1168" s="13" t="s">
        <v>3097</v>
      </c>
      <c r="C1168" s="13"/>
      <c r="D1168" s="13"/>
      <c r="E1168" s="13"/>
      <c r="F1168" s="13"/>
      <c r="G1168" s="13"/>
      <c r="H1168" s="13"/>
      <c r="I1168" s="6" t="s">
        <v>5631</v>
      </c>
      <c r="J1168" s="6" t="s">
        <v>3683</v>
      </c>
    </row>
    <row r="1169" spans="1:14" ht="15" customHeight="1">
      <c r="A1169" s="13" t="s">
        <v>1567</v>
      </c>
      <c r="B1169" s="13" t="s">
        <v>53</v>
      </c>
      <c r="C1169" s="13"/>
      <c r="D1169" s="13"/>
      <c r="E1169" s="13"/>
      <c r="F1169" s="13"/>
      <c r="G1169" s="13"/>
      <c r="H1169" s="13"/>
    </row>
    <row r="1170" spans="1:14" ht="15" customHeight="1">
      <c r="A1170" s="5" t="s">
        <v>4302</v>
      </c>
      <c r="B1170" s="5"/>
      <c r="C1170" s="5" t="s">
        <v>2755</v>
      </c>
      <c r="D1170" s="5" t="s">
        <v>182</v>
      </c>
      <c r="E1170" s="5" t="s">
        <v>5266</v>
      </c>
      <c r="F1170" s="5" t="s">
        <v>1321</v>
      </c>
      <c r="G1170" s="5" t="s">
        <v>780</v>
      </c>
      <c r="H1170" s="5" t="s">
        <v>1458</v>
      </c>
    </row>
    <row r="1171" spans="1:14" ht="15" customHeight="1">
      <c r="A1171" s="6" t="s">
        <v>405</v>
      </c>
      <c r="B1171" s="6" t="s">
        <v>741</v>
      </c>
      <c r="C1171" s="6" t="s">
        <v>5495</v>
      </c>
      <c r="D1171" s="6">
        <f>(1286 + 857 + 614)*10^-4</f>
        <v>0.2757</v>
      </c>
      <c r="E1171" s="14" t="s">
        <v>4463</v>
      </c>
      <c r="F1171" s="14">
        <f>TRUNC(중기기초자료!F109 * 중기전역변수!C5/1000,0)</f>
        <v>78636</v>
      </c>
      <c r="G1171" s="15">
        <f>TRUNC(F1171*D1171, 1)</f>
        <v>21679.9</v>
      </c>
      <c r="H1171" s="6" t="s">
        <v>5631</v>
      </c>
      <c r="I1171" s="6" t="s">
        <v>5631</v>
      </c>
      <c r="K1171" s="6" t="s">
        <v>724</v>
      </c>
      <c r="L1171" s="6" t="s">
        <v>5631</v>
      </c>
      <c r="M1171" s="6" t="s">
        <v>2150</v>
      </c>
      <c r="N1171" s="6" t="s">
        <v>5343</v>
      </c>
    </row>
    <row r="1172" spans="1:14" ht="15" customHeight="1">
      <c r="B1172" s="6" t="s">
        <v>4803</v>
      </c>
      <c r="G1172" s="14">
        <f>TRUNC(G1171, 0)</f>
        <v>21679</v>
      </c>
    </row>
    <row r="1173" spans="1:14" ht="15" customHeight="1">
      <c r="A1173" s="6" t="s">
        <v>3802</v>
      </c>
      <c r="B1173" s="6" t="s">
        <v>2171</v>
      </c>
      <c r="C1173" s="6" t="s">
        <v>4283</v>
      </c>
      <c r="D1173" s="6">
        <v>14.4</v>
      </c>
      <c r="E1173" s="16" t="s">
        <v>5542</v>
      </c>
      <c r="F1173" s="16">
        <f>중기기초자료!D731</f>
        <v>1223</v>
      </c>
      <c r="G1173" s="15">
        <f>TRUNC(F1173*D1173, 1)</f>
        <v>17611.2</v>
      </c>
      <c r="H1173" s="6" t="s">
        <v>5631</v>
      </c>
      <c r="I1173" s="6" t="s">
        <v>5631</v>
      </c>
      <c r="K1173" s="6" t="s">
        <v>2015</v>
      </c>
      <c r="L1173" s="6" t="s">
        <v>5631</v>
      </c>
      <c r="M1173" s="6" t="s">
        <v>1155</v>
      </c>
    </row>
    <row r="1174" spans="1:14" ht="15" customHeight="1">
      <c r="B1174" s="6" t="s">
        <v>1786</v>
      </c>
      <c r="C1174" s="6" t="s">
        <v>4283</v>
      </c>
      <c r="D1174" s="6">
        <v>30</v>
      </c>
      <c r="E1174" s="16" t="s">
        <v>2305</v>
      </c>
      <c r="F1174" s="16">
        <v>0</v>
      </c>
      <c r="G1174" s="15">
        <f>TRUNC((G1173) * D1174/100, 1)</f>
        <v>5283.3</v>
      </c>
      <c r="H1174" s="6" t="s">
        <v>5631</v>
      </c>
      <c r="I1174" s="6" t="s">
        <v>5631</v>
      </c>
      <c r="K1174" s="6" t="s">
        <v>608</v>
      </c>
      <c r="L1174" s="6" t="s">
        <v>5631</v>
      </c>
      <c r="M1174" s="6" t="s">
        <v>3749</v>
      </c>
      <c r="N1174" s="6" t="s">
        <v>5631</v>
      </c>
    </row>
    <row r="1175" spans="1:14" ht="15" customHeight="1">
      <c r="B1175" s="6" t="s">
        <v>4803</v>
      </c>
      <c r="G1175" s="14">
        <f>TRUNC(G1173+G1174, 0)</f>
        <v>22894</v>
      </c>
    </row>
    <row r="1176" spans="1:14" ht="15" customHeight="1">
      <c r="A1176" s="6" t="s">
        <v>2270</v>
      </c>
      <c r="B1176" s="6" t="s">
        <v>2417</v>
      </c>
      <c r="C1176" s="6" t="s">
        <v>2659</v>
      </c>
      <c r="D1176" s="6">
        <v>1</v>
      </c>
      <c r="E1176" s="15" t="s">
        <v>3317</v>
      </c>
      <c r="F1176" s="15">
        <f>TRUNC(중기기초자료!E721 * 중기전역변수!C19, 1)</f>
        <v>25758.7</v>
      </c>
      <c r="G1176" s="15">
        <f>TRUNC(F1176*D1176, 1)</f>
        <v>25758.7</v>
      </c>
      <c r="H1176" s="6" t="s">
        <v>5631</v>
      </c>
      <c r="I1176" s="6" t="s">
        <v>5631</v>
      </c>
      <c r="K1176" s="6" t="s">
        <v>3156</v>
      </c>
      <c r="L1176" s="6" t="s">
        <v>5631</v>
      </c>
      <c r="M1176" s="6" t="s">
        <v>3230</v>
      </c>
    </row>
    <row r="1177" spans="1:14" ht="15" customHeight="1">
      <c r="B1177" s="6" t="s">
        <v>4803</v>
      </c>
      <c r="G1177" s="14">
        <f>TRUNC(G1176, 0)</f>
        <v>25758</v>
      </c>
    </row>
    <row r="1178" spans="1:14" ht="15" customHeight="1">
      <c r="B1178" s="6" t="s">
        <v>588</v>
      </c>
      <c r="G1178" s="14">
        <f>TRUNC(G1172+G1175+G1177, 0)</f>
        <v>70331</v>
      </c>
    </row>
    <row r="1179" spans="1:14" ht="15" customHeight="1">
      <c r="A1179" s="13"/>
      <c r="B1179" s="13"/>
      <c r="C1179" s="13"/>
      <c r="D1179" s="13"/>
      <c r="E1179" s="13"/>
      <c r="F1179" s="13"/>
      <c r="G1179" s="13"/>
      <c r="H1179" s="13"/>
    </row>
    <row r="1180" spans="1:14" ht="15" customHeight="1">
      <c r="A1180" s="13" t="s">
        <v>4970</v>
      </c>
      <c r="B1180" s="13" t="s">
        <v>3430</v>
      </c>
      <c r="C1180" s="13"/>
      <c r="D1180" s="13"/>
      <c r="E1180" s="13"/>
      <c r="F1180" s="13"/>
      <c r="G1180" s="13"/>
      <c r="H1180" s="13"/>
      <c r="I1180" s="6" t="s">
        <v>5631</v>
      </c>
      <c r="J1180" s="6" t="s">
        <v>4066</v>
      </c>
    </row>
    <row r="1181" spans="1:14" ht="15" customHeight="1">
      <c r="A1181" s="13" t="s">
        <v>1567</v>
      </c>
      <c r="B1181" s="13" t="s">
        <v>5328</v>
      </c>
      <c r="C1181" s="13"/>
      <c r="D1181" s="13"/>
      <c r="E1181" s="13"/>
      <c r="F1181" s="13"/>
      <c r="G1181" s="13"/>
      <c r="H1181" s="13"/>
    </row>
    <row r="1182" spans="1:14" ht="15" customHeight="1">
      <c r="A1182" s="5" t="s">
        <v>4302</v>
      </c>
      <c r="B1182" s="5"/>
      <c r="C1182" s="5" t="s">
        <v>2755</v>
      </c>
      <c r="D1182" s="5" t="s">
        <v>182</v>
      </c>
      <c r="E1182" s="5" t="s">
        <v>5266</v>
      </c>
      <c r="F1182" s="5" t="s">
        <v>1321</v>
      </c>
      <c r="G1182" s="5" t="s">
        <v>780</v>
      </c>
      <c r="H1182" s="5" t="s">
        <v>1458</v>
      </c>
    </row>
    <row r="1183" spans="1:14" ht="15" customHeight="1">
      <c r="A1183" s="6" t="s">
        <v>405</v>
      </c>
      <c r="B1183" s="6" t="s">
        <v>5005</v>
      </c>
      <c r="C1183" s="6" t="s">
        <v>2482</v>
      </c>
      <c r="D1183" s="6">
        <f>(900 + 550 + 595)*10^-4</f>
        <v>0.20450000000000002</v>
      </c>
      <c r="E1183" s="14" t="s">
        <v>4463</v>
      </c>
      <c r="F1183" s="14">
        <f>TRUNC(중기기초자료!F110 * 중기전역변수!C5/1000,0)</f>
        <v>13122</v>
      </c>
      <c r="G1183" s="15">
        <f>TRUNC(F1183*D1183, 1)</f>
        <v>2683.4</v>
      </c>
      <c r="H1183" s="6" t="s">
        <v>5631</v>
      </c>
      <c r="I1183" s="6" t="s">
        <v>5631</v>
      </c>
      <c r="K1183" s="6" t="s">
        <v>724</v>
      </c>
      <c r="L1183" s="6" t="s">
        <v>5631</v>
      </c>
      <c r="M1183" s="6" t="s">
        <v>2465</v>
      </c>
      <c r="N1183" s="6" t="s">
        <v>5297</v>
      </c>
    </row>
    <row r="1184" spans="1:14" ht="15" customHeight="1">
      <c r="B1184" s="6" t="s">
        <v>4803</v>
      </c>
      <c r="G1184" s="14">
        <f>TRUNC(G1183, 0)</f>
        <v>2683</v>
      </c>
    </row>
    <row r="1185" spans="1:14" ht="15" customHeight="1">
      <c r="A1185" s="6" t="s">
        <v>3802</v>
      </c>
    </row>
    <row r="1186" spans="1:14" ht="15" customHeight="1">
      <c r="B1186" s="6" t="s">
        <v>4803</v>
      </c>
    </row>
    <row r="1187" spans="1:14" ht="15" customHeight="1">
      <c r="A1187" s="6" t="s">
        <v>2270</v>
      </c>
    </row>
    <row r="1188" spans="1:14" ht="15" customHeight="1">
      <c r="B1188" s="6" t="s">
        <v>4803</v>
      </c>
    </row>
    <row r="1189" spans="1:14" ht="15" customHeight="1">
      <c r="B1189" s="6" t="s">
        <v>588</v>
      </c>
      <c r="G1189" s="14">
        <f>TRUNC(G1184+G1186+G1188, 0)</f>
        <v>2683</v>
      </c>
    </row>
    <row r="1190" spans="1:14" ht="15" customHeight="1">
      <c r="A1190" s="13"/>
      <c r="B1190" s="13"/>
      <c r="C1190" s="13"/>
      <c r="D1190" s="13"/>
      <c r="E1190" s="13"/>
      <c r="F1190" s="13"/>
      <c r="G1190" s="13"/>
      <c r="H1190" s="13"/>
    </row>
    <row r="1191" spans="1:14" ht="15" customHeight="1">
      <c r="A1191" s="13" t="s">
        <v>4970</v>
      </c>
      <c r="B1191" s="13" t="s">
        <v>5018</v>
      </c>
      <c r="C1191" s="13"/>
      <c r="D1191" s="13"/>
      <c r="E1191" s="13"/>
      <c r="F1191" s="13"/>
      <c r="G1191" s="13"/>
      <c r="H1191" s="13"/>
      <c r="I1191" s="6" t="s">
        <v>5631</v>
      </c>
      <c r="J1191" s="6" t="s">
        <v>30</v>
      </c>
    </row>
    <row r="1192" spans="1:14" ht="15" customHeight="1">
      <c r="A1192" s="13" t="s">
        <v>1567</v>
      </c>
      <c r="B1192" s="13" t="s">
        <v>3685</v>
      </c>
      <c r="C1192" s="13"/>
      <c r="D1192" s="13"/>
      <c r="E1192" s="13"/>
      <c r="F1192" s="13"/>
      <c r="G1192" s="13"/>
      <c r="H1192" s="13"/>
    </row>
    <row r="1193" spans="1:14" ht="15" customHeight="1">
      <c r="A1193" s="5" t="s">
        <v>4302</v>
      </c>
      <c r="B1193" s="5"/>
      <c r="C1193" s="5" t="s">
        <v>2755</v>
      </c>
      <c r="D1193" s="5" t="s">
        <v>182</v>
      </c>
      <c r="E1193" s="5" t="s">
        <v>5266</v>
      </c>
      <c r="F1193" s="5" t="s">
        <v>1321</v>
      </c>
      <c r="G1193" s="5" t="s">
        <v>780</v>
      </c>
      <c r="H1193" s="5" t="s">
        <v>1458</v>
      </c>
    </row>
    <row r="1194" spans="1:14" ht="15" customHeight="1">
      <c r="A1194" s="6" t="s">
        <v>405</v>
      </c>
      <c r="B1194" s="6" t="s">
        <v>5005</v>
      </c>
      <c r="C1194" s="6" t="s">
        <v>326</v>
      </c>
      <c r="D1194" s="6">
        <f>(900 + 550 + 595)*10^-4</f>
        <v>0.20450000000000002</v>
      </c>
      <c r="E1194" s="14" t="s">
        <v>4463</v>
      </c>
      <c r="F1194" s="14">
        <f>TRUNC(중기기초자료!F111 * 중기전역변수!C5/1000,0)</f>
        <v>15185</v>
      </c>
      <c r="G1194" s="15">
        <f>TRUNC(F1194*D1194, 1)</f>
        <v>3105.3</v>
      </c>
      <c r="H1194" s="6" t="s">
        <v>5631</v>
      </c>
      <c r="I1194" s="6" t="s">
        <v>5631</v>
      </c>
      <c r="K1194" s="6" t="s">
        <v>724</v>
      </c>
      <c r="L1194" s="6" t="s">
        <v>5631</v>
      </c>
      <c r="M1194" s="6" t="s">
        <v>4423</v>
      </c>
      <c r="N1194" s="6" t="s">
        <v>5297</v>
      </c>
    </row>
    <row r="1195" spans="1:14" ht="15" customHeight="1">
      <c r="B1195" s="6" t="s">
        <v>4803</v>
      </c>
      <c r="G1195" s="14">
        <f>TRUNC(G1194, 0)</f>
        <v>3105</v>
      </c>
    </row>
    <row r="1196" spans="1:14" ht="15" customHeight="1">
      <c r="A1196" s="6" t="s">
        <v>3802</v>
      </c>
    </row>
    <row r="1197" spans="1:14" ht="15" customHeight="1">
      <c r="B1197" s="6" t="s">
        <v>4803</v>
      </c>
    </row>
    <row r="1198" spans="1:14" ht="15" customHeight="1">
      <c r="A1198" s="6" t="s">
        <v>2270</v>
      </c>
    </row>
    <row r="1199" spans="1:14" ht="15" customHeight="1">
      <c r="B1199" s="6" t="s">
        <v>4803</v>
      </c>
    </row>
    <row r="1200" spans="1:14" ht="15" customHeight="1">
      <c r="B1200" s="6" t="s">
        <v>588</v>
      </c>
      <c r="G1200" s="14">
        <f>TRUNC(G1195+G1197+G1199, 0)</f>
        <v>3105</v>
      </c>
    </row>
    <row r="1201" spans="1:14" ht="15" customHeight="1">
      <c r="A1201" s="13"/>
      <c r="B1201" s="13"/>
      <c r="C1201" s="13"/>
      <c r="D1201" s="13"/>
      <c r="E1201" s="13"/>
      <c r="F1201" s="13"/>
      <c r="G1201" s="13"/>
      <c r="H1201" s="13"/>
    </row>
    <row r="1202" spans="1:14" ht="15" customHeight="1">
      <c r="A1202" s="13" t="s">
        <v>4970</v>
      </c>
      <c r="B1202" s="13" t="s">
        <v>208</v>
      </c>
      <c r="C1202" s="13"/>
      <c r="D1202" s="13"/>
      <c r="E1202" s="13"/>
      <c r="F1202" s="13"/>
      <c r="G1202" s="13"/>
      <c r="H1202" s="13"/>
      <c r="I1202" s="6" t="s">
        <v>5631</v>
      </c>
      <c r="J1202" s="6" t="s">
        <v>3290</v>
      </c>
    </row>
    <row r="1203" spans="1:14" ht="15" customHeight="1">
      <c r="A1203" s="13" t="s">
        <v>1567</v>
      </c>
      <c r="B1203" s="13" t="s">
        <v>3034</v>
      </c>
      <c r="C1203" s="13"/>
      <c r="D1203" s="13"/>
      <c r="E1203" s="13"/>
      <c r="F1203" s="13"/>
      <c r="G1203" s="13"/>
      <c r="H1203" s="13"/>
    </row>
    <row r="1204" spans="1:14" ht="15" customHeight="1">
      <c r="A1204" s="5" t="s">
        <v>4302</v>
      </c>
      <c r="B1204" s="5"/>
      <c r="C1204" s="5" t="s">
        <v>2755</v>
      </c>
      <c r="D1204" s="5" t="s">
        <v>182</v>
      </c>
      <c r="E1204" s="5" t="s">
        <v>5266</v>
      </c>
      <c r="F1204" s="5" t="s">
        <v>1321</v>
      </c>
      <c r="G1204" s="5" t="s">
        <v>780</v>
      </c>
      <c r="H1204" s="5" t="s">
        <v>1458</v>
      </c>
    </row>
    <row r="1205" spans="1:14" ht="15" customHeight="1">
      <c r="A1205" s="6" t="s">
        <v>405</v>
      </c>
      <c r="B1205" s="6" t="s">
        <v>5005</v>
      </c>
      <c r="C1205" s="6" t="s">
        <v>5076</v>
      </c>
      <c r="D1205" s="6">
        <f>(900 + 550 + 595)*10^-4</f>
        <v>0.20450000000000002</v>
      </c>
      <c r="E1205" s="14" t="s">
        <v>4463</v>
      </c>
      <c r="F1205" s="14">
        <f>TRUNC(중기기초자료!F112 * 중기전역변수!C5/1000,0)</f>
        <v>26979</v>
      </c>
      <c r="G1205" s="15">
        <f>TRUNC(F1205*D1205, 1)</f>
        <v>5517.2</v>
      </c>
      <c r="H1205" s="6" t="s">
        <v>5631</v>
      </c>
      <c r="I1205" s="6" t="s">
        <v>5631</v>
      </c>
      <c r="K1205" s="6" t="s">
        <v>724</v>
      </c>
      <c r="L1205" s="6" t="s">
        <v>5631</v>
      </c>
      <c r="M1205" s="6" t="s">
        <v>2040</v>
      </c>
      <c r="N1205" s="6" t="s">
        <v>5297</v>
      </c>
    </row>
    <row r="1206" spans="1:14" ht="15" customHeight="1">
      <c r="B1206" s="6" t="s">
        <v>4803</v>
      </c>
      <c r="G1206" s="14">
        <f>TRUNC(G1205, 0)</f>
        <v>5517</v>
      </c>
    </row>
    <row r="1207" spans="1:14" ht="15" customHeight="1">
      <c r="A1207" s="6" t="s">
        <v>3802</v>
      </c>
    </row>
    <row r="1208" spans="1:14" ht="15" customHeight="1">
      <c r="B1208" s="6" t="s">
        <v>4803</v>
      </c>
    </row>
    <row r="1209" spans="1:14" ht="15" customHeight="1">
      <c r="A1209" s="6" t="s">
        <v>2270</v>
      </c>
    </row>
    <row r="1210" spans="1:14" ht="15" customHeight="1">
      <c r="B1210" s="6" t="s">
        <v>4803</v>
      </c>
    </row>
    <row r="1211" spans="1:14" ht="15" customHeight="1">
      <c r="B1211" s="6" t="s">
        <v>588</v>
      </c>
      <c r="G1211" s="14">
        <f>TRUNC(G1206+G1208+G1210, 0)</f>
        <v>5517</v>
      </c>
    </row>
    <row r="1212" spans="1:14" ht="15" customHeight="1">
      <c r="A1212" s="13"/>
      <c r="B1212" s="13"/>
      <c r="C1212" s="13"/>
      <c r="D1212" s="13"/>
      <c r="E1212" s="13"/>
      <c r="F1212" s="13"/>
      <c r="G1212" s="13"/>
      <c r="H1212" s="13"/>
    </row>
    <row r="1213" spans="1:14" ht="15" customHeight="1">
      <c r="A1213" s="13" t="s">
        <v>4970</v>
      </c>
      <c r="B1213" s="13" t="s">
        <v>2003</v>
      </c>
      <c r="C1213" s="13"/>
      <c r="D1213" s="13"/>
      <c r="E1213" s="13"/>
      <c r="F1213" s="13"/>
      <c r="G1213" s="13"/>
      <c r="H1213" s="13"/>
      <c r="I1213" s="6" t="s">
        <v>5631</v>
      </c>
      <c r="J1213" s="6" t="s">
        <v>1203</v>
      </c>
    </row>
    <row r="1214" spans="1:14" ht="15" customHeight="1">
      <c r="A1214" s="13" t="s">
        <v>1567</v>
      </c>
      <c r="B1214" s="13" t="s">
        <v>3880</v>
      </c>
      <c r="C1214" s="13"/>
      <c r="D1214" s="13"/>
      <c r="E1214" s="13"/>
      <c r="F1214" s="13"/>
      <c r="G1214" s="13"/>
      <c r="H1214" s="13"/>
    </row>
    <row r="1215" spans="1:14" ht="15" customHeight="1">
      <c r="A1215" s="5" t="s">
        <v>4302</v>
      </c>
      <c r="B1215" s="5"/>
      <c r="C1215" s="5" t="s">
        <v>2755</v>
      </c>
      <c r="D1215" s="5" t="s">
        <v>182</v>
      </c>
      <c r="E1215" s="5" t="s">
        <v>5266</v>
      </c>
      <c r="F1215" s="5" t="s">
        <v>1321</v>
      </c>
      <c r="G1215" s="5" t="s">
        <v>780</v>
      </c>
      <c r="H1215" s="5" t="s">
        <v>1458</v>
      </c>
    </row>
    <row r="1216" spans="1:14" ht="15" customHeight="1">
      <c r="A1216" s="6" t="s">
        <v>405</v>
      </c>
      <c r="B1216" s="6" t="s">
        <v>5005</v>
      </c>
      <c r="C1216" s="6" t="s">
        <v>3905</v>
      </c>
      <c r="D1216" s="6">
        <f>(900 + 550 + 595)*10^-4</f>
        <v>0.20450000000000002</v>
      </c>
      <c r="E1216" s="14" t="s">
        <v>4463</v>
      </c>
      <c r="F1216" s="14">
        <f>TRUNC(중기기초자료!F113 * 중기전역변수!C5/1000,0)</f>
        <v>28591</v>
      </c>
      <c r="G1216" s="15">
        <f>TRUNC(F1216*D1216, 1)</f>
        <v>5846.8</v>
      </c>
      <c r="H1216" s="6" t="s">
        <v>5631</v>
      </c>
      <c r="I1216" s="6" t="s">
        <v>5631</v>
      </c>
      <c r="K1216" s="6" t="s">
        <v>724</v>
      </c>
      <c r="L1216" s="6" t="s">
        <v>5631</v>
      </c>
      <c r="M1216" s="6" t="s">
        <v>5619</v>
      </c>
      <c r="N1216" s="6" t="s">
        <v>5297</v>
      </c>
    </row>
    <row r="1217" spans="1:14" ht="15" customHeight="1">
      <c r="B1217" s="6" t="s">
        <v>4803</v>
      </c>
      <c r="G1217" s="14">
        <f>TRUNC(G1216, 0)</f>
        <v>5846</v>
      </c>
    </row>
    <row r="1218" spans="1:14" ht="15" customHeight="1">
      <c r="A1218" s="6" t="s">
        <v>3802</v>
      </c>
    </row>
    <row r="1219" spans="1:14" ht="15" customHeight="1">
      <c r="B1219" s="6" t="s">
        <v>4803</v>
      </c>
    </row>
    <row r="1220" spans="1:14" ht="15" customHeight="1">
      <c r="A1220" s="6" t="s">
        <v>2270</v>
      </c>
    </row>
    <row r="1221" spans="1:14" ht="15" customHeight="1">
      <c r="B1221" s="6" t="s">
        <v>4803</v>
      </c>
    </row>
    <row r="1222" spans="1:14" ht="15" customHeight="1">
      <c r="B1222" s="6" t="s">
        <v>588</v>
      </c>
      <c r="G1222" s="14">
        <f>TRUNC(G1217+G1219+G1221, 0)</f>
        <v>5846</v>
      </c>
    </row>
    <row r="1223" spans="1:14" ht="15" customHeight="1">
      <c r="A1223" s="13"/>
      <c r="B1223" s="13"/>
      <c r="C1223" s="13"/>
      <c r="D1223" s="13"/>
      <c r="E1223" s="13"/>
      <c r="F1223" s="13"/>
      <c r="G1223" s="13"/>
      <c r="H1223" s="13"/>
    </row>
    <row r="1224" spans="1:14" ht="15" customHeight="1">
      <c r="A1224" s="13" t="s">
        <v>4970</v>
      </c>
      <c r="B1224" s="13" t="s">
        <v>3854</v>
      </c>
      <c r="C1224" s="13"/>
      <c r="D1224" s="13"/>
      <c r="E1224" s="13"/>
      <c r="F1224" s="13"/>
      <c r="G1224" s="13"/>
      <c r="H1224" s="13"/>
      <c r="I1224" s="6" t="s">
        <v>5631</v>
      </c>
      <c r="J1224" s="6" t="s">
        <v>3504</v>
      </c>
    </row>
    <row r="1225" spans="1:14" ht="15" customHeight="1">
      <c r="A1225" s="13" t="s">
        <v>1567</v>
      </c>
      <c r="B1225" s="13" t="s">
        <v>4768</v>
      </c>
      <c r="C1225" s="13"/>
      <c r="D1225" s="13"/>
      <c r="E1225" s="13"/>
      <c r="F1225" s="13"/>
      <c r="G1225" s="13"/>
      <c r="H1225" s="13"/>
    </row>
    <row r="1226" spans="1:14" ht="15" customHeight="1">
      <c r="A1226" s="5" t="s">
        <v>4302</v>
      </c>
      <c r="B1226" s="5"/>
      <c r="C1226" s="5" t="s">
        <v>2755</v>
      </c>
      <c r="D1226" s="5" t="s">
        <v>182</v>
      </c>
      <c r="E1226" s="5" t="s">
        <v>5266</v>
      </c>
      <c r="F1226" s="5" t="s">
        <v>1321</v>
      </c>
      <c r="G1226" s="5" t="s">
        <v>780</v>
      </c>
      <c r="H1226" s="5" t="s">
        <v>1458</v>
      </c>
    </row>
    <row r="1227" spans="1:14" ht="15" customHeight="1">
      <c r="A1227" s="6" t="s">
        <v>405</v>
      </c>
      <c r="B1227" s="6" t="s">
        <v>5005</v>
      </c>
      <c r="C1227" s="6" t="s">
        <v>2111</v>
      </c>
      <c r="D1227" s="6">
        <f>(900 + 550 + 595)*10^-4</f>
        <v>0.20450000000000002</v>
      </c>
      <c r="E1227" s="14" t="s">
        <v>4463</v>
      </c>
      <c r="F1227" s="14">
        <f>TRUNC(중기기초자료!F114 * 중기전역변수!C5/1000,0)</f>
        <v>34731</v>
      </c>
      <c r="G1227" s="15">
        <f>TRUNC(F1227*D1227, 1)</f>
        <v>7102.4</v>
      </c>
      <c r="H1227" s="6" t="s">
        <v>5631</v>
      </c>
      <c r="I1227" s="6" t="s">
        <v>5631</v>
      </c>
      <c r="K1227" s="6" t="s">
        <v>724</v>
      </c>
      <c r="L1227" s="6" t="s">
        <v>5631</v>
      </c>
      <c r="M1227" s="6" t="s">
        <v>2316</v>
      </c>
      <c r="N1227" s="6" t="s">
        <v>5297</v>
      </c>
    </row>
    <row r="1228" spans="1:14" ht="15" customHeight="1">
      <c r="B1228" s="6" t="s">
        <v>4803</v>
      </c>
      <c r="G1228" s="14">
        <f>TRUNC(G1227, 0)</f>
        <v>7102</v>
      </c>
    </row>
    <row r="1229" spans="1:14" ht="15" customHeight="1">
      <c r="A1229" s="6" t="s">
        <v>3802</v>
      </c>
    </row>
    <row r="1230" spans="1:14" ht="15" customHeight="1">
      <c r="B1230" s="6" t="s">
        <v>4803</v>
      </c>
    </row>
    <row r="1231" spans="1:14" ht="15" customHeight="1">
      <c r="A1231" s="6" t="s">
        <v>2270</v>
      </c>
    </row>
    <row r="1232" spans="1:14" ht="15" customHeight="1">
      <c r="B1232" s="6" t="s">
        <v>4803</v>
      </c>
    </row>
    <row r="1233" spans="1:14" ht="15" customHeight="1">
      <c r="B1233" s="6" t="s">
        <v>588</v>
      </c>
      <c r="G1233" s="14">
        <f>TRUNC(G1228+G1230+G1232, 0)</f>
        <v>7102</v>
      </c>
    </row>
    <row r="1234" spans="1:14" ht="15" customHeight="1">
      <c r="A1234" s="13"/>
      <c r="B1234" s="13"/>
      <c r="C1234" s="13"/>
      <c r="D1234" s="13"/>
      <c r="E1234" s="13"/>
      <c r="F1234" s="13"/>
      <c r="G1234" s="13"/>
      <c r="H1234" s="13"/>
    </row>
    <row r="1235" spans="1:14" ht="15" customHeight="1">
      <c r="A1235" s="13" t="s">
        <v>4970</v>
      </c>
      <c r="B1235" s="13" t="s">
        <v>4493</v>
      </c>
      <c r="C1235" s="13"/>
      <c r="D1235" s="13"/>
      <c r="E1235" s="13"/>
      <c r="F1235" s="13"/>
      <c r="G1235" s="13"/>
      <c r="H1235" s="13"/>
      <c r="I1235" s="6" t="s">
        <v>5631</v>
      </c>
      <c r="J1235" s="6" t="s">
        <v>563</v>
      </c>
    </row>
    <row r="1236" spans="1:14" ht="15" customHeight="1">
      <c r="A1236" s="13" t="s">
        <v>1567</v>
      </c>
      <c r="B1236" s="13" t="s">
        <v>829</v>
      </c>
      <c r="C1236" s="13"/>
      <c r="D1236" s="13"/>
      <c r="E1236" s="13"/>
      <c r="F1236" s="13"/>
      <c r="G1236" s="13"/>
      <c r="H1236" s="13"/>
    </row>
    <row r="1237" spans="1:14" ht="15" customHeight="1">
      <c r="A1237" s="5" t="s">
        <v>4302</v>
      </c>
      <c r="B1237" s="5"/>
      <c r="C1237" s="5" t="s">
        <v>2755</v>
      </c>
      <c r="D1237" s="5" t="s">
        <v>182</v>
      </c>
      <c r="E1237" s="5" t="s">
        <v>5266</v>
      </c>
      <c r="F1237" s="5" t="s">
        <v>1321</v>
      </c>
      <c r="G1237" s="5" t="s">
        <v>780</v>
      </c>
      <c r="H1237" s="5" t="s">
        <v>1458</v>
      </c>
    </row>
    <row r="1238" spans="1:14" ht="15" customHeight="1">
      <c r="A1238" s="6" t="s">
        <v>405</v>
      </c>
      <c r="B1238" s="6" t="s">
        <v>5005</v>
      </c>
      <c r="C1238" s="6" t="s">
        <v>823</v>
      </c>
      <c r="D1238" s="6">
        <f>(900 + 550 + 595)*10^-4</f>
        <v>0.20450000000000002</v>
      </c>
      <c r="E1238" s="14" t="s">
        <v>4463</v>
      </c>
      <c r="F1238" s="14">
        <f>TRUNC(중기기초자료!F115 * 중기전역변수!C5/1000,0)</f>
        <v>37051</v>
      </c>
      <c r="G1238" s="15">
        <f>TRUNC(F1238*D1238, 1)</f>
        <v>7576.9</v>
      </c>
      <c r="H1238" s="6" t="s">
        <v>5631</v>
      </c>
      <c r="I1238" s="6" t="s">
        <v>5631</v>
      </c>
      <c r="K1238" s="6" t="s">
        <v>724</v>
      </c>
      <c r="L1238" s="6" t="s">
        <v>5631</v>
      </c>
      <c r="M1238" s="6" t="s">
        <v>4648</v>
      </c>
      <c r="N1238" s="6" t="s">
        <v>5297</v>
      </c>
    </row>
    <row r="1239" spans="1:14" ht="15" customHeight="1">
      <c r="B1239" s="6" t="s">
        <v>4803</v>
      </c>
      <c r="G1239" s="14">
        <f>TRUNC(G1238, 0)</f>
        <v>7576</v>
      </c>
    </row>
    <row r="1240" spans="1:14" ht="15" customHeight="1">
      <c r="A1240" s="6" t="s">
        <v>3802</v>
      </c>
    </row>
    <row r="1241" spans="1:14" ht="15" customHeight="1">
      <c r="B1241" s="6" t="s">
        <v>4803</v>
      </c>
    </row>
    <row r="1242" spans="1:14" ht="15" customHeight="1">
      <c r="A1242" s="6" t="s">
        <v>2270</v>
      </c>
    </row>
    <row r="1243" spans="1:14" ht="15" customHeight="1">
      <c r="B1243" s="6" t="s">
        <v>4803</v>
      </c>
    </row>
    <row r="1244" spans="1:14" ht="15" customHeight="1">
      <c r="B1244" s="6" t="s">
        <v>588</v>
      </c>
      <c r="G1244" s="14">
        <f>TRUNC(G1239+G1241+G1243, 0)</f>
        <v>7576</v>
      </c>
    </row>
    <row r="1245" spans="1:14" ht="15" customHeight="1">
      <c r="A1245" s="13"/>
      <c r="B1245" s="13"/>
      <c r="C1245" s="13"/>
      <c r="D1245" s="13"/>
      <c r="E1245" s="13"/>
      <c r="F1245" s="13"/>
      <c r="G1245" s="13"/>
      <c r="H1245" s="13"/>
    </row>
    <row r="1246" spans="1:14" ht="15" customHeight="1">
      <c r="A1246" s="13" t="s">
        <v>4970</v>
      </c>
      <c r="B1246" s="13" t="s">
        <v>936</v>
      </c>
      <c r="C1246" s="13"/>
      <c r="D1246" s="13"/>
      <c r="E1246" s="13"/>
      <c r="F1246" s="13"/>
      <c r="G1246" s="13"/>
      <c r="H1246" s="13"/>
      <c r="I1246" s="6" t="s">
        <v>5631</v>
      </c>
      <c r="J1246" s="6" t="s">
        <v>747</v>
      </c>
    </row>
    <row r="1247" spans="1:14" ht="15" customHeight="1">
      <c r="A1247" s="13" t="s">
        <v>1567</v>
      </c>
      <c r="B1247" s="13" t="s">
        <v>477</v>
      </c>
      <c r="C1247" s="13"/>
      <c r="D1247" s="13"/>
      <c r="E1247" s="13"/>
      <c r="F1247" s="13"/>
      <c r="G1247" s="13"/>
      <c r="H1247" s="13"/>
    </row>
    <row r="1248" spans="1:14" ht="15" customHeight="1">
      <c r="A1248" s="5" t="s">
        <v>4302</v>
      </c>
      <c r="B1248" s="5"/>
      <c r="C1248" s="5" t="s">
        <v>2755</v>
      </c>
      <c r="D1248" s="5" t="s">
        <v>182</v>
      </c>
      <c r="E1248" s="5" t="s">
        <v>5266</v>
      </c>
      <c r="F1248" s="5" t="s">
        <v>1321</v>
      </c>
      <c r="G1248" s="5" t="s">
        <v>780</v>
      </c>
      <c r="H1248" s="5" t="s">
        <v>1458</v>
      </c>
    </row>
    <row r="1249" spans="1:14" ht="15" customHeight="1">
      <c r="A1249" s="6" t="s">
        <v>405</v>
      </c>
      <c r="B1249" s="6" t="s">
        <v>5005</v>
      </c>
      <c r="C1249" s="6" t="s">
        <v>4326</v>
      </c>
      <c r="D1249" s="6">
        <f>(900 + 550 + 595)*10^-4</f>
        <v>0.20450000000000002</v>
      </c>
      <c r="E1249" s="14" t="s">
        <v>4463</v>
      </c>
      <c r="F1249" s="14">
        <f>TRUNC(중기기초자료!F116 * 중기전역변수!C5/1000,0)</f>
        <v>52827</v>
      </c>
      <c r="G1249" s="15">
        <f>TRUNC(F1249*D1249, 1)</f>
        <v>10803.1</v>
      </c>
      <c r="H1249" s="6" t="s">
        <v>5631</v>
      </c>
      <c r="I1249" s="6" t="s">
        <v>5631</v>
      </c>
      <c r="K1249" s="6" t="s">
        <v>724</v>
      </c>
      <c r="L1249" s="6" t="s">
        <v>5631</v>
      </c>
      <c r="M1249" s="6" t="s">
        <v>4668</v>
      </c>
      <c r="N1249" s="6" t="s">
        <v>5297</v>
      </c>
    </row>
    <row r="1250" spans="1:14" ht="15" customHeight="1">
      <c r="B1250" s="6" t="s">
        <v>4803</v>
      </c>
      <c r="G1250" s="14">
        <f>TRUNC(G1249, 0)</f>
        <v>10803</v>
      </c>
    </row>
    <row r="1251" spans="1:14" ht="15" customHeight="1">
      <c r="A1251" s="6" t="s">
        <v>3802</v>
      </c>
    </row>
    <row r="1252" spans="1:14" ht="15" customHeight="1">
      <c r="B1252" s="6" t="s">
        <v>4803</v>
      </c>
    </row>
    <row r="1253" spans="1:14" ht="15" customHeight="1">
      <c r="A1253" s="6" t="s">
        <v>2270</v>
      </c>
    </row>
    <row r="1254" spans="1:14" ht="15" customHeight="1">
      <c r="B1254" s="6" t="s">
        <v>4803</v>
      </c>
    </row>
    <row r="1255" spans="1:14" ht="15" customHeight="1">
      <c r="B1255" s="6" t="s">
        <v>588</v>
      </c>
      <c r="G1255" s="14">
        <f>TRUNC(G1250+G1252+G1254, 0)</f>
        <v>10803</v>
      </c>
    </row>
    <row r="1256" spans="1:14" ht="15" customHeight="1">
      <c r="A1256" s="13"/>
      <c r="B1256" s="13"/>
      <c r="C1256" s="13"/>
      <c r="D1256" s="13"/>
      <c r="E1256" s="13"/>
      <c r="F1256" s="13"/>
      <c r="G1256" s="13"/>
      <c r="H1256" s="13"/>
    </row>
    <row r="1257" spans="1:14" ht="15" customHeight="1">
      <c r="A1257" s="13" t="s">
        <v>4970</v>
      </c>
      <c r="B1257" s="13" t="s">
        <v>4268</v>
      </c>
      <c r="C1257" s="13"/>
      <c r="D1257" s="13"/>
      <c r="E1257" s="13"/>
      <c r="F1257" s="13"/>
      <c r="G1257" s="13"/>
      <c r="H1257" s="13"/>
      <c r="I1257" s="6" t="s">
        <v>5631</v>
      </c>
      <c r="J1257" s="6" t="s">
        <v>3021</v>
      </c>
    </row>
    <row r="1258" spans="1:14" ht="15" customHeight="1">
      <c r="A1258" s="13" t="s">
        <v>1567</v>
      </c>
      <c r="B1258" s="13" t="s">
        <v>1000</v>
      </c>
      <c r="C1258" s="13"/>
      <c r="D1258" s="13"/>
      <c r="E1258" s="13"/>
      <c r="F1258" s="13"/>
      <c r="G1258" s="13"/>
      <c r="H1258" s="13"/>
    </row>
    <row r="1259" spans="1:14" ht="15" customHeight="1">
      <c r="A1259" s="5" t="s">
        <v>4302</v>
      </c>
      <c r="B1259" s="5"/>
      <c r="C1259" s="5" t="s">
        <v>2755</v>
      </c>
      <c r="D1259" s="5" t="s">
        <v>182</v>
      </c>
      <c r="E1259" s="5" t="s">
        <v>5266</v>
      </c>
      <c r="F1259" s="5" t="s">
        <v>1321</v>
      </c>
      <c r="G1259" s="5" t="s">
        <v>780</v>
      </c>
      <c r="H1259" s="5" t="s">
        <v>1458</v>
      </c>
    </row>
    <row r="1260" spans="1:14" ht="15" customHeight="1">
      <c r="A1260" s="6" t="s">
        <v>405</v>
      </c>
      <c r="B1260" s="6" t="s">
        <v>5005</v>
      </c>
      <c r="C1260" s="6" t="s">
        <v>1030</v>
      </c>
      <c r="D1260" s="6">
        <f>(900 + 550 + 595)*10^-4</f>
        <v>0.20450000000000002</v>
      </c>
      <c r="E1260" s="14" t="s">
        <v>4463</v>
      </c>
      <c r="F1260" s="14">
        <f>TRUNC(중기기초자료!F117 * 중기전역변수!C5/1000,0)</f>
        <v>62399</v>
      </c>
      <c r="G1260" s="15">
        <f>TRUNC(F1260*D1260, 1)</f>
        <v>12760.5</v>
      </c>
      <c r="H1260" s="6" t="s">
        <v>5631</v>
      </c>
      <c r="I1260" s="6" t="s">
        <v>5631</v>
      </c>
      <c r="K1260" s="6" t="s">
        <v>724</v>
      </c>
      <c r="L1260" s="6" t="s">
        <v>5631</v>
      </c>
      <c r="M1260" s="6" t="s">
        <v>1469</v>
      </c>
      <c r="N1260" s="6" t="s">
        <v>2627</v>
      </c>
    </row>
    <row r="1261" spans="1:14" ht="15" customHeight="1">
      <c r="B1261" s="6" t="s">
        <v>4803</v>
      </c>
      <c r="G1261" s="14">
        <f>TRUNC(G1260, 0)</f>
        <v>12760</v>
      </c>
    </row>
    <row r="1262" spans="1:14" ht="15" customHeight="1">
      <c r="A1262" s="6" t="s">
        <v>3802</v>
      </c>
    </row>
    <row r="1263" spans="1:14" ht="15" customHeight="1">
      <c r="B1263" s="6" t="s">
        <v>4803</v>
      </c>
    </row>
    <row r="1264" spans="1:14" ht="15" customHeight="1">
      <c r="A1264" s="6" t="s">
        <v>2270</v>
      </c>
    </row>
    <row r="1265" spans="1:14" ht="15" customHeight="1">
      <c r="B1265" s="6" t="s">
        <v>4803</v>
      </c>
    </row>
    <row r="1266" spans="1:14" ht="15" customHeight="1">
      <c r="B1266" s="6" t="s">
        <v>588</v>
      </c>
      <c r="G1266" s="14">
        <f>TRUNC(G1261+G1263+G1265, 0)</f>
        <v>12760</v>
      </c>
    </row>
    <row r="1267" spans="1:14" ht="15" customHeight="1">
      <c r="A1267" s="13"/>
      <c r="B1267" s="13"/>
      <c r="C1267" s="13"/>
      <c r="D1267" s="13"/>
      <c r="E1267" s="13"/>
      <c r="F1267" s="13"/>
      <c r="G1267" s="13"/>
      <c r="H1267" s="13"/>
    </row>
    <row r="1268" spans="1:14" ht="15" customHeight="1">
      <c r="A1268" s="13" t="s">
        <v>4970</v>
      </c>
      <c r="B1268" s="13" t="s">
        <v>1407</v>
      </c>
      <c r="C1268" s="13"/>
      <c r="D1268" s="13"/>
      <c r="E1268" s="13"/>
      <c r="F1268" s="13"/>
      <c r="G1268" s="13"/>
      <c r="H1268" s="13"/>
      <c r="I1268" s="6" t="s">
        <v>5631</v>
      </c>
      <c r="J1268" s="6" t="s">
        <v>2378</v>
      </c>
    </row>
    <row r="1269" spans="1:14" ht="15" customHeight="1">
      <c r="A1269" s="13" t="s">
        <v>1567</v>
      </c>
      <c r="B1269" s="13" t="s">
        <v>3600</v>
      </c>
      <c r="C1269" s="13"/>
      <c r="D1269" s="13"/>
      <c r="E1269" s="13"/>
      <c r="F1269" s="13"/>
      <c r="G1269" s="13"/>
      <c r="H1269" s="13"/>
    </row>
    <row r="1270" spans="1:14" ht="15" customHeight="1">
      <c r="A1270" s="5" t="s">
        <v>4302</v>
      </c>
      <c r="B1270" s="5"/>
      <c r="C1270" s="5" t="s">
        <v>2755</v>
      </c>
      <c r="D1270" s="5" t="s">
        <v>182</v>
      </c>
      <c r="E1270" s="5" t="s">
        <v>5266</v>
      </c>
      <c r="F1270" s="5" t="s">
        <v>1321</v>
      </c>
      <c r="G1270" s="5" t="s">
        <v>780</v>
      </c>
      <c r="H1270" s="5" t="s">
        <v>1458</v>
      </c>
    </row>
    <row r="1271" spans="1:14" ht="15" customHeight="1">
      <c r="A1271" s="6" t="s">
        <v>405</v>
      </c>
      <c r="B1271" s="6" t="s">
        <v>5005</v>
      </c>
      <c r="C1271" s="6" t="s">
        <v>4597</v>
      </c>
      <c r="D1271" s="6">
        <f>(900 + 550 + 595)*10^-4</f>
        <v>0.20450000000000002</v>
      </c>
      <c r="E1271" s="14" t="s">
        <v>4463</v>
      </c>
      <c r="F1271" s="14">
        <f>TRUNC(중기기초자료!F118 * 중기전역변수!C5/1000,0)</f>
        <v>65764</v>
      </c>
      <c r="G1271" s="15">
        <f>TRUNC(F1271*D1271, 1)</f>
        <v>13448.7</v>
      </c>
      <c r="H1271" s="6" t="s">
        <v>5631</v>
      </c>
      <c r="I1271" s="6" t="s">
        <v>5631</v>
      </c>
      <c r="K1271" s="6" t="s">
        <v>724</v>
      </c>
      <c r="L1271" s="6" t="s">
        <v>5631</v>
      </c>
      <c r="M1271" s="6" t="s">
        <v>3595</v>
      </c>
      <c r="N1271" s="6" t="s">
        <v>2627</v>
      </c>
    </row>
    <row r="1272" spans="1:14" ht="15" customHeight="1">
      <c r="B1272" s="6" t="s">
        <v>4803</v>
      </c>
      <c r="G1272" s="14">
        <f>TRUNC(G1271, 0)</f>
        <v>13448</v>
      </c>
    </row>
    <row r="1273" spans="1:14" ht="15" customHeight="1">
      <c r="A1273" s="6" t="s">
        <v>3802</v>
      </c>
    </row>
    <row r="1274" spans="1:14" ht="15" customHeight="1">
      <c r="B1274" s="6" t="s">
        <v>4803</v>
      </c>
    </row>
    <row r="1275" spans="1:14" ht="15" customHeight="1">
      <c r="A1275" s="6" t="s">
        <v>2270</v>
      </c>
    </row>
    <row r="1276" spans="1:14" ht="15" customHeight="1">
      <c r="B1276" s="6" t="s">
        <v>4803</v>
      </c>
    </row>
    <row r="1277" spans="1:14" ht="15" customHeight="1">
      <c r="B1277" s="6" t="s">
        <v>588</v>
      </c>
      <c r="G1277" s="14">
        <f>TRUNC(G1272+G1274+G1276, 0)</f>
        <v>13448</v>
      </c>
    </row>
    <row r="1278" spans="1:14" ht="15" customHeight="1">
      <c r="A1278" s="13"/>
      <c r="B1278" s="13"/>
      <c r="C1278" s="13"/>
      <c r="D1278" s="13"/>
      <c r="E1278" s="13"/>
      <c r="F1278" s="13"/>
      <c r="G1278" s="13"/>
      <c r="H1278" s="13"/>
    </row>
    <row r="1279" spans="1:14" ht="15" customHeight="1">
      <c r="A1279" s="13" t="s">
        <v>4970</v>
      </c>
      <c r="B1279" s="13" t="s">
        <v>2720</v>
      </c>
      <c r="C1279" s="13"/>
      <c r="D1279" s="13"/>
      <c r="E1279" s="13"/>
      <c r="F1279" s="13"/>
      <c r="G1279" s="13"/>
      <c r="H1279" s="13"/>
      <c r="I1279" s="6" t="s">
        <v>5631</v>
      </c>
      <c r="J1279" s="6" t="s">
        <v>5519</v>
      </c>
    </row>
    <row r="1280" spans="1:14" ht="15" customHeight="1">
      <c r="A1280" s="13" t="s">
        <v>1567</v>
      </c>
      <c r="B1280" s="13" t="s">
        <v>1926</v>
      </c>
      <c r="C1280" s="13"/>
      <c r="D1280" s="13"/>
      <c r="E1280" s="13"/>
      <c r="F1280" s="13"/>
      <c r="G1280" s="13"/>
      <c r="H1280" s="13"/>
    </row>
    <row r="1281" spans="1:14" ht="15" customHeight="1">
      <c r="A1281" s="5" t="s">
        <v>4302</v>
      </c>
      <c r="B1281" s="5"/>
      <c r="C1281" s="5" t="s">
        <v>2755</v>
      </c>
      <c r="D1281" s="5" t="s">
        <v>182</v>
      </c>
      <c r="E1281" s="5" t="s">
        <v>5266</v>
      </c>
      <c r="F1281" s="5" t="s">
        <v>1321</v>
      </c>
      <c r="G1281" s="5" t="s">
        <v>780</v>
      </c>
      <c r="H1281" s="5" t="s">
        <v>1458</v>
      </c>
    </row>
    <row r="1282" spans="1:14" ht="15" customHeight="1">
      <c r="A1282" s="6" t="s">
        <v>405</v>
      </c>
      <c r="B1282" s="6" t="s">
        <v>5005</v>
      </c>
      <c r="C1282" s="6" t="s">
        <v>3251</v>
      </c>
      <c r="D1282" s="6">
        <f>(900 + 550 + 595)*10^-4</f>
        <v>0.20450000000000002</v>
      </c>
      <c r="E1282" s="14" t="s">
        <v>4463</v>
      </c>
      <c r="F1282" s="14">
        <f>TRUNC(중기기초자료!F119 * 중기전역변수!C5/1000,0)</f>
        <v>74505</v>
      </c>
      <c r="G1282" s="15">
        <f>TRUNC(F1282*D1282, 1)</f>
        <v>15236.2</v>
      </c>
      <c r="H1282" s="6" t="s">
        <v>5631</v>
      </c>
      <c r="I1282" s="6" t="s">
        <v>5631</v>
      </c>
      <c r="K1282" s="6" t="s">
        <v>724</v>
      </c>
      <c r="L1282" s="6" t="s">
        <v>5631</v>
      </c>
      <c r="M1282" s="6" t="s">
        <v>1115</v>
      </c>
      <c r="N1282" s="6" t="s">
        <v>5297</v>
      </c>
    </row>
    <row r="1283" spans="1:14" ht="15" customHeight="1">
      <c r="B1283" s="6" t="s">
        <v>4803</v>
      </c>
      <c r="G1283" s="14">
        <f>TRUNC(G1282, 0)</f>
        <v>15236</v>
      </c>
    </row>
    <row r="1284" spans="1:14" ht="15" customHeight="1">
      <c r="A1284" s="6" t="s">
        <v>3802</v>
      </c>
    </row>
    <row r="1285" spans="1:14" ht="15" customHeight="1">
      <c r="B1285" s="6" t="s">
        <v>4803</v>
      </c>
    </row>
    <row r="1286" spans="1:14" ht="15" customHeight="1">
      <c r="A1286" s="6" t="s">
        <v>2270</v>
      </c>
    </row>
    <row r="1287" spans="1:14" ht="15" customHeight="1">
      <c r="B1287" s="6" t="s">
        <v>4803</v>
      </c>
    </row>
    <row r="1288" spans="1:14" ht="15" customHeight="1">
      <c r="B1288" s="6" t="s">
        <v>588</v>
      </c>
      <c r="G1288" s="14">
        <f>TRUNC(G1283+G1285+G1287, 0)</f>
        <v>15236</v>
      </c>
    </row>
    <row r="1289" spans="1:14" ht="15" customHeight="1">
      <c r="A1289" s="13"/>
      <c r="B1289" s="13"/>
      <c r="C1289" s="13"/>
      <c r="D1289" s="13"/>
      <c r="E1289" s="13"/>
      <c r="F1289" s="13"/>
      <c r="G1289" s="13"/>
      <c r="H1289" s="13"/>
    </row>
    <row r="1290" spans="1:14" ht="15" customHeight="1">
      <c r="A1290" s="13" t="s">
        <v>4970</v>
      </c>
      <c r="B1290" s="13" t="s">
        <v>2535</v>
      </c>
      <c r="C1290" s="13"/>
      <c r="D1290" s="13"/>
      <c r="E1290" s="13"/>
      <c r="F1290" s="13"/>
      <c r="G1290" s="13"/>
      <c r="H1290" s="13"/>
      <c r="I1290" s="6" t="s">
        <v>5631</v>
      </c>
      <c r="J1290" s="6" t="s">
        <v>797</v>
      </c>
    </row>
    <row r="1291" spans="1:14" ht="15" customHeight="1">
      <c r="A1291" s="13" t="s">
        <v>1567</v>
      </c>
      <c r="B1291" s="13" t="s">
        <v>109</v>
      </c>
      <c r="C1291" s="13"/>
      <c r="D1291" s="13"/>
      <c r="E1291" s="13"/>
      <c r="F1291" s="13"/>
      <c r="G1291" s="13"/>
      <c r="H1291" s="13"/>
    </row>
    <row r="1292" spans="1:14" ht="15" customHeight="1">
      <c r="A1292" s="5" t="s">
        <v>4302</v>
      </c>
      <c r="B1292" s="5"/>
      <c r="C1292" s="5" t="s">
        <v>2755</v>
      </c>
      <c r="D1292" s="5" t="s">
        <v>182</v>
      </c>
      <c r="E1292" s="5" t="s">
        <v>5266</v>
      </c>
      <c r="F1292" s="5" t="s">
        <v>1321</v>
      </c>
      <c r="G1292" s="5" t="s">
        <v>780</v>
      </c>
      <c r="H1292" s="5" t="s">
        <v>1458</v>
      </c>
    </row>
    <row r="1293" spans="1:14" ht="15" customHeight="1">
      <c r="A1293" s="6" t="s">
        <v>405</v>
      </c>
      <c r="B1293" s="6" t="s">
        <v>1577</v>
      </c>
      <c r="C1293" s="6" t="s">
        <v>4282</v>
      </c>
      <c r="D1293" s="6">
        <f>(833 + 556 + 500)*10^-4</f>
        <v>0.18890000000000001</v>
      </c>
      <c r="E1293" s="14" t="s">
        <v>4463</v>
      </c>
      <c r="F1293" s="14">
        <f>TRUNC(중기기초자료!F120 * 중기전역변수!C5/1000,0)</f>
        <v>49252</v>
      </c>
      <c r="G1293" s="15">
        <f>TRUNC(F1293*D1293, 1)</f>
        <v>9303.7000000000007</v>
      </c>
      <c r="H1293" s="6" t="s">
        <v>5631</v>
      </c>
      <c r="I1293" s="6" t="s">
        <v>5631</v>
      </c>
      <c r="K1293" s="6" t="s">
        <v>724</v>
      </c>
      <c r="L1293" s="6" t="s">
        <v>5631</v>
      </c>
      <c r="M1293" s="6" t="s">
        <v>5164</v>
      </c>
      <c r="N1293" s="6" t="s">
        <v>4273</v>
      </c>
    </row>
    <row r="1294" spans="1:14" ht="15" customHeight="1">
      <c r="B1294" s="6" t="s">
        <v>4803</v>
      </c>
      <c r="G1294" s="14">
        <f>TRUNC(G1293, 0)</f>
        <v>9303</v>
      </c>
    </row>
    <row r="1295" spans="1:14" ht="15" customHeight="1">
      <c r="A1295" s="6" t="s">
        <v>3802</v>
      </c>
      <c r="B1295" s="6" t="s">
        <v>2171</v>
      </c>
      <c r="C1295" s="6" t="s">
        <v>4283</v>
      </c>
      <c r="D1295" s="6">
        <v>4.9000000000000004</v>
      </c>
      <c r="E1295" s="16" t="s">
        <v>5542</v>
      </c>
      <c r="F1295" s="16">
        <f>중기기초자료!D731</f>
        <v>1223</v>
      </c>
      <c r="G1295" s="15">
        <f>TRUNC(F1295*D1295, 1)</f>
        <v>5992.7</v>
      </c>
      <c r="H1295" s="6" t="s">
        <v>5631</v>
      </c>
      <c r="I1295" s="6" t="s">
        <v>5631</v>
      </c>
      <c r="K1295" s="6" t="s">
        <v>2015</v>
      </c>
      <c r="L1295" s="6" t="s">
        <v>5631</v>
      </c>
      <c r="M1295" s="6" t="s">
        <v>1155</v>
      </c>
    </row>
    <row r="1296" spans="1:14" ht="15" customHeight="1">
      <c r="B1296" s="6" t="s">
        <v>1786</v>
      </c>
      <c r="C1296" s="6" t="s">
        <v>4283</v>
      </c>
      <c r="D1296" s="6">
        <v>23</v>
      </c>
      <c r="E1296" s="16" t="s">
        <v>2305</v>
      </c>
      <c r="F1296" s="16">
        <v>0</v>
      </c>
      <c r="G1296" s="15">
        <f>TRUNC((G1295) * D1296/100, 1)</f>
        <v>1378.3</v>
      </c>
      <c r="H1296" s="6" t="s">
        <v>5631</v>
      </c>
      <c r="I1296" s="6" t="s">
        <v>5631</v>
      </c>
      <c r="K1296" s="6" t="s">
        <v>608</v>
      </c>
      <c r="L1296" s="6" t="s">
        <v>5631</v>
      </c>
      <c r="M1296" s="6" t="s">
        <v>3749</v>
      </c>
      <c r="N1296" s="6" t="s">
        <v>5631</v>
      </c>
    </row>
    <row r="1297" spans="1:14" ht="15" customHeight="1">
      <c r="B1297" s="6" t="s">
        <v>4803</v>
      </c>
      <c r="G1297" s="14">
        <f>TRUNC(G1295+G1296, 0)</f>
        <v>7371</v>
      </c>
    </row>
    <row r="1298" spans="1:14" ht="15" customHeight="1">
      <c r="A1298" s="6" t="s">
        <v>2270</v>
      </c>
      <c r="B1298" s="6" t="s">
        <v>2417</v>
      </c>
      <c r="C1298" s="6" t="s">
        <v>2659</v>
      </c>
      <c r="D1298" s="6">
        <v>1</v>
      </c>
      <c r="E1298" s="15" t="s">
        <v>3317</v>
      </c>
      <c r="F1298" s="15">
        <f>TRUNC(중기기초자료!E721 * 중기전역변수!C19, 1)</f>
        <v>25758.7</v>
      </c>
      <c r="G1298" s="15">
        <f>TRUNC(F1298*D1298, 1)</f>
        <v>25758.7</v>
      </c>
      <c r="H1298" s="6" t="s">
        <v>5631</v>
      </c>
      <c r="I1298" s="6" t="s">
        <v>5631</v>
      </c>
      <c r="K1298" s="6" t="s">
        <v>3156</v>
      </c>
      <c r="L1298" s="6" t="s">
        <v>5631</v>
      </c>
      <c r="M1298" s="6" t="s">
        <v>3230</v>
      </c>
    </row>
    <row r="1299" spans="1:14" ht="15" customHeight="1">
      <c r="B1299" s="6" t="s">
        <v>4803</v>
      </c>
      <c r="G1299" s="14">
        <f>TRUNC(G1298, 0)</f>
        <v>25758</v>
      </c>
    </row>
    <row r="1300" spans="1:14" ht="15" customHeight="1">
      <c r="B1300" s="6" t="s">
        <v>588</v>
      </c>
      <c r="G1300" s="14">
        <f>TRUNC(G1294+G1297+G1299, 0)</f>
        <v>42432</v>
      </c>
    </row>
    <row r="1301" spans="1:14" ht="15" customHeight="1">
      <c r="A1301" s="13"/>
      <c r="B1301" s="13"/>
      <c r="C1301" s="13"/>
      <c r="D1301" s="13"/>
      <c r="E1301" s="13"/>
      <c r="F1301" s="13"/>
      <c r="G1301" s="13"/>
      <c r="H1301" s="13"/>
    </row>
    <row r="1302" spans="1:14" ht="15" customHeight="1">
      <c r="A1302" s="13" t="s">
        <v>4970</v>
      </c>
      <c r="B1302" s="13" t="s">
        <v>2109</v>
      </c>
      <c r="C1302" s="13"/>
      <c r="D1302" s="13"/>
      <c r="E1302" s="13"/>
      <c r="F1302" s="13"/>
      <c r="G1302" s="13"/>
      <c r="H1302" s="13"/>
      <c r="I1302" s="6" t="s">
        <v>5631</v>
      </c>
      <c r="J1302" s="6" t="s">
        <v>4878</v>
      </c>
    </row>
    <row r="1303" spans="1:14" ht="15" customHeight="1">
      <c r="A1303" s="13" t="s">
        <v>1567</v>
      </c>
      <c r="B1303" s="13" t="s">
        <v>1421</v>
      </c>
      <c r="C1303" s="13"/>
      <c r="D1303" s="13"/>
      <c r="E1303" s="13"/>
      <c r="F1303" s="13"/>
      <c r="G1303" s="13"/>
      <c r="H1303" s="13"/>
    </row>
    <row r="1304" spans="1:14" ht="15" customHeight="1">
      <c r="A1304" s="5" t="s">
        <v>4302</v>
      </c>
      <c r="B1304" s="5"/>
      <c r="C1304" s="5" t="s">
        <v>2755</v>
      </c>
      <c r="D1304" s="5" t="s">
        <v>182</v>
      </c>
      <c r="E1304" s="5" t="s">
        <v>5266</v>
      </c>
      <c r="F1304" s="5" t="s">
        <v>1321</v>
      </c>
      <c r="G1304" s="5" t="s">
        <v>780</v>
      </c>
      <c r="H1304" s="5" t="s">
        <v>1458</v>
      </c>
    </row>
    <row r="1305" spans="1:14" ht="15" customHeight="1">
      <c r="A1305" s="6" t="s">
        <v>405</v>
      </c>
      <c r="B1305" s="6" t="s">
        <v>1577</v>
      </c>
      <c r="C1305" s="6" t="s">
        <v>2816</v>
      </c>
      <c r="D1305" s="6">
        <f>(833 + 556 + 500)*10^-4</f>
        <v>0.18890000000000001</v>
      </c>
      <c r="E1305" s="14" t="s">
        <v>4463</v>
      </c>
      <c r="F1305" s="14">
        <f>TRUNC(중기기초자료!F121 * 중기전역변수!C5/1000,0)</f>
        <v>77064</v>
      </c>
      <c r="G1305" s="15">
        <f>TRUNC(F1305*D1305, 1)</f>
        <v>14557.3</v>
      </c>
      <c r="H1305" s="6" t="s">
        <v>5631</v>
      </c>
      <c r="I1305" s="6" t="s">
        <v>5631</v>
      </c>
      <c r="K1305" s="6" t="s">
        <v>724</v>
      </c>
      <c r="L1305" s="6" t="s">
        <v>5631</v>
      </c>
      <c r="M1305" s="6" t="s">
        <v>519</v>
      </c>
      <c r="N1305" s="6" t="s">
        <v>4273</v>
      </c>
    </row>
    <row r="1306" spans="1:14" ht="15" customHeight="1">
      <c r="B1306" s="6" t="s">
        <v>4803</v>
      </c>
      <c r="G1306" s="14">
        <f>TRUNC(G1305, 0)</f>
        <v>14557</v>
      </c>
    </row>
    <row r="1307" spans="1:14" ht="15" customHeight="1">
      <c r="A1307" s="6" t="s">
        <v>3802</v>
      </c>
      <c r="B1307" s="6" t="s">
        <v>2171</v>
      </c>
      <c r="C1307" s="6" t="s">
        <v>4283</v>
      </c>
      <c r="D1307" s="6">
        <v>8</v>
      </c>
      <c r="E1307" s="16" t="s">
        <v>5542</v>
      </c>
      <c r="F1307" s="16">
        <f>중기기초자료!D731</f>
        <v>1223</v>
      </c>
      <c r="G1307" s="15">
        <f>TRUNC(F1307*D1307, 1)</f>
        <v>9784</v>
      </c>
      <c r="H1307" s="6" t="s">
        <v>5631</v>
      </c>
      <c r="I1307" s="6" t="s">
        <v>5631</v>
      </c>
      <c r="K1307" s="6" t="s">
        <v>2015</v>
      </c>
      <c r="L1307" s="6" t="s">
        <v>5631</v>
      </c>
      <c r="M1307" s="6" t="s">
        <v>1155</v>
      </c>
    </row>
    <row r="1308" spans="1:14" ht="15" customHeight="1">
      <c r="B1308" s="6" t="s">
        <v>1786</v>
      </c>
      <c r="C1308" s="6" t="s">
        <v>4283</v>
      </c>
      <c r="D1308" s="6">
        <v>23</v>
      </c>
      <c r="E1308" s="16" t="s">
        <v>2305</v>
      </c>
      <c r="F1308" s="16">
        <v>0</v>
      </c>
      <c r="G1308" s="15">
        <f>TRUNC((G1307) * D1308/100, 1)</f>
        <v>2250.3000000000002</v>
      </c>
      <c r="H1308" s="6" t="s">
        <v>5631</v>
      </c>
      <c r="I1308" s="6" t="s">
        <v>5631</v>
      </c>
      <c r="K1308" s="6" t="s">
        <v>608</v>
      </c>
      <c r="L1308" s="6" t="s">
        <v>5631</v>
      </c>
      <c r="M1308" s="6" t="s">
        <v>3749</v>
      </c>
      <c r="N1308" s="6" t="s">
        <v>5631</v>
      </c>
    </row>
    <row r="1309" spans="1:14" ht="15" customHeight="1">
      <c r="B1309" s="6" t="s">
        <v>4803</v>
      </c>
      <c r="G1309" s="14">
        <f>TRUNC(G1307+G1308, 0)</f>
        <v>12034</v>
      </c>
    </row>
    <row r="1310" spans="1:14" ht="15" customHeight="1">
      <c r="A1310" s="6" t="s">
        <v>2270</v>
      </c>
      <c r="B1310" s="6" t="s">
        <v>2417</v>
      </c>
      <c r="C1310" s="6" t="s">
        <v>2659</v>
      </c>
      <c r="D1310" s="6">
        <v>1</v>
      </c>
      <c r="E1310" s="15" t="s">
        <v>3317</v>
      </c>
      <c r="F1310" s="15">
        <f>TRUNC(중기기초자료!E721 * 중기전역변수!C19, 1)</f>
        <v>25758.7</v>
      </c>
      <c r="G1310" s="15">
        <f>TRUNC(F1310*D1310, 1)</f>
        <v>25758.7</v>
      </c>
      <c r="H1310" s="6" t="s">
        <v>5631</v>
      </c>
      <c r="I1310" s="6" t="s">
        <v>5631</v>
      </c>
      <c r="K1310" s="6" t="s">
        <v>3156</v>
      </c>
      <c r="L1310" s="6" t="s">
        <v>5631</v>
      </c>
      <c r="M1310" s="6" t="s">
        <v>3230</v>
      </c>
    </row>
    <row r="1311" spans="1:14" ht="15" customHeight="1">
      <c r="B1311" s="6" t="s">
        <v>4803</v>
      </c>
      <c r="G1311" s="14">
        <f>TRUNC(G1310, 0)</f>
        <v>25758</v>
      </c>
    </row>
    <row r="1312" spans="1:14" ht="15" customHeight="1">
      <c r="B1312" s="6" t="s">
        <v>588</v>
      </c>
      <c r="G1312" s="14">
        <f>TRUNC(G1306+G1309+G1311, 0)</f>
        <v>52349</v>
      </c>
    </row>
    <row r="1313" spans="1:14" ht="15" customHeight="1">
      <c r="A1313" s="13"/>
      <c r="B1313" s="13"/>
      <c r="C1313" s="13"/>
      <c r="D1313" s="13"/>
      <c r="E1313" s="13"/>
      <c r="F1313" s="13"/>
      <c r="G1313" s="13"/>
      <c r="H1313" s="13"/>
    </row>
    <row r="1314" spans="1:14" ht="15" customHeight="1">
      <c r="A1314" s="13" t="s">
        <v>4970</v>
      </c>
      <c r="B1314" s="13" t="s">
        <v>337</v>
      </c>
      <c r="C1314" s="13"/>
      <c r="D1314" s="13"/>
      <c r="E1314" s="13"/>
      <c r="F1314" s="13"/>
      <c r="G1314" s="13"/>
      <c r="H1314" s="13"/>
      <c r="I1314" s="6" t="s">
        <v>5631</v>
      </c>
      <c r="J1314" s="6" t="s">
        <v>719</v>
      </c>
    </row>
    <row r="1315" spans="1:14" ht="15" customHeight="1">
      <c r="A1315" s="13" t="s">
        <v>1567</v>
      </c>
      <c r="B1315" s="13" t="s">
        <v>3436</v>
      </c>
      <c r="C1315" s="13"/>
      <c r="D1315" s="13"/>
      <c r="E1315" s="13"/>
      <c r="F1315" s="13"/>
      <c r="G1315" s="13"/>
      <c r="H1315" s="13"/>
    </row>
    <row r="1316" spans="1:14" ht="15" customHeight="1">
      <c r="A1316" s="5" t="s">
        <v>4302</v>
      </c>
      <c r="B1316" s="5"/>
      <c r="C1316" s="5" t="s">
        <v>2755</v>
      </c>
      <c r="D1316" s="5" t="s">
        <v>182</v>
      </c>
      <c r="E1316" s="5" t="s">
        <v>5266</v>
      </c>
      <c r="F1316" s="5" t="s">
        <v>1321</v>
      </c>
      <c r="G1316" s="5" t="s">
        <v>780</v>
      </c>
      <c r="H1316" s="5" t="s">
        <v>1458</v>
      </c>
    </row>
    <row r="1317" spans="1:14" ht="15" customHeight="1">
      <c r="A1317" s="6" t="s">
        <v>405</v>
      </c>
      <c r="B1317" s="6" t="s">
        <v>1577</v>
      </c>
      <c r="C1317" s="6" t="s">
        <v>86</v>
      </c>
      <c r="D1317" s="6">
        <f>(833 + 556 + 500)*10^-4</f>
        <v>0.18890000000000001</v>
      </c>
      <c r="E1317" s="14" t="s">
        <v>4463</v>
      </c>
      <c r="F1317" s="14">
        <f>TRUNC(중기기초자료!F122 * 중기전역변수!C5/1000,0)</f>
        <v>108692</v>
      </c>
      <c r="G1317" s="15">
        <f>TRUNC(F1317*D1317, 1)</f>
        <v>20531.900000000001</v>
      </c>
      <c r="H1317" s="6" t="s">
        <v>5631</v>
      </c>
      <c r="I1317" s="6" t="s">
        <v>5631</v>
      </c>
      <c r="K1317" s="6" t="s">
        <v>724</v>
      </c>
      <c r="L1317" s="6" t="s">
        <v>5631</v>
      </c>
      <c r="M1317" s="6" t="s">
        <v>4697</v>
      </c>
      <c r="N1317" s="6" t="s">
        <v>4273</v>
      </c>
    </row>
    <row r="1318" spans="1:14" ht="15" customHeight="1">
      <c r="B1318" s="6" t="s">
        <v>4803</v>
      </c>
      <c r="G1318" s="14">
        <f>TRUNC(G1317, 0)</f>
        <v>20531</v>
      </c>
    </row>
    <row r="1319" spans="1:14" ht="15" customHeight="1">
      <c r="A1319" s="6" t="s">
        <v>3802</v>
      </c>
      <c r="B1319" s="6" t="s">
        <v>2171</v>
      </c>
      <c r="C1319" s="6" t="s">
        <v>4283</v>
      </c>
      <c r="D1319" s="6">
        <v>10</v>
      </c>
      <c r="E1319" s="16" t="s">
        <v>5542</v>
      </c>
      <c r="F1319" s="16">
        <f>중기기초자료!D731</f>
        <v>1223</v>
      </c>
      <c r="G1319" s="15">
        <f>TRUNC(F1319*D1319, 1)</f>
        <v>12230</v>
      </c>
      <c r="H1319" s="6" t="s">
        <v>5631</v>
      </c>
      <c r="I1319" s="6" t="s">
        <v>5631</v>
      </c>
      <c r="K1319" s="6" t="s">
        <v>2015</v>
      </c>
      <c r="L1319" s="6" t="s">
        <v>5631</v>
      </c>
      <c r="M1319" s="6" t="s">
        <v>1155</v>
      </c>
    </row>
    <row r="1320" spans="1:14" ht="15" customHeight="1">
      <c r="B1320" s="6" t="s">
        <v>1786</v>
      </c>
      <c r="C1320" s="6" t="s">
        <v>4283</v>
      </c>
      <c r="D1320" s="6">
        <v>23</v>
      </c>
      <c r="E1320" s="16" t="s">
        <v>2305</v>
      </c>
      <c r="F1320" s="16">
        <v>0</v>
      </c>
      <c r="G1320" s="15">
        <f>TRUNC((G1319) * D1320/100, 1)</f>
        <v>2812.9</v>
      </c>
      <c r="H1320" s="6" t="s">
        <v>5631</v>
      </c>
      <c r="I1320" s="6" t="s">
        <v>5631</v>
      </c>
      <c r="K1320" s="6" t="s">
        <v>608</v>
      </c>
      <c r="L1320" s="6" t="s">
        <v>5631</v>
      </c>
      <c r="M1320" s="6" t="s">
        <v>3749</v>
      </c>
      <c r="N1320" s="6" t="s">
        <v>5631</v>
      </c>
    </row>
    <row r="1321" spans="1:14" ht="15" customHeight="1">
      <c r="B1321" s="6" t="s">
        <v>4803</v>
      </c>
      <c r="G1321" s="14">
        <f>TRUNC(G1319+G1320, 0)</f>
        <v>15042</v>
      </c>
    </row>
    <row r="1322" spans="1:14" ht="15" customHeight="1">
      <c r="A1322" s="6" t="s">
        <v>2270</v>
      </c>
      <c r="B1322" s="6" t="s">
        <v>2417</v>
      </c>
      <c r="C1322" s="6" t="s">
        <v>2659</v>
      </c>
      <c r="D1322" s="6">
        <v>1</v>
      </c>
      <c r="E1322" s="15" t="s">
        <v>3317</v>
      </c>
      <c r="F1322" s="15">
        <f>TRUNC(중기기초자료!E721 * 중기전역변수!C19, 1)</f>
        <v>25758.7</v>
      </c>
      <c r="G1322" s="15">
        <f>TRUNC(F1322*D1322, 1)</f>
        <v>25758.7</v>
      </c>
      <c r="H1322" s="6" t="s">
        <v>5631</v>
      </c>
      <c r="I1322" s="6" t="s">
        <v>5631</v>
      </c>
      <c r="K1322" s="6" t="s">
        <v>3156</v>
      </c>
      <c r="L1322" s="6" t="s">
        <v>5631</v>
      </c>
      <c r="M1322" s="6" t="s">
        <v>3230</v>
      </c>
    </row>
    <row r="1323" spans="1:14" ht="15" customHeight="1">
      <c r="B1323" s="6" t="s">
        <v>4803</v>
      </c>
      <c r="G1323" s="14">
        <f>TRUNC(G1322, 0)</f>
        <v>25758</v>
      </c>
    </row>
    <row r="1324" spans="1:14" ht="15" customHeight="1">
      <c r="B1324" s="6" t="s">
        <v>588</v>
      </c>
      <c r="G1324" s="14">
        <f>TRUNC(G1318+G1321+G1323, 0)</f>
        <v>61331</v>
      </c>
    </row>
    <row r="1325" spans="1:14" ht="15" customHeight="1">
      <c r="A1325" s="13"/>
      <c r="B1325" s="13"/>
      <c r="C1325" s="13"/>
      <c r="D1325" s="13"/>
      <c r="E1325" s="13"/>
      <c r="F1325" s="13"/>
      <c r="G1325" s="13"/>
      <c r="H1325" s="13"/>
    </row>
    <row r="1326" spans="1:14" ht="15" customHeight="1">
      <c r="A1326" s="13" t="s">
        <v>4970</v>
      </c>
      <c r="B1326" s="13" t="s">
        <v>3682</v>
      </c>
      <c r="C1326" s="13"/>
      <c r="D1326" s="13"/>
      <c r="E1326" s="13"/>
      <c r="F1326" s="13"/>
      <c r="G1326" s="13"/>
      <c r="H1326" s="13"/>
      <c r="I1326" s="6" t="s">
        <v>5631</v>
      </c>
      <c r="J1326" s="6" t="s">
        <v>1208</v>
      </c>
    </row>
    <row r="1327" spans="1:14" ht="15" customHeight="1">
      <c r="A1327" s="13" t="s">
        <v>1567</v>
      </c>
      <c r="B1327" s="13" t="s">
        <v>278</v>
      </c>
      <c r="C1327" s="13"/>
      <c r="D1327" s="13"/>
      <c r="E1327" s="13"/>
      <c r="F1327" s="13"/>
      <c r="G1327" s="13"/>
      <c r="H1327" s="13"/>
    </row>
    <row r="1328" spans="1:14" ht="15" customHeight="1">
      <c r="A1328" s="5" t="s">
        <v>4302</v>
      </c>
      <c r="B1328" s="5"/>
      <c r="C1328" s="5" t="s">
        <v>2755</v>
      </c>
      <c r="D1328" s="5" t="s">
        <v>182</v>
      </c>
      <c r="E1328" s="5" t="s">
        <v>5266</v>
      </c>
      <c r="F1328" s="5" t="s">
        <v>1321</v>
      </c>
      <c r="G1328" s="5" t="s">
        <v>780</v>
      </c>
      <c r="H1328" s="5" t="s">
        <v>1458</v>
      </c>
    </row>
    <row r="1329" spans="1:14" ht="15" customHeight="1">
      <c r="A1329" s="6" t="s">
        <v>405</v>
      </c>
      <c r="B1329" s="6" t="s">
        <v>1236</v>
      </c>
      <c r="C1329" s="6" t="s">
        <v>2482</v>
      </c>
      <c r="D1329" s="6">
        <f>(1000 + 333 + 600)*10^-4</f>
        <v>0.1933</v>
      </c>
      <c r="E1329" s="14" t="s">
        <v>4463</v>
      </c>
      <c r="F1329" s="14">
        <f>TRUNC(중기기초자료!F123 * 중기전역변수!C5/1000,0)</f>
        <v>7473</v>
      </c>
      <c r="G1329" s="15">
        <f>TRUNC(F1329*D1329, 1)</f>
        <v>1444.5</v>
      </c>
      <c r="H1329" s="6" t="s">
        <v>5631</v>
      </c>
      <c r="I1329" s="6" t="s">
        <v>5631</v>
      </c>
      <c r="K1329" s="6" t="s">
        <v>724</v>
      </c>
      <c r="L1329" s="6" t="s">
        <v>5631</v>
      </c>
      <c r="M1329" s="6" t="s">
        <v>5598</v>
      </c>
      <c r="N1329" s="6" t="s">
        <v>2107</v>
      </c>
    </row>
    <row r="1330" spans="1:14" ht="15" customHeight="1">
      <c r="B1330" s="6" t="s">
        <v>4803</v>
      </c>
      <c r="G1330" s="14">
        <f>TRUNC(G1329, 0)</f>
        <v>1444</v>
      </c>
    </row>
    <row r="1331" spans="1:14" ht="15" customHeight="1">
      <c r="A1331" s="6" t="s">
        <v>3802</v>
      </c>
    </row>
    <row r="1332" spans="1:14" ht="15" customHeight="1">
      <c r="B1332" s="6" t="s">
        <v>4803</v>
      </c>
    </row>
    <row r="1333" spans="1:14" ht="15" customHeight="1">
      <c r="A1333" s="6" t="s">
        <v>2270</v>
      </c>
    </row>
    <row r="1334" spans="1:14" ht="15" customHeight="1">
      <c r="B1334" s="6" t="s">
        <v>4803</v>
      </c>
    </row>
    <row r="1335" spans="1:14" ht="15" customHeight="1">
      <c r="B1335" s="6" t="s">
        <v>588</v>
      </c>
      <c r="G1335" s="14">
        <f>TRUNC(G1330+G1332+G1334, 0)</f>
        <v>1444</v>
      </c>
    </row>
    <row r="1336" spans="1:14" ht="15" customHeight="1">
      <c r="A1336" s="13"/>
      <c r="B1336" s="13"/>
      <c r="C1336" s="13"/>
      <c r="D1336" s="13"/>
      <c r="E1336" s="13"/>
      <c r="F1336" s="13"/>
      <c r="G1336" s="13"/>
      <c r="H1336" s="13"/>
    </row>
    <row r="1337" spans="1:14" ht="15" customHeight="1">
      <c r="A1337" s="13" t="s">
        <v>4970</v>
      </c>
      <c r="B1337" s="13" t="s">
        <v>4734</v>
      </c>
      <c r="C1337" s="13"/>
      <c r="D1337" s="13"/>
      <c r="E1337" s="13"/>
      <c r="F1337" s="13"/>
      <c r="G1337" s="13"/>
      <c r="H1337" s="13"/>
      <c r="I1337" s="6" t="s">
        <v>5631</v>
      </c>
      <c r="J1337" s="6" t="s">
        <v>3130</v>
      </c>
    </row>
    <row r="1338" spans="1:14" ht="15" customHeight="1">
      <c r="A1338" s="13" t="s">
        <v>1567</v>
      </c>
      <c r="B1338" s="13" t="s">
        <v>21</v>
      </c>
      <c r="C1338" s="13"/>
      <c r="D1338" s="13"/>
      <c r="E1338" s="13"/>
      <c r="F1338" s="13"/>
      <c r="G1338" s="13"/>
      <c r="H1338" s="13"/>
    </row>
    <row r="1339" spans="1:14" ht="15" customHeight="1">
      <c r="A1339" s="5" t="s">
        <v>4302</v>
      </c>
      <c r="B1339" s="5"/>
      <c r="C1339" s="5" t="s">
        <v>2755</v>
      </c>
      <c r="D1339" s="5" t="s">
        <v>182</v>
      </c>
      <c r="E1339" s="5" t="s">
        <v>5266</v>
      </c>
      <c r="F1339" s="5" t="s">
        <v>1321</v>
      </c>
      <c r="G1339" s="5" t="s">
        <v>780</v>
      </c>
      <c r="H1339" s="5" t="s">
        <v>1458</v>
      </c>
    </row>
    <row r="1340" spans="1:14" ht="15" customHeight="1">
      <c r="A1340" s="6" t="s">
        <v>405</v>
      </c>
      <c r="B1340" s="6" t="s">
        <v>1236</v>
      </c>
      <c r="C1340" s="6" t="s">
        <v>326</v>
      </c>
      <c r="D1340" s="6">
        <f>(1000 + 333 + 600)*10^-4</f>
        <v>0.1933</v>
      </c>
      <c r="E1340" s="14" t="s">
        <v>4463</v>
      </c>
      <c r="F1340" s="14">
        <f>TRUNC(중기기초자료!F124 * 중기전역변수!C5/1000,0)</f>
        <v>9214</v>
      </c>
      <c r="G1340" s="15">
        <f>TRUNC(F1340*D1340, 1)</f>
        <v>1781</v>
      </c>
      <c r="H1340" s="6" t="s">
        <v>5631</v>
      </c>
      <c r="I1340" s="6" t="s">
        <v>5631</v>
      </c>
      <c r="K1340" s="6" t="s">
        <v>724</v>
      </c>
      <c r="L1340" s="6" t="s">
        <v>5631</v>
      </c>
      <c r="M1340" s="6" t="s">
        <v>1512</v>
      </c>
      <c r="N1340" s="6" t="s">
        <v>2107</v>
      </c>
    </row>
    <row r="1341" spans="1:14" ht="15" customHeight="1">
      <c r="B1341" s="6" t="s">
        <v>4803</v>
      </c>
      <c r="G1341" s="14">
        <f>TRUNC(G1340, 0)</f>
        <v>1781</v>
      </c>
    </row>
    <row r="1342" spans="1:14" ht="15" customHeight="1">
      <c r="A1342" s="6" t="s">
        <v>3802</v>
      </c>
    </row>
    <row r="1343" spans="1:14" ht="15" customHeight="1">
      <c r="B1343" s="6" t="s">
        <v>4803</v>
      </c>
    </row>
    <row r="1344" spans="1:14" ht="15" customHeight="1">
      <c r="A1344" s="6" t="s">
        <v>2270</v>
      </c>
    </row>
    <row r="1345" spans="1:14" ht="15" customHeight="1">
      <c r="B1345" s="6" t="s">
        <v>4803</v>
      </c>
    </row>
    <row r="1346" spans="1:14" ht="15" customHeight="1">
      <c r="B1346" s="6" t="s">
        <v>588</v>
      </c>
      <c r="G1346" s="14">
        <f>TRUNC(G1341+G1343+G1345, 0)</f>
        <v>1781</v>
      </c>
    </row>
    <row r="1347" spans="1:14" ht="15" customHeight="1">
      <c r="A1347" s="13"/>
      <c r="B1347" s="13"/>
      <c r="C1347" s="13"/>
      <c r="D1347" s="13"/>
      <c r="E1347" s="13"/>
      <c r="F1347" s="13"/>
      <c r="G1347" s="13"/>
      <c r="H1347" s="13"/>
    </row>
    <row r="1348" spans="1:14" ht="15" customHeight="1">
      <c r="A1348" s="13" t="s">
        <v>4970</v>
      </c>
      <c r="B1348" s="13" t="s">
        <v>448</v>
      </c>
      <c r="C1348" s="13"/>
      <c r="D1348" s="13"/>
      <c r="E1348" s="13"/>
      <c r="F1348" s="13"/>
      <c r="G1348" s="13"/>
      <c r="H1348" s="13"/>
      <c r="I1348" s="6" t="s">
        <v>5631</v>
      </c>
      <c r="J1348" s="6" t="s">
        <v>18</v>
      </c>
    </row>
    <row r="1349" spans="1:14" ht="15" customHeight="1">
      <c r="A1349" s="13" t="s">
        <v>1567</v>
      </c>
      <c r="B1349" s="13" t="s">
        <v>5022</v>
      </c>
      <c r="C1349" s="13"/>
      <c r="D1349" s="13"/>
      <c r="E1349" s="13"/>
      <c r="F1349" s="13"/>
      <c r="G1349" s="13"/>
      <c r="H1349" s="13"/>
    </row>
    <row r="1350" spans="1:14" ht="15" customHeight="1">
      <c r="A1350" s="5" t="s">
        <v>4302</v>
      </c>
      <c r="B1350" s="5"/>
      <c r="C1350" s="5" t="s">
        <v>2755</v>
      </c>
      <c r="D1350" s="5" t="s">
        <v>182</v>
      </c>
      <c r="E1350" s="5" t="s">
        <v>5266</v>
      </c>
      <c r="F1350" s="5" t="s">
        <v>1321</v>
      </c>
      <c r="G1350" s="5" t="s">
        <v>780</v>
      </c>
      <c r="H1350" s="5" t="s">
        <v>1458</v>
      </c>
    </row>
    <row r="1351" spans="1:14" ht="15" customHeight="1">
      <c r="A1351" s="6" t="s">
        <v>405</v>
      </c>
      <c r="B1351" s="6" t="s">
        <v>1236</v>
      </c>
      <c r="C1351" s="6" t="s">
        <v>4367</v>
      </c>
      <c r="D1351" s="6">
        <f>(1000 + 333 + 600)*10^-4</f>
        <v>0.1933</v>
      </c>
      <c r="E1351" s="14" t="s">
        <v>4463</v>
      </c>
      <c r="F1351" s="14">
        <f>TRUNC(중기기초자료!F125 * 중기전역변수!C5/1000,0)</f>
        <v>26516</v>
      </c>
      <c r="G1351" s="15">
        <f>TRUNC(F1351*D1351, 1)</f>
        <v>5125.5</v>
      </c>
      <c r="H1351" s="6" t="s">
        <v>5631</v>
      </c>
      <c r="I1351" s="6" t="s">
        <v>5631</v>
      </c>
      <c r="K1351" s="6" t="s">
        <v>724</v>
      </c>
      <c r="L1351" s="6" t="s">
        <v>5631</v>
      </c>
      <c r="M1351" s="6" t="s">
        <v>4453</v>
      </c>
      <c r="N1351" s="6" t="s">
        <v>2107</v>
      </c>
    </row>
    <row r="1352" spans="1:14" ht="15" customHeight="1">
      <c r="B1352" s="6" t="s">
        <v>4803</v>
      </c>
      <c r="G1352" s="14">
        <f>TRUNC(G1351, 0)</f>
        <v>5125</v>
      </c>
    </row>
    <row r="1353" spans="1:14" ht="15" customHeight="1">
      <c r="A1353" s="6" t="s">
        <v>3802</v>
      </c>
    </row>
    <row r="1354" spans="1:14" ht="15" customHeight="1">
      <c r="B1354" s="6" t="s">
        <v>4803</v>
      </c>
    </row>
    <row r="1355" spans="1:14" ht="15" customHeight="1">
      <c r="A1355" s="6" t="s">
        <v>2270</v>
      </c>
    </row>
    <row r="1356" spans="1:14" ht="15" customHeight="1">
      <c r="B1356" s="6" t="s">
        <v>4803</v>
      </c>
    </row>
    <row r="1357" spans="1:14" ht="15" customHeight="1">
      <c r="B1357" s="6" t="s">
        <v>588</v>
      </c>
      <c r="G1357" s="14">
        <f>TRUNC(G1352+G1354+G1356, 0)</f>
        <v>5125</v>
      </c>
    </row>
    <row r="1358" spans="1:14" ht="15" customHeight="1">
      <c r="A1358" s="13"/>
      <c r="B1358" s="13"/>
      <c r="C1358" s="13"/>
      <c r="D1358" s="13"/>
      <c r="E1358" s="13"/>
      <c r="F1358" s="13"/>
      <c r="G1358" s="13"/>
      <c r="H1358" s="13"/>
    </row>
    <row r="1359" spans="1:14" ht="15" customHeight="1">
      <c r="A1359" s="13" t="s">
        <v>4970</v>
      </c>
      <c r="B1359" s="13" t="s">
        <v>693</v>
      </c>
      <c r="C1359" s="13"/>
      <c r="D1359" s="13"/>
      <c r="E1359" s="13"/>
      <c r="F1359" s="13"/>
      <c r="G1359" s="13"/>
      <c r="H1359" s="13"/>
      <c r="I1359" s="6" t="s">
        <v>5631</v>
      </c>
      <c r="J1359" s="6" t="s">
        <v>3169</v>
      </c>
    </row>
    <row r="1360" spans="1:14" ht="15" customHeight="1">
      <c r="A1360" s="13" t="s">
        <v>1567</v>
      </c>
      <c r="B1360" s="13" t="s">
        <v>3771</v>
      </c>
      <c r="C1360" s="13"/>
      <c r="D1360" s="13"/>
      <c r="E1360" s="13"/>
      <c r="F1360" s="13"/>
      <c r="G1360" s="13"/>
      <c r="H1360" s="13"/>
    </row>
    <row r="1361" spans="1:14" ht="15" customHeight="1">
      <c r="A1361" s="5" t="s">
        <v>4302</v>
      </c>
      <c r="B1361" s="5"/>
      <c r="C1361" s="5" t="s">
        <v>2755</v>
      </c>
      <c r="D1361" s="5" t="s">
        <v>182</v>
      </c>
      <c r="E1361" s="5" t="s">
        <v>5266</v>
      </c>
      <c r="F1361" s="5" t="s">
        <v>1321</v>
      </c>
      <c r="G1361" s="5" t="s">
        <v>780</v>
      </c>
      <c r="H1361" s="5" t="s">
        <v>1458</v>
      </c>
    </row>
    <row r="1362" spans="1:14" ht="15" customHeight="1">
      <c r="A1362" s="6" t="s">
        <v>405</v>
      </c>
      <c r="B1362" s="6" t="s">
        <v>1236</v>
      </c>
      <c r="C1362" s="6" t="s">
        <v>4326</v>
      </c>
      <c r="D1362" s="6">
        <f>(1000 + 333 + 600)*10^-4</f>
        <v>0.1933</v>
      </c>
      <c r="E1362" s="14" t="s">
        <v>4463</v>
      </c>
      <c r="F1362" s="14">
        <f>TRUNC(중기기초자료!F126 * 중기전역변수!C5/1000,0)</f>
        <v>38047</v>
      </c>
      <c r="G1362" s="15">
        <f>TRUNC(F1362*D1362, 1)</f>
        <v>7354.4</v>
      </c>
      <c r="H1362" s="6" t="s">
        <v>5631</v>
      </c>
      <c r="I1362" s="6" t="s">
        <v>5631</v>
      </c>
      <c r="K1362" s="6" t="s">
        <v>724</v>
      </c>
      <c r="L1362" s="6" t="s">
        <v>5631</v>
      </c>
      <c r="M1362" s="6" t="s">
        <v>1997</v>
      </c>
      <c r="N1362" s="6" t="s">
        <v>2107</v>
      </c>
    </row>
    <row r="1363" spans="1:14" ht="15" customHeight="1">
      <c r="B1363" s="6" t="s">
        <v>4803</v>
      </c>
      <c r="G1363" s="14">
        <f>TRUNC(G1362, 0)</f>
        <v>7354</v>
      </c>
    </row>
    <row r="1364" spans="1:14" ht="15" customHeight="1">
      <c r="A1364" s="6" t="s">
        <v>3802</v>
      </c>
    </row>
    <row r="1365" spans="1:14" ht="15" customHeight="1">
      <c r="B1365" s="6" t="s">
        <v>4803</v>
      </c>
    </row>
    <row r="1366" spans="1:14" ht="15" customHeight="1">
      <c r="A1366" s="6" t="s">
        <v>2270</v>
      </c>
    </row>
    <row r="1367" spans="1:14" ht="15" customHeight="1">
      <c r="B1367" s="6" t="s">
        <v>4803</v>
      </c>
    </row>
    <row r="1368" spans="1:14" ht="15" customHeight="1">
      <c r="B1368" s="6" t="s">
        <v>588</v>
      </c>
      <c r="G1368" s="14">
        <f>TRUNC(G1363+G1365+G1367, 0)</f>
        <v>7354</v>
      </c>
    </row>
    <row r="1369" spans="1:14" ht="15" customHeight="1">
      <c r="A1369" s="13"/>
      <c r="B1369" s="13"/>
      <c r="C1369" s="13"/>
      <c r="D1369" s="13"/>
      <c r="E1369" s="13"/>
      <c r="F1369" s="13"/>
      <c r="G1369" s="13"/>
      <c r="H1369" s="13"/>
    </row>
    <row r="1370" spans="1:14" ht="15" customHeight="1">
      <c r="A1370" s="13" t="s">
        <v>4970</v>
      </c>
      <c r="B1370" s="13" t="s">
        <v>233</v>
      </c>
      <c r="C1370" s="13"/>
      <c r="D1370" s="13"/>
      <c r="E1370" s="13"/>
      <c r="F1370" s="13"/>
      <c r="G1370" s="13"/>
      <c r="H1370" s="13"/>
      <c r="I1370" s="6" t="s">
        <v>5631</v>
      </c>
      <c r="J1370" s="6" t="s">
        <v>4974</v>
      </c>
    </row>
    <row r="1371" spans="1:14" ht="15" customHeight="1">
      <c r="A1371" s="13" t="s">
        <v>1567</v>
      </c>
      <c r="B1371" s="13" t="s">
        <v>1221</v>
      </c>
      <c r="C1371" s="13"/>
      <c r="D1371" s="13"/>
      <c r="E1371" s="13"/>
      <c r="F1371" s="13"/>
      <c r="G1371" s="13"/>
      <c r="H1371" s="13"/>
    </row>
    <row r="1372" spans="1:14" ht="15" customHeight="1">
      <c r="A1372" s="5" t="s">
        <v>4302</v>
      </c>
      <c r="B1372" s="5"/>
      <c r="C1372" s="5" t="s">
        <v>2755</v>
      </c>
      <c r="D1372" s="5" t="s">
        <v>182</v>
      </c>
      <c r="E1372" s="5" t="s">
        <v>5266</v>
      </c>
      <c r="F1372" s="5" t="s">
        <v>1321</v>
      </c>
      <c r="G1372" s="5" t="s">
        <v>780</v>
      </c>
      <c r="H1372" s="5" t="s">
        <v>1458</v>
      </c>
    </row>
    <row r="1373" spans="1:14" ht="15" customHeight="1">
      <c r="A1373" s="6" t="s">
        <v>405</v>
      </c>
      <c r="B1373" s="6" t="s">
        <v>1236</v>
      </c>
      <c r="C1373" s="6" t="s">
        <v>4597</v>
      </c>
      <c r="D1373" s="6">
        <f>(1000 + 333 + 600)*10^-4</f>
        <v>0.1933</v>
      </c>
      <c r="E1373" s="14" t="s">
        <v>4463</v>
      </c>
      <c r="F1373" s="14">
        <f>TRUNC(중기기초자료!F127 * 중기전역변수!C5/1000,0)</f>
        <v>42634</v>
      </c>
      <c r="G1373" s="15">
        <f>TRUNC(F1373*D1373, 1)</f>
        <v>8241.1</v>
      </c>
      <c r="H1373" s="6" t="s">
        <v>5631</v>
      </c>
      <c r="I1373" s="6" t="s">
        <v>5631</v>
      </c>
      <c r="K1373" s="6" t="s">
        <v>724</v>
      </c>
      <c r="L1373" s="6" t="s">
        <v>5631</v>
      </c>
      <c r="M1373" s="6" t="s">
        <v>939</v>
      </c>
      <c r="N1373" s="6" t="s">
        <v>2107</v>
      </c>
    </row>
    <row r="1374" spans="1:14" ht="15" customHeight="1">
      <c r="B1374" s="6" t="s">
        <v>4803</v>
      </c>
      <c r="G1374" s="14">
        <f>TRUNC(G1373, 0)</f>
        <v>8241</v>
      </c>
    </row>
    <row r="1375" spans="1:14" ht="15" customHeight="1">
      <c r="A1375" s="6" t="s">
        <v>3802</v>
      </c>
    </row>
    <row r="1376" spans="1:14" ht="15" customHeight="1">
      <c r="B1376" s="6" t="s">
        <v>4803</v>
      </c>
    </row>
    <row r="1377" spans="1:14" ht="15" customHeight="1">
      <c r="A1377" s="6" t="s">
        <v>2270</v>
      </c>
    </row>
    <row r="1378" spans="1:14" ht="15" customHeight="1">
      <c r="B1378" s="6" t="s">
        <v>4803</v>
      </c>
    </row>
    <row r="1379" spans="1:14" ht="15" customHeight="1">
      <c r="B1379" s="6" t="s">
        <v>588</v>
      </c>
      <c r="G1379" s="14">
        <f>TRUNC(G1374+G1376+G1378, 0)</f>
        <v>8241</v>
      </c>
    </row>
    <row r="1380" spans="1:14" ht="15" customHeight="1">
      <c r="A1380" s="13"/>
      <c r="B1380" s="13"/>
      <c r="C1380" s="13"/>
      <c r="D1380" s="13"/>
      <c r="E1380" s="13"/>
      <c r="F1380" s="13"/>
      <c r="G1380" s="13"/>
      <c r="H1380" s="13"/>
    </row>
    <row r="1381" spans="1:14" ht="15" customHeight="1">
      <c r="A1381" s="13" t="s">
        <v>4970</v>
      </c>
      <c r="B1381" s="13" t="s">
        <v>609</v>
      </c>
      <c r="C1381" s="13"/>
      <c r="D1381" s="13"/>
      <c r="E1381" s="13"/>
      <c r="F1381" s="13"/>
      <c r="G1381" s="13"/>
      <c r="H1381" s="13"/>
      <c r="I1381" s="6" t="s">
        <v>5631</v>
      </c>
      <c r="J1381" s="6" t="s">
        <v>5552</v>
      </c>
    </row>
    <row r="1382" spans="1:14" ht="15" customHeight="1">
      <c r="A1382" s="13" t="s">
        <v>1567</v>
      </c>
      <c r="B1382" s="13" t="s">
        <v>4041</v>
      </c>
      <c r="C1382" s="13"/>
      <c r="D1382" s="13"/>
      <c r="E1382" s="13"/>
      <c r="F1382" s="13"/>
      <c r="G1382" s="13"/>
      <c r="H1382" s="13"/>
    </row>
    <row r="1383" spans="1:14" ht="15" customHeight="1">
      <c r="A1383" s="5" t="s">
        <v>4302</v>
      </c>
      <c r="B1383" s="5"/>
      <c r="C1383" s="5" t="s">
        <v>2755</v>
      </c>
      <c r="D1383" s="5" t="s">
        <v>182</v>
      </c>
      <c r="E1383" s="5" t="s">
        <v>5266</v>
      </c>
      <c r="F1383" s="5" t="s">
        <v>1321</v>
      </c>
      <c r="G1383" s="5" t="s">
        <v>780</v>
      </c>
      <c r="H1383" s="5" t="s">
        <v>1458</v>
      </c>
    </row>
    <row r="1384" spans="1:14" ht="15" customHeight="1">
      <c r="A1384" s="6" t="s">
        <v>405</v>
      </c>
      <c r="B1384" s="6" t="s">
        <v>1236</v>
      </c>
      <c r="C1384" s="6" t="s">
        <v>4220</v>
      </c>
      <c r="D1384" s="6">
        <f>(1000 + 333 + 600)*10^-4</f>
        <v>0.1933</v>
      </c>
      <c r="E1384" s="14" t="s">
        <v>4463</v>
      </c>
      <c r="F1384" s="14">
        <f>TRUNC(중기기초자료!F128 * 중기전역변수!C5/1000,0)</f>
        <v>66902</v>
      </c>
      <c r="G1384" s="15">
        <f>TRUNC(F1384*D1384, 1)</f>
        <v>12932.1</v>
      </c>
      <c r="H1384" s="6" t="s">
        <v>5631</v>
      </c>
      <c r="I1384" s="6" t="s">
        <v>5631</v>
      </c>
      <c r="K1384" s="6" t="s">
        <v>724</v>
      </c>
      <c r="L1384" s="6" t="s">
        <v>5631</v>
      </c>
      <c r="M1384" s="6" t="s">
        <v>1099</v>
      </c>
      <c r="N1384" s="6" t="s">
        <v>1475</v>
      </c>
    </row>
    <row r="1385" spans="1:14" ht="15" customHeight="1">
      <c r="B1385" s="6" t="s">
        <v>4803</v>
      </c>
      <c r="G1385" s="14">
        <f>TRUNC(G1384, 0)</f>
        <v>12932</v>
      </c>
    </row>
    <row r="1386" spans="1:14" ht="15" customHeight="1">
      <c r="A1386" s="6" t="s">
        <v>3802</v>
      </c>
    </row>
    <row r="1387" spans="1:14" ht="15" customHeight="1">
      <c r="B1387" s="6" t="s">
        <v>4803</v>
      </c>
    </row>
    <row r="1388" spans="1:14" ht="15" customHeight="1">
      <c r="A1388" s="6" t="s">
        <v>2270</v>
      </c>
    </row>
    <row r="1389" spans="1:14" ht="15" customHeight="1">
      <c r="B1389" s="6" t="s">
        <v>4803</v>
      </c>
    </row>
    <row r="1390" spans="1:14" ht="15" customHeight="1">
      <c r="B1390" s="6" t="s">
        <v>588</v>
      </c>
      <c r="G1390" s="14">
        <f>TRUNC(G1385+G1387+G1389, 0)</f>
        <v>12932</v>
      </c>
    </row>
    <row r="1391" spans="1:14" ht="15" customHeight="1">
      <c r="A1391" s="13"/>
      <c r="B1391" s="13"/>
      <c r="C1391" s="13"/>
      <c r="D1391" s="13"/>
      <c r="E1391" s="13"/>
      <c r="F1391" s="13"/>
      <c r="G1391" s="13"/>
      <c r="H1391" s="13"/>
    </row>
    <row r="1392" spans="1:14" ht="15" customHeight="1">
      <c r="A1392" s="13" t="s">
        <v>4970</v>
      </c>
      <c r="B1392" s="13" t="s">
        <v>4718</v>
      </c>
      <c r="C1392" s="13"/>
      <c r="D1392" s="13"/>
      <c r="E1392" s="13"/>
      <c r="F1392" s="13"/>
      <c r="G1392" s="13"/>
      <c r="H1392" s="13"/>
      <c r="I1392" s="6" t="s">
        <v>5631</v>
      </c>
      <c r="J1392" s="6" t="s">
        <v>1450</v>
      </c>
    </row>
    <row r="1393" spans="1:14" ht="15" customHeight="1">
      <c r="A1393" s="13" t="s">
        <v>1567</v>
      </c>
      <c r="B1393" s="13" t="s">
        <v>828</v>
      </c>
      <c r="C1393" s="13"/>
      <c r="D1393" s="13"/>
      <c r="E1393" s="13"/>
      <c r="F1393" s="13"/>
      <c r="G1393" s="13"/>
      <c r="H1393" s="13"/>
    </row>
    <row r="1394" spans="1:14" ht="15" customHeight="1">
      <c r="A1394" s="5" t="s">
        <v>4302</v>
      </c>
      <c r="B1394" s="5"/>
      <c r="C1394" s="5" t="s">
        <v>2755</v>
      </c>
      <c r="D1394" s="5" t="s">
        <v>182</v>
      </c>
      <c r="E1394" s="5" t="s">
        <v>5266</v>
      </c>
      <c r="F1394" s="5" t="s">
        <v>1321</v>
      </c>
      <c r="G1394" s="5" t="s">
        <v>780</v>
      </c>
      <c r="H1394" s="5" t="s">
        <v>1458</v>
      </c>
    </row>
    <row r="1395" spans="1:14" ht="15" customHeight="1">
      <c r="A1395" s="6" t="s">
        <v>405</v>
      </c>
      <c r="B1395" s="6" t="s">
        <v>1236</v>
      </c>
      <c r="C1395" s="6" t="s">
        <v>311</v>
      </c>
      <c r="D1395" s="6">
        <f>(1000 + 333 + 600)*10^-4</f>
        <v>0.1933</v>
      </c>
      <c r="E1395" s="14" t="s">
        <v>4463</v>
      </c>
      <c r="F1395" s="14">
        <f>TRUNC(중기기초자료!F129 * 중기전역변수!C5/1000,0)</f>
        <v>71617</v>
      </c>
      <c r="G1395" s="15">
        <f>TRUNC(F1395*D1395, 1)</f>
        <v>13843.5</v>
      </c>
      <c r="H1395" s="6" t="s">
        <v>5631</v>
      </c>
      <c r="I1395" s="6" t="s">
        <v>5631</v>
      </c>
      <c r="K1395" s="6" t="s">
        <v>724</v>
      </c>
      <c r="L1395" s="6" t="s">
        <v>5631</v>
      </c>
      <c r="M1395" s="6" t="s">
        <v>3030</v>
      </c>
      <c r="N1395" s="6" t="s">
        <v>2107</v>
      </c>
    </row>
    <row r="1396" spans="1:14" ht="15" customHeight="1">
      <c r="B1396" s="6" t="s">
        <v>4803</v>
      </c>
      <c r="G1396" s="14">
        <f>TRUNC(G1395, 0)</f>
        <v>13843</v>
      </c>
    </row>
    <row r="1397" spans="1:14" ht="15" customHeight="1">
      <c r="A1397" s="6" t="s">
        <v>3802</v>
      </c>
    </row>
    <row r="1398" spans="1:14" ht="15" customHeight="1">
      <c r="B1398" s="6" t="s">
        <v>4803</v>
      </c>
    </row>
    <row r="1399" spans="1:14" ht="15" customHeight="1">
      <c r="A1399" s="6" t="s">
        <v>2270</v>
      </c>
    </row>
    <row r="1400" spans="1:14" ht="15" customHeight="1">
      <c r="B1400" s="6" t="s">
        <v>4803</v>
      </c>
    </row>
    <row r="1401" spans="1:14" ht="15" customHeight="1">
      <c r="B1401" s="6" t="s">
        <v>588</v>
      </c>
      <c r="G1401" s="14">
        <f>TRUNC(G1396+G1398+G1400, 0)</f>
        <v>13843</v>
      </c>
    </row>
    <row r="1402" spans="1:14" ht="15" customHeight="1">
      <c r="A1402" s="13"/>
      <c r="B1402" s="13"/>
      <c r="C1402" s="13"/>
      <c r="D1402" s="13"/>
      <c r="E1402" s="13"/>
      <c r="F1402" s="13"/>
      <c r="G1402" s="13"/>
      <c r="H1402" s="13"/>
    </row>
    <row r="1403" spans="1:14" ht="15" customHeight="1">
      <c r="A1403" s="13" t="s">
        <v>4970</v>
      </c>
      <c r="B1403" s="13" t="s">
        <v>971</v>
      </c>
      <c r="C1403" s="13"/>
      <c r="D1403" s="13"/>
      <c r="E1403" s="13"/>
      <c r="F1403" s="13"/>
      <c r="G1403" s="13"/>
      <c r="H1403" s="13"/>
      <c r="I1403" s="6" t="s">
        <v>5631</v>
      </c>
      <c r="J1403" s="6" t="s">
        <v>4580</v>
      </c>
    </row>
    <row r="1404" spans="1:14" ht="15" customHeight="1">
      <c r="A1404" s="13" t="s">
        <v>1567</v>
      </c>
      <c r="B1404" s="13" t="s">
        <v>5131</v>
      </c>
      <c r="C1404" s="13"/>
      <c r="D1404" s="13"/>
      <c r="E1404" s="13"/>
      <c r="F1404" s="13"/>
      <c r="G1404" s="13"/>
      <c r="H1404" s="13"/>
    </row>
    <row r="1405" spans="1:14" ht="15" customHeight="1">
      <c r="A1405" s="5" t="s">
        <v>4302</v>
      </c>
      <c r="B1405" s="5"/>
      <c r="C1405" s="5" t="s">
        <v>2755</v>
      </c>
      <c r="D1405" s="5" t="s">
        <v>182</v>
      </c>
      <c r="E1405" s="5" t="s">
        <v>5266</v>
      </c>
      <c r="F1405" s="5" t="s">
        <v>1321</v>
      </c>
      <c r="G1405" s="5" t="s">
        <v>780</v>
      </c>
      <c r="H1405" s="5" t="s">
        <v>1458</v>
      </c>
    </row>
    <row r="1406" spans="1:14" ht="15" customHeight="1">
      <c r="A1406" s="6" t="s">
        <v>405</v>
      </c>
      <c r="B1406" s="6" t="s">
        <v>1236</v>
      </c>
      <c r="C1406" s="6" t="s">
        <v>5322</v>
      </c>
      <c r="D1406" s="6">
        <f>(1000 + 333 + 600)*10^-4</f>
        <v>0.1933</v>
      </c>
      <c r="E1406" s="14" t="s">
        <v>4463</v>
      </c>
      <c r="F1406" s="14">
        <f>TRUNC(중기기초자료!F130 * 중기전역변수!C5/1000,0)</f>
        <v>82427</v>
      </c>
      <c r="G1406" s="15">
        <f>TRUNC(F1406*D1406, 1)</f>
        <v>15933.1</v>
      </c>
      <c r="H1406" s="6" t="s">
        <v>5631</v>
      </c>
      <c r="I1406" s="6" t="s">
        <v>5631</v>
      </c>
      <c r="K1406" s="6" t="s">
        <v>724</v>
      </c>
      <c r="L1406" s="6" t="s">
        <v>5631</v>
      </c>
      <c r="M1406" s="6" t="s">
        <v>641</v>
      </c>
      <c r="N1406" s="6" t="s">
        <v>2107</v>
      </c>
    </row>
    <row r="1407" spans="1:14" ht="15" customHeight="1">
      <c r="B1407" s="6" t="s">
        <v>4803</v>
      </c>
      <c r="G1407" s="14">
        <f>TRUNC(G1406, 0)</f>
        <v>15933</v>
      </c>
    </row>
    <row r="1408" spans="1:14" ht="15" customHeight="1">
      <c r="A1408" s="6" t="s">
        <v>3802</v>
      </c>
    </row>
    <row r="1409" spans="1:14" ht="15" customHeight="1">
      <c r="B1409" s="6" t="s">
        <v>4803</v>
      </c>
    </row>
    <row r="1410" spans="1:14" ht="15" customHeight="1">
      <c r="A1410" s="6" t="s">
        <v>2270</v>
      </c>
    </row>
    <row r="1411" spans="1:14" ht="15" customHeight="1">
      <c r="B1411" s="6" t="s">
        <v>4803</v>
      </c>
    </row>
    <row r="1412" spans="1:14" ht="15" customHeight="1">
      <c r="B1412" s="6" t="s">
        <v>588</v>
      </c>
      <c r="G1412" s="14">
        <f>TRUNC(G1407+G1409+G1411, 0)</f>
        <v>15933</v>
      </c>
    </row>
    <row r="1413" spans="1:14" ht="15" customHeight="1">
      <c r="A1413" s="13"/>
      <c r="B1413" s="13"/>
      <c r="C1413" s="13"/>
      <c r="D1413" s="13"/>
      <c r="E1413" s="13"/>
      <c r="F1413" s="13"/>
      <c r="G1413" s="13"/>
      <c r="H1413" s="13"/>
    </row>
    <row r="1414" spans="1:14" ht="15" customHeight="1">
      <c r="A1414" s="13" t="s">
        <v>4970</v>
      </c>
      <c r="B1414" s="13" t="s">
        <v>2428</v>
      </c>
      <c r="C1414" s="13"/>
      <c r="D1414" s="13"/>
      <c r="E1414" s="13"/>
      <c r="F1414" s="13"/>
      <c r="G1414" s="13"/>
      <c r="H1414" s="13"/>
      <c r="I1414" s="6" t="s">
        <v>5631</v>
      </c>
      <c r="J1414" s="6" t="s">
        <v>1564</v>
      </c>
    </row>
    <row r="1415" spans="1:14" ht="15" customHeight="1">
      <c r="A1415" s="13" t="s">
        <v>1567</v>
      </c>
      <c r="B1415" s="13" t="s">
        <v>4038</v>
      </c>
      <c r="C1415" s="13"/>
      <c r="D1415" s="13"/>
      <c r="E1415" s="13"/>
      <c r="F1415" s="13"/>
      <c r="G1415" s="13"/>
      <c r="H1415" s="13"/>
    </row>
    <row r="1416" spans="1:14" ht="15" customHeight="1">
      <c r="A1416" s="5" t="s">
        <v>4302</v>
      </c>
      <c r="B1416" s="5"/>
      <c r="C1416" s="5" t="s">
        <v>2755</v>
      </c>
      <c r="D1416" s="5" t="s">
        <v>182</v>
      </c>
      <c r="E1416" s="5" t="s">
        <v>5266</v>
      </c>
      <c r="F1416" s="5" t="s">
        <v>1321</v>
      </c>
      <c r="G1416" s="5" t="s">
        <v>780</v>
      </c>
      <c r="H1416" s="5" t="s">
        <v>1458</v>
      </c>
    </row>
    <row r="1417" spans="1:14" ht="15" customHeight="1">
      <c r="A1417" s="6" t="s">
        <v>405</v>
      </c>
      <c r="B1417" s="6" t="s">
        <v>1236</v>
      </c>
      <c r="C1417" s="6" t="s">
        <v>3938</v>
      </c>
      <c r="D1417" s="6">
        <f>(1000 + 333 + 600)*10^-4</f>
        <v>0.1933</v>
      </c>
      <c r="E1417" s="14" t="s">
        <v>4463</v>
      </c>
      <c r="F1417" s="14">
        <f>TRUNC(중기기초자료!F131 * 중기전역변수!C5/1000,0)</f>
        <v>90723</v>
      </c>
      <c r="G1417" s="15">
        <f>TRUNC(F1417*D1417, 1)</f>
        <v>17536.7</v>
      </c>
      <c r="H1417" s="6" t="s">
        <v>5631</v>
      </c>
      <c r="I1417" s="6" t="s">
        <v>5631</v>
      </c>
      <c r="K1417" s="6" t="s">
        <v>724</v>
      </c>
      <c r="L1417" s="6" t="s">
        <v>5631</v>
      </c>
      <c r="M1417" s="6" t="s">
        <v>3086</v>
      </c>
      <c r="N1417" s="6" t="s">
        <v>2107</v>
      </c>
    </row>
    <row r="1418" spans="1:14" ht="15" customHeight="1">
      <c r="B1418" s="6" t="s">
        <v>4803</v>
      </c>
      <c r="G1418" s="14">
        <f>TRUNC(G1417, 0)</f>
        <v>17536</v>
      </c>
    </row>
    <row r="1419" spans="1:14" ht="15" customHeight="1">
      <c r="A1419" s="6" t="s">
        <v>3802</v>
      </c>
    </row>
    <row r="1420" spans="1:14" ht="15" customHeight="1">
      <c r="B1420" s="6" t="s">
        <v>4803</v>
      </c>
    </row>
    <row r="1421" spans="1:14" ht="15" customHeight="1">
      <c r="A1421" s="6" t="s">
        <v>2270</v>
      </c>
    </row>
    <row r="1422" spans="1:14" ht="15" customHeight="1">
      <c r="B1422" s="6" t="s">
        <v>4803</v>
      </c>
    </row>
    <row r="1423" spans="1:14" ht="15" customHeight="1">
      <c r="B1423" s="6" t="s">
        <v>588</v>
      </c>
      <c r="G1423" s="14">
        <f>TRUNC(G1418+G1420+G1422, 0)</f>
        <v>17536</v>
      </c>
    </row>
    <row r="1424" spans="1:14" ht="15" customHeight="1">
      <c r="A1424" s="13"/>
      <c r="B1424" s="13"/>
      <c r="C1424" s="13"/>
      <c r="D1424" s="13"/>
      <c r="E1424" s="13"/>
      <c r="F1424" s="13"/>
      <c r="G1424" s="13"/>
      <c r="H1424" s="13"/>
    </row>
    <row r="1425" spans="1:14" ht="15" customHeight="1">
      <c r="A1425" s="13" t="s">
        <v>4970</v>
      </c>
      <c r="B1425" s="13" t="s">
        <v>3093</v>
      </c>
      <c r="C1425" s="13"/>
      <c r="D1425" s="13"/>
      <c r="E1425" s="13"/>
      <c r="F1425" s="13"/>
      <c r="G1425" s="13"/>
      <c r="H1425" s="13"/>
      <c r="I1425" s="6" t="s">
        <v>5631</v>
      </c>
      <c r="J1425" s="6" t="s">
        <v>2670</v>
      </c>
    </row>
    <row r="1426" spans="1:14" ht="15" customHeight="1">
      <c r="A1426" s="13" t="s">
        <v>1567</v>
      </c>
      <c r="B1426" s="13" t="s">
        <v>4709</v>
      </c>
      <c r="C1426" s="13"/>
      <c r="D1426" s="13"/>
      <c r="E1426" s="13"/>
      <c r="F1426" s="13"/>
      <c r="G1426" s="13"/>
      <c r="H1426" s="13"/>
    </row>
    <row r="1427" spans="1:14" ht="15" customHeight="1">
      <c r="A1427" s="5" t="s">
        <v>4302</v>
      </c>
      <c r="B1427" s="5"/>
      <c r="C1427" s="5" t="s">
        <v>2755</v>
      </c>
      <c r="D1427" s="5" t="s">
        <v>182</v>
      </c>
      <c r="E1427" s="5" t="s">
        <v>5266</v>
      </c>
      <c r="F1427" s="5" t="s">
        <v>1321</v>
      </c>
      <c r="G1427" s="5" t="s">
        <v>780</v>
      </c>
      <c r="H1427" s="5" t="s">
        <v>1458</v>
      </c>
    </row>
    <row r="1428" spans="1:14" ht="15" customHeight="1">
      <c r="A1428" s="6" t="s">
        <v>405</v>
      </c>
      <c r="B1428" s="6" t="s">
        <v>1236</v>
      </c>
      <c r="C1428" s="6" t="s">
        <v>1903</v>
      </c>
      <c r="D1428" s="6">
        <f>(1000 + 333 + 600)*10^-4</f>
        <v>0.1933</v>
      </c>
      <c r="E1428" s="14" t="s">
        <v>4463</v>
      </c>
      <c r="F1428" s="14">
        <f>TRUNC(중기기초자료!F132 * 중기전역변수!C5/1000,0)</f>
        <v>175143</v>
      </c>
      <c r="G1428" s="15">
        <f>TRUNC(F1428*D1428, 1)</f>
        <v>33855.1</v>
      </c>
      <c r="H1428" s="6" t="s">
        <v>5631</v>
      </c>
      <c r="I1428" s="6" t="s">
        <v>5631</v>
      </c>
      <c r="K1428" s="6" t="s">
        <v>724</v>
      </c>
      <c r="L1428" s="6" t="s">
        <v>5631</v>
      </c>
      <c r="M1428" s="6" t="s">
        <v>3870</v>
      </c>
      <c r="N1428" s="6" t="s">
        <v>2107</v>
      </c>
    </row>
    <row r="1429" spans="1:14" ht="15" customHeight="1">
      <c r="B1429" s="6" t="s">
        <v>4803</v>
      </c>
      <c r="G1429" s="14">
        <f>TRUNC(G1428, 0)</f>
        <v>33855</v>
      </c>
    </row>
    <row r="1430" spans="1:14" ht="15" customHeight="1">
      <c r="A1430" s="6" t="s">
        <v>3802</v>
      </c>
    </row>
    <row r="1431" spans="1:14" ht="15" customHeight="1">
      <c r="B1431" s="6" t="s">
        <v>4803</v>
      </c>
    </row>
    <row r="1432" spans="1:14" ht="15" customHeight="1">
      <c r="A1432" s="6" t="s">
        <v>2270</v>
      </c>
    </row>
    <row r="1433" spans="1:14" ht="15" customHeight="1">
      <c r="B1433" s="6" t="s">
        <v>4803</v>
      </c>
    </row>
    <row r="1434" spans="1:14" ht="15" customHeight="1">
      <c r="B1434" s="6" t="s">
        <v>588</v>
      </c>
      <c r="G1434" s="14">
        <f>TRUNC(G1429+G1431+G1433, 0)</f>
        <v>33855</v>
      </c>
    </row>
    <row r="1435" spans="1:14" ht="15" customHeight="1">
      <c r="A1435" s="13"/>
      <c r="B1435" s="13"/>
      <c r="C1435" s="13"/>
      <c r="D1435" s="13"/>
      <c r="E1435" s="13"/>
      <c r="F1435" s="13"/>
      <c r="G1435" s="13"/>
      <c r="H1435" s="13"/>
    </row>
    <row r="1436" spans="1:14" ht="15" customHeight="1">
      <c r="A1436" s="13" t="s">
        <v>4970</v>
      </c>
      <c r="B1436" s="13" t="s">
        <v>2139</v>
      </c>
      <c r="C1436" s="13"/>
      <c r="D1436" s="13"/>
      <c r="E1436" s="13"/>
      <c r="F1436" s="13"/>
      <c r="G1436" s="13"/>
      <c r="H1436" s="13"/>
      <c r="I1436" s="6" t="s">
        <v>5631</v>
      </c>
      <c r="J1436" s="6" t="s">
        <v>2466</v>
      </c>
    </row>
    <row r="1437" spans="1:14" ht="15" customHeight="1">
      <c r="A1437" s="13" t="s">
        <v>1567</v>
      </c>
      <c r="B1437" s="13" t="s">
        <v>3238</v>
      </c>
      <c r="C1437" s="13"/>
      <c r="D1437" s="13"/>
      <c r="E1437" s="13"/>
      <c r="F1437" s="13"/>
      <c r="G1437" s="13"/>
      <c r="H1437" s="13"/>
    </row>
    <row r="1438" spans="1:14" ht="15" customHeight="1">
      <c r="A1438" s="5" t="s">
        <v>4302</v>
      </c>
      <c r="B1438" s="5"/>
      <c r="C1438" s="5" t="s">
        <v>2755</v>
      </c>
      <c r="D1438" s="5" t="s">
        <v>182</v>
      </c>
      <c r="E1438" s="5" t="s">
        <v>5266</v>
      </c>
      <c r="F1438" s="5" t="s">
        <v>1321</v>
      </c>
      <c r="G1438" s="5" t="s">
        <v>780</v>
      </c>
      <c r="H1438" s="5" t="s">
        <v>1458</v>
      </c>
    </row>
    <row r="1439" spans="1:14" ht="15" customHeight="1">
      <c r="A1439" s="6" t="s">
        <v>405</v>
      </c>
      <c r="B1439" s="6" t="s">
        <v>5371</v>
      </c>
      <c r="C1439" s="6" t="s">
        <v>3619</v>
      </c>
      <c r="D1439" s="6">
        <f>(857 + 571 + 436)*10^-4</f>
        <v>0.18640000000000001</v>
      </c>
      <c r="E1439" s="14" t="s">
        <v>4463</v>
      </c>
      <c r="F1439" s="14">
        <f>TRUNC(중기기초자료!F133 * 중기전역변수!C5/1000,0)</f>
        <v>92451</v>
      </c>
      <c r="G1439" s="15">
        <f>TRUNC(F1439*D1439, 1)</f>
        <v>17232.8</v>
      </c>
      <c r="H1439" s="6" t="s">
        <v>5631</v>
      </c>
      <c r="I1439" s="6" t="s">
        <v>5631</v>
      </c>
      <c r="K1439" s="6" t="s">
        <v>724</v>
      </c>
      <c r="L1439" s="6" t="s">
        <v>5631</v>
      </c>
      <c r="M1439" s="6" t="s">
        <v>4064</v>
      </c>
      <c r="N1439" s="6" t="s">
        <v>4628</v>
      </c>
    </row>
    <row r="1440" spans="1:14" ht="15" customHeight="1">
      <c r="B1440" s="6" t="s">
        <v>4803</v>
      </c>
      <c r="G1440" s="14">
        <f>TRUNC(G1439, 0)</f>
        <v>17232</v>
      </c>
    </row>
    <row r="1441" spans="1:14" ht="15" customHeight="1">
      <c r="A1441" s="6" t="s">
        <v>3802</v>
      </c>
      <c r="B1441" s="6" t="s">
        <v>2171</v>
      </c>
      <c r="C1441" s="6" t="s">
        <v>4283</v>
      </c>
      <c r="D1441" s="6">
        <v>11.3</v>
      </c>
      <c r="E1441" s="16" t="s">
        <v>5542</v>
      </c>
      <c r="F1441" s="16">
        <f>중기기초자료!D731</f>
        <v>1223</v>
      </c>
      <c r="G1441" s="15">
        <f>TRUNC(F1441*D1441, 1)</f>
        <v>13819.9</v>
      </c>
      <c r="H1441" s="6" t="s">
        <v>5631</v>
      </c>
      <c r="I1441" s="6" t="s">
        <v>5631</v>
      </c>
      <c r="K1441" s="6" t="s">
        <v>2015</v>
      </c>
      <c r="L1441" s="6" t="s">
        <v>5631</v>
      </c>
      <c r="M1441" s="6" t="s">
        <v>1155</v>
      </c>
    </row>
    <row r="1442" spans="1:14" ht="15" customHeight="1">
      <c r="B1442" s="6" t="s">
        <v>1786</v>
      </c>
      <c r="C1442" s="6" t="s">
        <v>4283</v>
      </c>
      <c r="D1442" s="6">
        <v>18</v>
      </c>
      <c r="E1442" s="16" t="s">
        <v>2305</v>
      </c>
      <c r="F1442" s="16">
        <v>0</v>
      </c>
      <c r="G1442" s="15">
        <f>TRUNC((G1441) * D1442/100, 1)</f>
        <v>2487.5</v>
      </c>
      <c r="H1442" s="6" t="s">
        <v>5631</v>
      </c>
      <c r="I1442" s="6" t="s">
        <v>5631</v>
      </c>
      <c r="K1442" s="6" t="s">
        <v>608</v>
      </c>
      <c r="L1442" s="6" t="s">
        <v>5631</v>
      </c>
      <c r="M1442" s="6" t="s">
        <v>3749</v>
      </c>
      <c r="N1442" s="6" t="s">
        <v>5631</v>
      </c>
    </row>
    <row r="1443" spans="1:14" ht="15" customHeight="1">
      <c r="B1443" s="6" t="s">
        <v>4803</v>
      </c>
      <c r="G1443" s="14">
        <f>TRUNC(G1441+G1442, 0)</f>
        <v>16307</v>
      </c>
    </row>
    <row r="1444" spans="1:14" ht="15" customHeight="1">
      <c r="A1444" s="6" t="s">
        <v>2270</v>
      </c>
      <c r="B1444" s="6" t="s">
        <v>2417</v>
      </c>
      <c r="C1444" s="6" t="s">
        <v>2659</v>
      </c>
      <c r="D1444" s="6">
        <v>1</v>
      </c>
      <c r="E1444" s="15" t="s">
        <v>3317</v>
      </c>
      <c r="F1444" s="15">
        <f>TRUNC(중기기초자료!E721 * 중기전역변수!C19, 1)</f>
        <v>25758.7</v>
      </c>
      <c r="G1444" s="15">
        <f>TRUNC(F1444*D1444, 1)</f>
        <v>25758.7</v>
      </c>
      <c r="H1444" s="6" t="s">
        <v>5631</v>
      </c>
      <c r="I1444" s="6" t="s">
        <v>5631</v>
      </c>
      <c r="K1444" s="6" t="s">
        <v>3156</v>
      </c>
      <c r="L1444" s="6" t="s">
        <v>5631</v>
      </c>
      <c r="M1444" s="6" t="s">
        <v>3230</v>
      </c>
    </row>
    <row r="1445" spans="1:14" ht="15" customHeight="1">
      <c r="B1445" s="6" t="s">
        <v>4803</v>
      </c>
      <c r="G1445" s="14">
        <f>TRUNC(G1444, 0)</f>
        <v>25758</v>
      </c>
    </row>
    <row r="1446" spans="1:14" ht="15" customHeight="1">
      <c r="B1446" s="6" t="s">
        <v>588</v>
      </c>
      <c r="G1446" s="14">
        <f>TRUNC(G1440+G1443+G1445, 0)</f>
        <v>59297</v>
      </c>
    </row>
    <row r="1447" spans="1:14" ht="15" customHeight="1">
      <c r="A1447" s="13"/>
      <c r="B1447" s="13"/>
      <c r="C1447" s="13"/>
      <c r="D1447" s="13"/>
      <c r="E1447" s="13"/>
      <c r="F1447" s="13"/>
      <c r="G1447" s="13"/>
      <c r="H1447" s="13"/>
    </row>
    <row r="1448" spans="1:14" ht="15" customHeight="1">
      <c r="A1448" s="13" t="s">
        <v>4970</v>
      </c>
      <c r="B1448" s="13" t="s">
        <v>659</v>
      </c>
      <c r="C1448" s="13"/>
      <c r="D1448" s="13"/>
      <c r="E1448" s="13"/>
      <c r="F1448" s="13"/>
      <c r="G1448" s="13"/>
      <c r="H1448" s="13"/>
      <c r="I1448" s="6" t="s">
        <v>5631</v>
      </c>
      <c r="J1448" s="6" t="s">
        <v>4421</v>
      </c>
    </row>
    <row r="1449" spans="1:14" ht="15" customHeight="1">
      <c r="A1449" s="13" t="s">
        <v>1567</v>
      </c>
      <c r="B1449" s="13" t="s">
        <v>5247</v>
      </c>
      <c r="C1449" s="13"/>
      <c r="D1449" s="13"/>
      <c r="E1449" s="13"/>
      <c r="F1449" s="13"/>
      <c r="G1449" s="13"/>
      <c r="H1449" s="13"/>
    </row>
    <row r="1450" spans="1:14" ht="15" customHeight="1">
      <c r="A1450" s="5" t="s">
        <v>4302</v>
      </c>
      <c r="B1450" s="5"/>
      <c r="C1450" s="5" t="s">
        <v>2755</v>
      </c>
      <c r="D1450" s="5" t="s">
        <v>182</v>
      </c>
      <c r="E1450" s="5" t="s">
        <v>5266</v>
      </c>
      <c r="F1450" s="5" t="s">
        <v>1321</v>
      </c>
      <c r="G1450" s="5" t="s">
        <v>780</v>
      </c>
      <c r="H1450" s="5" t="s">
        <v>1458</v>
      </c>
    </row>
    <row r="1451" spans="1:14" ht="15" customHeight="1">
      <c r="A1451" s="6" t="s">
        <v>405</v>
      </c>
      <c r="B1451" s="6" t="s">
        <v>5371</v>
      </c>
      <c r="C1451" s="6" t="s">
        <v>2016</v>
      </c>
      <c r="D1451" s="6">
        <f>(857 + 571 + 436)*10^-4</f>
        <v>0.18640000000000001</v>
      </c>
      <c r="E1451" s="14" t="s">
        <v>4463</v>
      </c>
      <c r="F1451" s="14">
        <f>TRUNC(중기기초자료!F134 * 중기전역변수!C5/1000,0)</f>
        <v>104466</v>
      </c>
      <c r="G1451" s="15">
        <f>TRUNC(F1451*D1451, 1)</f>
        <v>19472.400000000001</v>
      </c>
      <c r="H1451" s="6" t="s">
        <v>5631</v>
      </c>
      <c r="I1451" s="6" t="s">
        <v>5631</v>
      </c>
      <c r="K1451" s="6" t="s">
        <v>724</v>
      </c>
      <c r="L1451" s="6" t="s">
        <v>5631</v>
      </c>
      <c r="M1451" s="6" t="s">
        <v>31</v>
      </c>
      <c r="N1451" s="6" t="s">
        <v>3912</v>
      </c>
    </row>
    <row r="1452" spans="1:14" ht="15" customHeight="1">
      <c r="B1452" s="6" t="s">
        <v>4803</v>
      </c>
      <c r="G1452" s="14">
        <f>TRUNC(G1451, 0)</f>
        <v>19472</v>
      </c>
    </row>
    <row r="1453" spans="1:14" ht="15" customHeight="1">
      <c r="A1453" s="6" t="s">
        <v>3802</v>
      </c>
      <c r="B1453" s="6" t="s">
        <v>2171</v>
      </c>
      <c r="C1453" s="6" t="s">
        <v>4283</v>
      </c>
      <c r="D1453" s="6">
        <v>13.7</v>
      </c>
      <c r="E1453" s="16" t="s">
        <v>5542</v>
      </c>
      <c r="F1453" s="16">
        <f>중기기초자료!D731</f>
        <v>1223</v>
      </c>
      <c r="G1453" s="15">
        <f>TRUNC(F1453*D1453, 1)</f>
        <v>16755.099999999999</v>
      </c>
      <c r="H1453" s="6" t="s">
        <v>5631</v>
      </c>
      <c r="I1453" s="6" t="s">
        <v>5631</v>
      </c>
      <c r="K1453" s="6" t="s">
        <v>2015</v>
      </c>
      <c r="L1453" s="6" t="s">
        <v>5631</v>
      </c>
      <c r="M1453" s="6" t="s">
        <v>1155</v>
      </c>
    </row>
    <row r="1454" spans="1:14" ht="15" customHeight="1">
      <c r="B1454" s="6" t="s">
        <v>1786</v>
      </c>
      <c r="C1454" s="6" t="s">
        <v>4283</v>
      </c>
      <c r="D1454" s="6">
        <v>18</v>
      </c>
      <c r="E1454" s="16" t="s">
        <v>2305</v>
      </c>
      <c r="F1454" s="16">
        <v>0</v>
      </c>
      <c r="G1454" s="15">
        <f>TRUNC((G1453) * D1454/100, 1)</f>
        <v>3015.9</v>
      </c>
      <c r="H1454" s="6" t="s">
        <v>5631</v>
      </c>
      <c r="I1454" s="6" t="s">
        <v>5631</v>
      </c>
      <c r="K1454" s="6" t="s">
        <v>608</v>
      </c>
      <c r="L1454" s="6" t="s">
        <v>5631</v>
      </c>
      <c r="M1454" s="6" t="s">
        <v>3749</v>
      </c>
      <c r="N1454" s="6" t="s">
        <v>5631</v>
      </c>
    </row>
    <row r="1455" spans="1:14" ht="15" customHeight="1">
      <c r="B1455" s="6" t="s">
        <v>4803</v>
      </c>
      <c r="G1455" s="14">
        <f>TRUNC(G1453+G1454, 0)</f>
        <v>19771</v>
      </c>
    </row>
    <row r="1456" spans="1:14" ht="15" customHeight="1">
      <c r="A1456" s="6" t="s">
        <v>2270</v>
      </c>
      <c r="B1456" s="6" t="s">
        <v>2417</v>
      </c>
      <c r="C1456" s="6" t="s">
        <v>2659</v>
      </c>
      <c r="D1456" s="6">
        <v>1</v>
      </c>
      <c r="E1456" s="15" t="s">
        <v>3317</v>
      </c>
      <c r="F1456" s="15">
        <f>TRUNC(중기기초자료!E721 * 중기전역변수!C19, 1)</f>
        <v>25758.7</v>
      </c>
      <c r="G1456" s="15">
        <f>TRUNC(F1456*D1456, 1)</f>
        <v>25758.7</v>
      </c>
      <c r="H1456" s="6" t="s">
        <v>5631</v>
      </c>
      <c r="I1456" s="6" t="s">
        <v>5631</v>
      </c>
      <c r="K1456" s="6" t="s">
        <v>3156</v>
      </c>
      <c r="L1456" s="6" t="s">
        <v>5631</v>
      </c>
      <c r="M1456" s="6" t="s">
        <v>3230</v>
      </c>
    </row>
    <row r="1457" spans="1:14" ht="15" customHeight="1">
      <c r="B1457" s="6" t="s">
        <v>4803</v>
      </c>
      <c r="G1457" s="14">
        <f>TRUNC(G1456, 0)</f>
        <v>25758</v>
      </c>
    </row>
    <row r="1458" spans="1:14" ht="15" customHeight="1">
      <c r="B1458" s="6" t="s">
        <v>588</v>
      </c>
      <c r="G1458" s="14">
        <f>TRUNC(G1452+G1455+G1457, 0)</f>
        <v>65001</v>
      </c>
    </row>
    <row r="1459" spans="1:14" ht="15" customHeight="1">
      <c r="A1459" s="13"/>
      <c r="B1459" s="13"/>
      <c r="C1459" s="13"/>
      <c r="D1459" s="13"/>
      <c r="E1459" s="13"/>
      <c r="F1459" s="13"/>
      <c r="G1459" s="13"/>
      <c r="H1459" s="13"/>
    </row>
    <row r="1460" spans="1:14" ht="15" customHeight="1">
      <c r="A1460" s="13" t="s">
        <v>4970</v>
      </c>
      <c r="B1460" s="13" t="s">
        <v>1729</v>
      </c>
      <c r="C1460" s="13"/>
      <c r="D1460" s="13"/>
      <c r="E1460" s="13"/>
      <c r="F1460" s="13"/>
      <c r="G1460" s="13"/>
      <c r="H1460" s="13"/>
      <c r="I1460" s="6" t="s">
        <v>5631</v>
      </c>
      <c r="J1460" s="6" t="s">
        <v>2331</v>
      </c>
    </row>
    <row r="1461" spans="1:14" ht="15" customHeight="1">
      <c r="A1461" s="13" t="s">
        <v>1567</v>
      </c>
      <c r="B1461" s="13" t="s">
        <v>2890</v>
      </c>
      <c r="C1461" s="13"/>
      <c r="D1461" s="13"/>
      <c r="E1461" s="13"/>
      <c r="F1461" s="13"/>
      <c r="G1461" s="13"/>
      <c r="H1461" s="13"/>
    </row>
    <row r="1462" spans="1:14" ht="15" customHeight="1">
      <c r="A1462" s="5" t="s">
        <v>4302</v>
      </c>
      <c r="B1462" s="5"/>
      <c r="C1462" s="5" t="s">
        <v>2755</v>
      </c>
      <c r="D1462" s="5" t="s">
        <v>182</v>
      </c>
      <c r="E1462" s="5" t="s">
        <v>5266</v>
      </c>
      <c r="F1462" s="5" t="s">
        <v>1321</v>
      </c>
      <c r="G1462" s="5" t="s">
        <v>780</v>
      </c>
      <c r="H1462" s="5" t="s">
        <v>1458</v>
      </c>
    </row>
    <row r="1463" spans="1:14" ht="15" customHeight="1">
      <c r="A1463" s="6" t="s">
        <v>405</v>
      </c>
      <c r="B1463" s="6" t="s">
        <v>5371</v>
      </c>
      <c r="C1463" s="6" t="s">
        <v>3769</v>
      </c>
      <c r="D1463" s="6">
        <f>(857 + 571 + 436)*10^-4</f>
        <v>0.18640000000000001</v>
      </c>
      <c r="E1463" s="14" t="s">
        <v>4463</v>
      </c>
      <c r="F1463" s="14">
        <f>TRUNC(중기기초자료!F135 * 중기전역변수!C5/1000,0)</f>
        <v>120287</v>
      </c>
      <c r="G1463" s="15">
        <f>TRUNC(F1463*D1463, 1)</f>
        <v>22421.4</v>
      </c>
      <c r="H1463" s="6" t="s">
        <v>5631</v>
      </c>
      <c r="I1463" s="6" t="s">
        <v>5631</v>
      </c>
      <c r="K1463" s="6" t="s">
        <v>724</v>
      </c>
      <c r="L1463" s="6" t="s">
        <v>5631</v>
      </c>
      <c r="M1463" s="6" t="s">
        <v>3497</v>
      </c>
      <c r="N1463" s="6" t="s">
        <v>3912</v>
      </c>
    </row>
    <row r="1464" spans="1:14" ht="15" customHeight="1">
      <c r="B1464" s="6" t="s">
        <v>4803</v>
      </c>
      <c r="G1464" s="14">
        <f>TRUNC(G1463, 0)</f>
        <v>22421</v>
      </c>
    </row>
    <row r="1465" spans="1:14" ht="15" customHeight="1">
      <c r="A1465" s="6" t="s">
        <v>3802</v>
      </c>
      <c r="B1465" s="6" t="s">
        <v>2171</v>
      </c>
      <c r="C1465" s="6" t="s">
        <v>4283</v>
      </c>
      <c r="D1465" s="6">
        <v>22.5</v>
      </c>
      <c r="E1465" s="16" t="s">
        <v>5542</v>
      </c>
      <c r="F1465" s="16">
        <f>중기기초자료!D731</f>
        <v>1223</v>
      </c>
      <c r="G1465" s="15">
        <f>TRUNC(F1465*D1465, 1)</f>
        <v>27517.5</v>
      </c>
      <c r="H1465" s="6" t="s">
        <v>5631</v>
      </c>
      <c r="I1465" s="6" t="s">
        <v>5631</v>
      </c>
      <c r="K1465" s="6" t="s">
        <v>2015</v>
      </c>
      <c r="L1465" s="6" t="s">
        <v>5631</v>
      </c>
      <c r="M1465" s="6" t="s">
        <v>1155</v>
      </c>
    </row>
    <row r="1466" spans="1:14" ht="15" customHeight="1">
      <c r="B1466" s="6" t="s">
        <v>1786</v>
      </c>
      <c r="C1466" s="6" t="s">
        <v>4283</v>
      </c>
      <c r="D1466" s="6">
        <v>18</v>
      </c>
      <c r="E1466" s="16" t="s">
        <v>2305</v>
      </c>
      <c r="F1466" s="16">
        <v>0</v>
      </c>
      <c r="G1466" s="15">
        <f>TRUNC((G1465) * D1466/100, 1)</f>
        <v>4953.1000000000004</v>
      </c>
      <c r="H1466" s="6" t="s">
        <v>5631</v>
      </c>
      <c r="I1466" s="6" t="s">
        <v>5631</v>
      </c>
      <c r="K1466" s="6" t="s">
        <v>608</v>
      </c>
      <c r="L1466" s="6" t="s">
        <v>5631</v>
      </c>
      <c r="M1466" s="6" t="s">
        <v>3749</v>
      </c>
      <c r="N1466" s="6" t="s">
        <v>5631</v>
      </c>
    </row>
    <row r="1467" spans="1:14" ht="15" customHeight="1">
      <c r="B1467" s="6" t="s">
        <v>4803</v>
      </c>
      <c r="G1467" s="14">
        <f>TRUNC(G1465+G1466, 0)</f>
        <v>32470</v>
      </c>
    </row>
    <row r="1468" spans="1:14" ht="15" customHeight="1">
      <c r="A1468" s="6" t="s">
        <v>2270</v>
      </c>
      <c r="B1468" s="6" t="s">
        <v>2417</v>
      </c>
      <c r="C1468" s="6" t="s">
        <v>2659</v>
      </c>
      <c r="D1468" s="6">
        <v>1</v>
      </c>
      <c r="E1468" s="15" t="s">
        <v>3317</v>
      </c>
      <c r="F1468" s="15">
        <f>TRUNC(중기기초자료!E721 * 중기전역변수!C19, 1)</f>
        <v>25758.7</v>
      </c>
      <c r="G1468" s="15">
        <f>TRUNC(F1468*D1468, 1)</f>
        <v>25758.7</v>
      </c>
      <c r="H1468" s="6" t="s">
        <v>5631</v>
      </c>
      <c r="I1468" s="6" t="s">
        <v>5631</v>
      </c>
      <c r="K1468" s="6" t="s">
        <v>3156</v>
      </c>
      <c r="L1468" s="6" t="s">
        <v>5631</v>
      </c>
      <c r="M1468" s="6" t="s">
        <v>3230</v>
      </c>
    </row>
    <row r="1469" spans="1:14" ht="15" customHeight="1">
      <c r="B1469" s="6" t="s">
        <v>4803</v>
      </c>
      <c r="G1469" s="14">
        <f>TRUNC(G1468, 0)</f>
        <v>25758</v>
      </c>
    </row>
    <row r="1470" spans="1:14" ht="15" customHeight="1">
      <c r="B1470" s="6" t="s">
        <v>588</v>
      </c>
      <c r="G1470" s="14">
        <f>TRUNC(G1464+G1467+G1469, 0)</f>
        <v>80649</v>
      </c>
    </row>
    <row r="1471" spans="1:14" ht="15" customHeight="1">
      <c r="A1471" s="13"/>
      <c r="B1471" s="13"/>
      <c r="C1471" s="13"/>
      <c r="D1471" s="13"/>
      <c r="E1471" s="13"/>
      <c r="F1471" s="13"/>
      <c r="G1471" s="13"/>
      <c r="H1471" s="13"/>
    </row>
    <row r="1472" spans="1:14" ht="15" customHeight="1">
      <c r="A1472" s="13" t="s">
        <v>4970</v>
      </c>
      <c r="B1472" s="13" t="s">
        <v>1343</v>
      </c>
      <c r="C1472" s="13"/>
      <c r="D1472" s="13"/>
      <c r="E1472" s="13"/>
      <c r="F1472" s="13"/>
      <c r="G1472" s="13"/>
      <c r="H1472" s="13"/>
      <c r="I1472" s="6" t="s">
        <v>5631</v>
      </c>
      <c r="J1472" s="6" t="s">
        <v>1479</v>
      </c>
    </row>
    <row r="1473" spans="1:14" ht="15" customHeight="1">
      <c r="A1473" s="13" t="s">
        <v>1567</v>
      </c>
      <c r="B1473" s="13" t="s">
        <v>790</v>
      </c>
      <c r="C1473" s="13"/>
      <c r="D1473" s="13"/>
      <c r="E1473" s="13"/>
      <c r="F1473" s="13"/>
      <c r="G1473" s="13"/>
      <c r="H1473" s="13"/>
    </row>
    <row r="1474" spans="1:14" ht="15" customHeight="1">
      <c r="A1474" s="5" t="s">
        <v>4302</v>
      </c>
      <c r="B1474" s="5"/>
      <c r="C1474" s="5" t="s">
        <v>2755</v>
      </c>
      <c r="D1474" s="5" t="s">
        <v>182</v>
      </c>
      <c r="E1474" s="5" t="s">
        <v>5266</v>
      </c>
      <c r="F1474" s="5" t="s">
        <v>1321</v>
      </c>
      <c r="G1474" s="5" t="s">
        <v>780</v>
      </c>
      <c r="H1474" s="5" t="s">
        <v>1458</v>
      </c>
    </row>
    <row r="1475" spans="1:14" ht="15" customHeight="1">
      <c r="A1475" s="6" t="s">
        <v>405</v>
      </c>
      <c r="B1475" s="6" t="s">
        <v>5371</v>
      </c>
      <c r="C1475" s="6" t="s">
        <v>5012</v>
      </c>
      <c r="D1475" s="6">
        <f>(857 + 571 + 436)*10^-4</f>
        <v>0.18640000000000001</v>
      </c>
      <c r="E1475" s="14" t="s">
        <v>4463</v>
      </c>
      <c r="F1475" s="14">
        <f>TRUNC(중기기초자료!F136 * 중기전역변수!C5/1000,0)</f>
        <v>173216</v>
      </c>
      <c r="G1475" s="15">
        <f>TRUNC(F1475*D1475, 1)</f>
        <v>32287.4</v>
      </c>
      <c r="H1475" s="6" t="s">
        <v>5631</v>
      </c>
      <c r="I1475" s="6" t="s">
        <v>5631</v>
      </c>
      <c r="K1475" s="6" t="s">
        <v>724</v>
      </c>
      <c r="L1475" s="6" t="s">
        <v>5631</v>
      </c>
      <c r="M1475" s="6" t="s">
        <v>3016</v>
      </c>
      <c r="N1475" s="6" t="s">
        <v>3912</v>
      </c>
    </row>
    <row r="1476" spans="1:14" ht="15" customHeight="1">
      <c r="B1476" s="6" t="s">
        <v>4803</v>
      </c>
      <c r="G1476" s="14">
        <f>TRUNC(G1475, 0)</f>
        <v>32287</v>
      </c>
    </row>
    <row r="1477" spans="1:14" ht="15" customHeight="1">
      <c r="A1477" s="6" t="s">
        <v>3802</v>
      </c>
      <c r="B1477" s="6" t="s">
        <v>2171</v>
      </c>
      <c r="C1477" s="6" t="s">
        <v>4283</v>
      </c>
      <c r="D1477" s="6">
        <v>27.2</v>
      </c>
      <c r="E1477" s="16" t="s">
        <v>5542</v>
      </c>
      <c r="F1477" s="16">
        <f>중기기초자료!D731</f>
        <v>1223</v>
      </c>
      <c r="G1477" s="15">
        <f>TRUNC(F1477*D1477, 1)</f>
        <v>33265.599999999999</v>
      </c>
      <c r="H1477" s="6" t="s">
        <v>5631</v>
      </c>
      <c r="I1477" s="6" t="s">
        <v>5631</v>
      </c>
      <c r="K1477" s="6" t="s">
        <v>2015</v>
      </c>
      <c r="L1477" s="6" t="s">
        <v>5631</v>
      </c>
      <c r="M1477" s="6" t="s">
        <v>1155</v>
      </c>
    </row>
    <row r="1478" spans="1:14" ht="15" customHeight="1">
      <c r="B1478" s="6" t="s">
        <v>1786</v>
      </c>
      <c r="C1478" s="6" t="s">
        <v>4283</v>
      </c>
      <c r="D1478" s="6">
        <v>18</v>
      </c>
      <c r="E1478" s="16" t="s">
        <v>2305</v>
      </c>
      <c r="F1478" s="16">
        <v>0</v>
      </c>
      <c r="G1478" s="15">
        <f>TRUNC((G1477) * D1478/100, 1)</f>
        <v>5987.8</v>
      </c>
      <c r="H1478" s="6" t="s">
        <v>5631</v>
      </c>
      <c r="I1478" s="6" t="s">
        <v>5631</v>
      </c>
      <c r="K1478" s="6" t="s">
        <v>608</v>
      </c>
      <c r="L1478" s="6" t="s">
        <v>5631</v>
      </c>
      <c r="M1478" s="6" t="s">
        <v>3749</v>
      </c>
      <c r="N1478" s="6" t="s">
        <v>5631</v>
      </c>
    </row>
    <row r="1479" spans="1:14" ht="15" customHeight="1">
      <c r="B1479" s="6" t="s">
        <v>4803</v>
      </c>
      <c r="G1479" s="14">
        <f>TRUNC(G1477+G1478, 0)</f>
        <v>39253</v>
      </c>
    </row>
    <row r="1480" spans="1:14" ht="15" customHeight="1">
      <c r="A1480" s="6" t="s">
        <v>2270</v>
      </c>
      <c r="B1480" s="6" t="s">
        <v>2417</v>
      </c>
      <c r="C1480" s="6" t="s">
        <v>2659</v>
      </c>
      <c r="D1480" s="6">
        <v>1</v>
      </c>
      <c r="E1480" s="15" t="s">
        <v>3317</v>
      </c>
      <c r="F1480" s="15">
        <f>TRUNC(중기기초자료!E721 * 중기전역변수!C19, 1)</f>
        <v>25758.7</v>
      </c>
      <c r="G1480" s="15">
        <f>TRUNC(F1480*D1480, 1)</f>
        <v>25758.7</v>
      </c>
      <c r="H1480" s="6" t="s">
        <v>5631</v>
      </c>
      <c r="I1480" s="6" t="s">
        <v>5631</v>
      </c>
      <c r="K1480" s="6" t="s">
        <v>3156</v>
      </c>
      <c r="L1480" s="6" t="s">
        <v>5631</v>
      </c>
      <c r="M1480" s="6" t="s">
        <v>3230</v>
      </c>
    </row>
    <row r="1481" spans="1:14" ht="15" customHeight="1">
      <c r="B1481" s="6" t="s">
        <v>4803</v>
      </c>
      <c r="G1481" s="14">
        <f>TRUNC(G1480, 0)</f>
        <v>25758</v>
      </c>
    </row>
    <row r="1482" spans="1:14" ht="15" customHeight="1">
      <c r="B1482" s="6" t="s">
        <v>588</v>
      </c>
      <c r="G1482" s="14">
        <f>TRUNC(G1476+G1479+G1481, 0)</f>
        <v>97298</v>
      </c>
    </row>
    <row r="1483" spans="1:14" ht="15" customHeight="1">
      <c r="A1483" s="13"/>
      <c r="B1483" s="13"/>
      <c r="C1483" s="13"/>
      <c r="D1483" s="13"/>
      <c r="E1483" s="13"/>
      <c r="F1483" s="13"/>
      <c r="G1483" s="13"/>
      <c r="H1483" s="13"/>
    </row>
    <row r="1484" spans="1:14" ht="15" customHeight="1">
      <c r="A1484" s="13" t="s">
        <v>4970</v>
      </c>
      <c r="B1484" s="13" t="s">
        <v>1080</v>
      </c>
      <c r="C1484" s="13"/>
      <c r="D1484" s="13"/>
      <c r="E1484" s="13"/>
      <c r="F1484" s="13"/>
      <c r="G1484" s="13"/>
      <c r="H1484" s="13"/>
      <c r="I1484" s="6" t="s">
        <v>5631</v>
      </c>
      <c r="J1484" s="6" t="s">
        <v>3688</v>
      </c>
    </row>
    <row r="1485" spans="1:14" ht="15" customHeight="1">
      <c r="A1485" s="13" t="s">
        <v>1567</v>
      </c>
      <c r="B1485" s="13" t="s">
        <v>685</v>
      </c>
      <c r="C1485" s="13"/>
      <c r="D1485" s="13"/>
      <c r="E1485" s="13"/>
      <c r="F1485" s="13"/>
      <c r="G1485" s="13"/>
      <c r="H1485" s="13"/>
    </row>
    <row r="1486" spans="1:14" ht="15" customHeight="1">
      <c r="A1486" s="5" t="s">
        <v>4302</v>
      </c>
      <c r="B1486" s="5"/>
      <c r="C1486" s="5" t="s">
        <v>2755</v>
      </c>
      <c r="D1486" s="5" t="s">
        <v>182</v>
      </c>
      <c r="E1486" s="5" t="s">
        <v>5266</v>
      </c>
      <c r="F1486" s="5" t="s">
        <v>1321</v>
      </c>
      <c r="G1486" s="5" t="s">
        <v>780</v>
      </c>
      <c r="H1486" s="5" t="s">
        <v>1458</v>
      </c>
    </row>
    <row r="1487" spans="1:14" ht="15" customHeight="1">
      <c r="A1487" s="6" t="s">
        <v>405</v>
      </c>
      <c r="B1487" s="6" t="s">
        <v>5371</v>
      </c>
      <c r="C1487" s="6" t="s">
        <v>3180</v>
      </c>
      <c r="D1487" s="6">
        <f>(857 + 571 + 436)*10^-4</f>
        <v>0.18640000000000001</v>
      </c>
      <c r="E1487" s="14" t="s">
        <v>4463</v>
      </c>
      <c r="F1487" s="14">
        <f>TRUNC(중기기초자료!F137 * 중기전역변수!C5/1000,0)</f>
        <v>218714</v>
      </c>
      <c r="G1487" s="15">
        <f>TRUNC(F1487*D1487, 1)</f>
        <v>40768.199999999997</v>
      </c>
      <c r="H1487" s="6" t="s">
        <v>5631</v>
      </c>
      <c r="I1487" s="6" t="s">
        <v>5631</v>
      </c>
      <c r="K1487" s="6" t="s">
        <v>724</v>
      </c>
      <c r="L1487" s="6" t="s">
        <v>5631</v>
      </c>
      <c r="M1487" s="6" t="s">
        <v>2152</v>
      </c>
      <c r="N1487" s="6" t="s">
        <v>3912</v>
      </c>
    </row>
    <row r="1488" spans="1:14" ht="15" customHeight="1">
      <c r="B1488" s="6" t="s">
        <v>4803</v>
      </c>
      <c r="G1488" s="14">
        <f>TRUNC(G1487, 0)</f>
        <v>40768</v>
      </c>
    </row>
    <row r="1489" spans="1:14" ht="15" customHeight="1">
      <c r="A1489" s="6" t="s">
        <v>3802</v>
      </c>
      <c r="B1489" s="6" t="s">
        <v>2171</v>
      </c>
      <c r="C1489" s="6" t="s">
        <v>4283</v>
      </c>
      <c r="D1489" s="6">
        <v>27.2</v>
      </c>
      <c r="E1489" s="16" t="s">
        <v>5542</v>
      </c>
      <c r="F1489" s="16">
        <f>중기기초자료!D731</f>
        <v>1223</v>
      </c>
      <c r="G1489" s="15">
        <f>TRUNC(F1489*D1489, 1)</f>
        <v>33265.599999999999</v>
      </c>
      <c r="H1489" s="6" t="s">
        <v>5631</v>
      </c>
      <c r="I1489" s="6" t="s">
        <v>5631</v>
      </c>
      <c r="K1489" s="6" t="s">
        <v>2015</v>
      </c>
      <c r="L1489" s="6" t="s">
        <v>5631</v>
      </c>
      <c r="M1489" s="6" t="s">
        <v>1155</v>
      </c>
    </row>
    <row r="1490" spans="1:14" ht="15" customHeight="1">
      <c r="B1490" s="6" t="s">
        <v>1786</v>
      </c>
      <c r="C1490" s="6" t="s">
        <v>4283</v>
      </c>
      <c r="D1490" s="6">
        <v>18</v>
      </c>
      <c r="E1490" s="16" t="s">
        <v>2305</v>
      </c>
      <c r="F1490" s="16">
        <v>0</v>
      </c>
      <c r="G1490" s="15">
        <f>TRUNC((G1489) * D1490/100, 1)</f>
        <v>5987.8</v>
      </c>
      <c r="H1490" s="6" t="s">
        <v>5631</v>
      </c>
      <c r="I1490" s="6" t="s">
        <v>5631</v>
      </c>
      <c r="K1490" s="6" t="s">
        <v>608</v>
      </c>
      <c r="L1490" s="6" t="s">
        <v>5631</v>
      </c>
      <c r="M1490" s="6" t="s">
        <v>3749</v>
      </c>
      <c r="N1490" s="6" t="s">
        <v>5631</v>
      </c>
    </row>
    <row r="1491" spans="1:14" ht="15" customHeight="1">
      <c r="B1491" s="6" t="s">
        <v>4803</v>
      </c>
      <c r="G1491" s="14">
        <f>TRUNC(G1489+G1490, 0)</f>
        <v>39253</v>
      </c>
    </row>
    <row r="1492" spans="1:14" ht="15" customHeight="1">
      <c r="A1492" s="6" t="s">
        <v>2270</v>
      </c>
      <c r="B1492" s="6" t="s">
        <v>2417</v>
      </c>
      <c r="C1492" s="6" t="s">
        <v>2659</v>
      </c>
      <c r="D1492" s="6">
        <v>1</v>
      </c>
      <c r="E1492" s="15" t="s">
        <v>3317</v>
      </c>
      <c r="F1492" s="15">
        <f>TRUNC(중기기초자료!E721 * 중기전역변수!C19, 1)</f>
        <v>25758.7</v>
      </c>
      <c r="G1492" s="15">
        <f>TRUNC(F1492*D1492, 1)</f>
        <v>25758.7</v>
      </c>
      <c r="H1492" s="6" t="s">
        <v>5631</v>
      </c>
      <c r="I1492" s="6" t="s">
        <v>5631</v>
      </c>
      <c r="K1492" s="6" t="s">
        <v>3156</v>
      </c>
      <c r="L1492" s="6" t="s">
        <v>5631</v>
      </c>
      <c r="M1492" s="6" t="s">
        <v>3230</v>
      </c>
    </row>
    <row r="1493" spans="1:14" ht="15" customHeight="1">
      <c r="B1493" s="6" t="s">
        <v>4803</v>
      </c>
      <c r="G1493" s="14">
        <f>TRUNC(G1492, 0)</f>
        <v>25758</v>
      </c>
    </row>
    <row r="1494" spans="1:14" ht="15" customHeight="1">
      <c r="B1494" s="6" t="s">
        <v>588</v>
      </c>
      <c r="G1494" s="14">
        <f>TRUNC(G1488+G1491+G1493, 0)</f>
        <v>105779</v>
      </c>
    </row>
    <row r="1495" spans="1:14" ht="15" customHeight="1">
      <c r="A1495" s="13"/>
      <c r="B1495" s="13"/>
      <c r="C1495" s="13"/>
      <c r="D1495" s="13"/>
      <c r="E1495" s="13"/>
      <c r="F1495" s="13"/>
      <c r="G1495" s="13"/>
      <c r="H1495" s="13"/>
    </row>
    <row r="1496" spans="1:14" ht="15" customHeight="1">
      <c r="A1496" s="13" t="s">
        <v>4970</v>
      </c>
      <c r="B1496" s="13" t="s">
        <v>262</v>
      </c>
      <c r="C1496" s="13"/>
      <c r="D1496" s="13"/>
      <c r="E1496" s="13"/>
      <c r="F1496" s="13"/>
      <c r="G1496" s="13"/>
      <c r="H1496" s="13"/>
      <c r="I1496" s="6" t="s">
        <v>5631</v>
      </c>
      <c r="J1496" s="6" t="s">
        <v>2208</v>
      </c>
    </row>
    <row r="1497" spans="1:14" ht="15" customHeight="1">
      <c r="A1497" s="13" t="s">
        <v>1567</v>
      </c>
      <c r="B1497" s="13" t="s">
        <v>3572</v>
      </c>
      <c r="C1497" s="13"/>
      <c r="D1497" s="13"/>
      <c r="E1497" s="13"/>
      <c r="F1497" s="13"/>
      <c r="G1497" s="13"/>
      <c r="H1497" s="13"/>
    </row>
    <row r="1498" spans="1:14" ht="15" customHeight="1">
      <c r="A1498" s="5" t="s">
        <v>4302</v>
      </c>
      <c r="B1498" s="5"/>
      <c r="C1498" s="5" t="s">
        <v>2755</v>
      </c>
      <c r="D1498" s="5" t="s">
        <v>182</v>
      </c>
      <c r="E1498" s="5" t="s">
        <v>5266</v>
      </c>
      <c r="F1498" s="5" t="s">
        <v>1321</v>
      </c>
      <c r="G1498" s="5" t="s">
        <v>780</v>
      </c>
      <c r="H1498" s="5" t="s">
        <v>1458</v>
      </c>
    </row>
    <row r="1499" spans="1:14" ht="15" customHeight="1">
      <c r="A1499" s="6" t="s">
        <v>405</v>
      </c>
      <c r="B1499" s="6" t="s">
        <v>5371</v>
      </c>
      <c r="C1499" s="6" t="s">
        <v>4641</v>
      </c>
      <c r="D1499" s="6">
        <f>(857 + 571 + 436)*10^-4</f>
        <v>0.18640000000000001</v>
      </c>
      <c r="E1499" s="14" t="s">
        <v>4463</v>
      </c>
      <c r="F1499" s="14">
        <f>TRUNC(중기기초자료!F138 * 중기전역변수!C5/1000,0)</f>
        <v>262444</v>
      </c>
      <c r="G1499" s="15">
        <f>TRUNC(F1499*D1499, 1)</f>
        <v>48919.5</v>
      </c>
      <c r="H1499" s="6" t="s">
        <v>5631</v>
      </c>
      <c r="I1499" s="6" t="s">
        <v>5631</v>
      </c>
      <c r="K1499" s="6" t="s">
        <v>724</v>
      </c>
      <c r="L1499" s="6" t="s">
        <v>5631</v>
      </c>
      <c r="M1499" s="6" t="s">
        <v>3805</v>
      </c>
      <c r="N1499" s="6" t="s">
        <v>3912</v>
      </c>
    </row>
    <row r="1500" spans="1:14" ht="15" customHeight="1">
      <c r="B1500" s="6" t="s">
        <v>4803</v>
      </c>
      <c r="G1500" s="14">
        <f>TRUNC(G1499, 0)</f>
        <v>48919</v>
      </c>
    </row>
    <row r="1501" spans="1:14" ht="15" customHeight="1">
      <c r="A1501" s="6" t="s">
        <v>3802</v>
      </c>
      <c r="B1501" s="6" t="s">
        <v>2171</v>
      </c>
      <c r="C1501" s="6" t="s">
        <v>4283</v>
      </c>
      <c r="D1501" s="6">
        <v>32.6</v>
      </c>
      <c r="E1501" s="16" t="s">
        <v>5542</v>
      </c>
      <c r="F1501" s="16">
        <f>중기기초자료!D731</f>
        <v>1223</v>
      </c>
      <c r="G1501" s="15">
        <f>TRUNC(F1501*D1501, 1)</f>
        <v>39869.800000000003</v>
      </c>
      <c r="H1501" s="6" t="s">
        <v>5631</v>
      </c>
      <c r="I1501" s="6" t="s">
        <v>5631</v>
      </c>
      <c r="K1501" s="6" t="s">
        <v>2015</v>
      </c>
      <c r="L1501" s="6" t="s">
        <v>5631</v>
      </c>
      <c r="M1501" s="6" t="s">
        <v>1155</v>
      </c>
    </row>
    <row r="1502" spans="1:14" ht="15" customHeight="1">
      <c r="B1502" s="6" t="s">
        <v>1786</v>
      </c>
      <c r="C1502" s="6" t="s">
        <v>4283</v>
      </c>
      <c r="D1502" s="6">
        <v>18</v>
      </c>
      <c r="E1502" s="16" t="s">
        <v>2305</v>
      </c>
      <c r="F1502" s="16">
        <v>0</v>
      </c>
      <c r="G1502" s="15">
        <f>TRUNC((G1501) * D1502/100, 1)</f>
        <v>7176.5</v>
      </c>
      <c r="H1502" s="6" t="s">
        <v>5631</v>
      </c>
      <c r="I1502" s="6" t="s">
        <v>5631</v>
      </c>
      <c r="K1502" s="6" t="s">
        <v>608</v>
      </c>
      <c r="L1502" s="6" t="s">
        <v>5631</v>
      </c>
      <c r="M1502" s="6" t="s">
        <v>3749</v>
      </c>
      <c r="N1502" s="6" t="s">
        <v>5631</v>
      </c>
    </row>
    <row r="1503" spans="1:14" ht="15" customHeight="1">
      <c r="B1503" s="6" t="s">
        <v>4803</v>
      </c>
      <c r="G1503" s="14">
        <f>TRUNC(G1501+G1502, 0)</f>
        <v>47046</v>
      </c>
    </row>
    <row r="1504" spans="1:14" ht="15" customHeight="1">
      <c r="A1504" s="6" t="s">
        <v>2270</v>
      </c>
      <c r="B1504" s="6" t="s">
        <v>2417</v>
      </c>
      <c r="C1504" s="6" t="s">
        <v>2659</v>
      </c>
      <c r="D1504" s="6">
        <v>1</v>
      </c>
      <c r="E1504" s="15" t="s">
        <v>3317</v>
      </c>
      <c r="F1504" s="15">
        <f>TRUNC(중기기초자료!E721 * 중기전역변수!C19, 1)</f>
        <v>25758.7</v>
      </c>
      <c r="G1504" s="15">
        <f>TRUNC(F1504*D1504, 1)</f>
        <v>25758.7</v>
      </c>
      <c r="H1504" s="6" t="s">
        <v>5631</v>
      </c>
      <c r="I1504" s="6" t="s">
        <v>5631</v>
      </c>
      <c r="K1504" s="6" t="s">
        <v>3156</v>
      </c>
      <c r="L1504" s="6" t="s">
        <v>5631</v>
      </c>
      <c r="M1504" s="6" t="s">
        <v>3230</v>
      </c>
    </row>
    <row r="1505" spans="1:14" ht="15" customHeight="1">
      <c r="B1505" s="6" t="s">
        <v>4803</v>
      </c>
      <c r="G1505" s="14">
        <f>TRUNC(G1504, 0)</f>
        <v>25758</v>
      </c>
    </row>
    <row r="1506" spans="1:14" ht="15" customHeight="1">
      <c r="B1506" s="6" t="s">
        <v>588</v>
      </c>
      <c r="G1506" s="14">
        <f>TRUNC(G1500+G1503+G1505, 0)</f>
        <v>121723</v>
      </c>
    </row>
    <row r="1507" spans="1:14" ht="15" customHeight="1">
      <c r="A1507" s="13"/>
      <c r="B1507" s="13"/>
      <c r="C1507" s="13"/>
      <c r="D1507" s="13"/>
      <c r="E1507" s="13"/>
      <c r="F1507" s="13"/>
      <c r="G1507" s="13"/>
      <c r="H1507" s="13"/>
    </row>
    <row r="1508" spans="1:14" ht="15" customHeight="1">
      <c r="A1508" s="13" t="s">
        <v>4970</v>
      </c>
      <c r="B1508" s="13" t="s">
        <v>3397</v>
      </c>
      <c r="C1508" s="13"/>
      <c r="D1508" s="13"/>
      <c r="E1508" s="13"/>
      <c r="F1508" s="13"/>
      <c r="G1508" s="13"/>
      <c r="H1508" s="13"/>
      <c r="I1508" s="6" t="s">
        <v>5631</v>
      </c>
      <c r="J1508" s="6" t="s">
        <v>1594</v>
      </c>
    </row>
    <row r="1509" spans="1:14" ht="15" customHeight="1">
      <c r="A1509" s="13" t="s">
        <v>1567</v>
      </c>
      <c r="B1509" s="13" t="s">
        <v>3613</v>
      </c>
      <c r="C1509" s="13"/>
      <c r="D1509" s="13"/>
      <c r="E1509" s="13"/>
      <c r="F1509" s="13"/>
      <c r="G1509" s="13"/>
      <c r="H1509" s="13"/>
    </row>
    <row r="1510" spans="1:14" ht="15" customHeight="1">
      <c r="A1510" s="5" t="s">
        <v>4302</v>
      </c>
      <c r="B1510" s="5"/>
      <c r="C1510" s="5" t="s">
        <v>2755</v>
      </c>
      <c r="D1510" s="5" t="s">
        <v>182</v>
      </c>
      <c r="E1510" s="5" t="s">
        <v>5266</v>
      </c>
      <c r="F1510" s="5" t="s">
        <v>1321</v>
      </c>
      <c r="G1510" s="5" t="s">
        <v>780</v>
      </c>
      <c r="H1510" s="5" t="s">
        <v>1458</v>
      </c>
    </row>
    <row r="1511" spans="1:14" ht="15" customHeight="1">
      <c r="A1511" s="6" t="s">
        <v>405</v>
      </c>
      <c r="B1511" s="6" t="s">
        <v>5371</v>
      </c>
      <c r="C1511" s="6" t="s">
        <v>2484</v>
      </c>
      <c r="D1511" s="6">
        <f>(857 + 571 + 436)*10^-4</f>
        <v>0.18640000000000001</v>
      </c>
      <c r="E1511" s="14" t="s">
        <v>4463</v>
      </c>
      <c r="F1511" s="14">
        <f>TRUNC(중기기초자료!F139 * 중기전역변수!C5/1000,0)</f>
        <v>281281</v>
      </c>
      <c r="G1511" s="15">
        <f>TRUNC(F1511*D1511, 1)</f>
        <v>52430.7</v>
      </c>
      <c r="H1511" s="6" t="s">
        <v>5631</v>
      </c>
      <c r="I1511" s="6" t="s">
        <v>5631</v>
      </c>
      <c r="K1511" s="6" t="s">
        <v>724</v>
      </c>
      <c r="L1511" s="6" t="s">
        <v>5631</v>
      </c>
      <c r="M1511" s="6" t="s">
        <v>2875</v>
      </c>
      <c r="N1511" s="6" t="s">
        <v>3912</v>
      </c>
    </row>
    <row r="1512" spans="1:14" ht="15" customHeight="1">
      <c r="B1512" s="6" t="s">
        <v>4803</v>
      </c>
      <c r="G1512" s="14">
        <f>TRUNC(G1511, 0)</f>
        <v>52430</v>
      </c>
    </row>
    <row r="1513" spans="1:14" ht="15" customHeight="1">
      <c r="A1513" s="6" t="s">
        <v>3802</v>
      </c>
      <c r="B1513" s="6" t="s">
        <v>2171</v>
      </c>
      <c r="C1513" s="6" t="s">
        <v>4283</v>
      </c>
      <c r="D1513" s="6">
        <v>35.200000000000003</v>
      </c>
      <c r="E1513" s="16" t="s">
        <v>5542</v>
      </c>
      <c r="F1513" s="16">
        <f>중기기초자료!D731</f>
        <v>1223</v>
      </c>
      <c r="G1513" s="15">
        <f>TRUNC(F1513*D1513, 1)</f>
        <v>43049.599999999999</v>
      </c>
      <c r="H1513" s="6" t="s">
        <v>5631</v>
      </c>
      <c r="I1513" s="6" t="s">
        <v>5631</v>
      </c>
      <c r="K1513" s="6" t="s">
        <v>2015</v>
      </c>
      <c r="L1513" s="6" t="s">
        <v>5631</v>
      </c>
      <c r="M1513" s="6" t="s">
        <v>1155</v>
      </c>
    </row>
    <row r="1514" spans="1:14" ht="15" customHeight="1">
      <c r="B1514" s="6" t="s">
        <v>1786</v>
      </c>
      <c r="C1514" s="6" t="s">
        <v>4283</v>
      </c>
      <c r="D1514" s="6">
        <v>18</v>
      </c>
      <c r="E1514" s="16" t="s">
        <v>2305</v>
      </c>
      <c r="F1514" s="16">
        <v>0</v>
      </c>
      <c r="G1514" s="15">
        <f>TRUNC((G1513) * D1514/100, 1)</f>
        <v>7748.9</v>
      </c>
      <c r="H1514" s="6" t="s">
        <v>5631</v>
      </c>
      <c r="I1514" s="6" t="s">
        <v>5631</v>
      </c>
      <c r="K1514" s="6" t="s">
        <v>608</v>
      </c>
      <c r="L1514" s="6" t="s">
        <v>5631</v>
      </c>
      <c r="M1514" s="6" t="s">
        <v>3749</v>
      </c>
      <c r="N1514" s="6" t="s">
        <v>5631</v>
      </c>
    </row>
    <row r="1515" spans="1:14" ht="15" customHeight="1">
      <c r="B1515" s="6" t="s">
        <v>4803</v>
      </c>
      <c r="G1515" s="14">
        <f>TRUNC(G1513+G1514, 0)</f>
        <v>50798</v>
      </c>
    </row>
    <row r="1516" spans="1:14" ht="15" customHeight="1">
      <c r="A1516" s="6" t="s">
        <v>2270</v>
      </c>
      <c r="B1516" s="6" t="s">
        <v>2417</v>
      </c>
      <c r="C1516" s="6" t="s">
        <v>2659</v>
      </c>
      <c r="D1516" s="6">
        <v>1</v>
      </c>
      <c r="E1516" s="15" t="s">
        <v>3317</v>
      </c>
      <c r="F1516" s="15">
        <f>TRUNC(중기기초자료!E721 * 중기전역변수!C19, 1)</f>
        <v>25758.7</v>
      </c>
      <c r="G1516" s="15">
        <f>TRUNC(F1516*D1516, 1)</f>
        <v>25758.7</v>
      </c>
      <c r="H1516" s="6" t="s">
        <v>5631</v>
      </c>
      <c r="I1516" s="6" t="s">
        <v>5631</v>
      </c>
      <c r="K1516" s="6" t="s">
        <v>3156</v>
      </c>
      <c r="L1516" s="6" t="s">
        <v>5631</v>
      </c>
      <c r="M1516" s="6" t="s">
        <v>3230</v>
      </c>
    </row>
    <row r="1517" spans="1:14" ht="15" customHeight="1">
      <c r="B1517" s="6" t="s">
        <v>4803</v>
      </c>
      <c r="G1517" s="14">
        <f>TRUNC(G1516, 0)</f>
        <v>25758</v>
      </c>
    </row>
    <row r="1518" spans="1:14" ht="15" customHeight="1">
      <c r="B1518" s="6" t="s">
        <v>588</v>
      </c>
      <c r="G1518" s="14">
        <f>TRUNC(G1512+G1515+G1517, 0)</f>
        <v>128986</v>
      </c>
    </row>
    <row r="1519" spans="1:14" ht="15" customHeight="1">
      <c r="A1519" s="13"/>
      <c r="B1519" s="13"/>
      <c r="C1519" s="13"/>
      <c r="D1519" s="13"/>
      <c r="E1519" s="13"/>
      <c r="F1519" s="13"/>
      <c r="G1519" s="13"/>
      <c r="H1519" s="13"/>
    </row>
    <row r="1520" spans="1:14" ht="15" customHeight="1">
      <c r="A1520" s="13" t="s">
        <v>4970</v>
      </c>
      <c r="B1520" s="13" t="s">
        <v>1953</v>
      </c>
      <c r="C1520" s="13"/>
      <c r="D1520" s="13"/>
      <c r="E1520" s="13"/>
      <c r="F1520" s="13"/>
      <c r="G1520" s="13"/>
      <c r="H1520" s="13"/>
      <c r="I1520" s="6" t="s">
        <v>5631</v>
      </c>
      <c r="J1520" s="6" t="s">
        <v>4365</v>
      </c>
    </row>
    <row r="1521" spans="1:14" ht="15" customHeight="1">
      <c r="A1521" s="13" t="s">
        <v>1567</v>
      </c>
      <c r="B1521" s="13" t="s">
        <v>1905</v>
      </c>
      <c r="C1521" s="13"/>
      <c r="D1521" s="13"/>
      <c r="E1521" s="13"/>
      <c r="F1521" s="13"/>
      <c r="G1521" s="13"/>
      <c r="H1521" s="13"/>
    </row>
    <row r="1522" spans="1:14" ht="15" customHeight="1">
      <c r="A1522" s="5" t="s">
        <v>4302</v>
      </c>
      <c r="B1522" s="5"/>
      <c r="C1522" s="5" t="s">
        <v>2755</v>
      </c>
      <c r="D1522" s="5" t="s">
        <v>182</v>
      </c>
      <c r="E1522" s="5" t="s">
        <v>5266</v>
      </c>
      <c r="F1522" s="5" t="s">
        <v>1321</v>
      </c>
      <c r="G1522" s="5" t="s">
        <v>780</v>
      </c>
      <c r="H1522" s="5" t="s">
        <v>1458</v>
      </c>
    </row>
    <row r="1523" spans="1:14" ht="15" customHeight="1">
      <c r="A1523" s="6" t="s">
        <v>405</v>
      </c>
      <c r="B1523" s="6" t="s">
        <v>5371</v>
      </c>
      <c r="C1523" s="6" t="s">
        <v>871</v>
      </c>
      <c r="D1523" s="6">
        <f>(857 + 571 + 436)*10^-4</f>
        <v>0.18640000000000001</v>
      </c>
      <c r="E1523" s="14" t="s">
        <v>4463</v>
      </c>
      <c r="F1523" s="14">
        <f>TRUNC(중기기초자료!F140 * 중기전역변수!C5/1000,0)</f>
        <v>328373</v>
      </c>
      <c r="G1523" s="15">
        <f>TRUNC(F1523*D1523, 1)</f>
        <v>61208.7</v>
      </c>
      <c r="H1523" s="6" t="s">
        <v>5631</v>
      </c>
      <c r="I1523" s="6" t="s">
        <v>5631</v>
      </c>
      <c r="K1523" s="6" t="s">
        <v>724</v>
      </c>
      <c r="L1523" s="6" t="s">
        <v>5631</v>
      </c>
      <c r="M1523" s="6" t="s">
        <v>294</v>
      </c>
      <c r="N1523" s="6" t="s">
        <v>3912</v>
      </c>
    </row>
    <row r="1524" spans="1:14" ht="15" customHeight="1">
      <c r="B1524" s="6" t="s">
        <v>4803</v>
      </c>
      <c r="G1524" s="14">
        <f>TRUNC(G1523, 0)</f>
        <v>61208</v>
      </c>
    </row>
    <row r="1525" spans="1:14" ht="15" customHeight="1">
      <c r="A1525" s="6" t="s">
        <v>3802</v>
      </c>
      <c r="B1525" s="6" t="s">
        <v>2171</v>
      </c>
      <c r="C1525" s="6" t="s">
        <v>4283</v>
      </c>
      <c r="D1525" s="6">
        <v>41.4</v>
      </c>
      <c r="E1525" s="16" t="s">
        <v>5542</v>
      </c>
      <c r="F1525" s="16">
        <f>중기기초자료!D731</f>
        <v>1223</v>
      </c>
      <c r="G1525" s="15">
        <f>TRUNC(F1525*D1525, 1)</f>
        <v>50632.2</v>
      </c>
      <c r="H1525" s="6" t="s">
        <v>5631</v>
      </c>
      <c r="I1525" s="6" t="s">
        <v>5631</v>
      </c>
      <c r="K1525" s="6" t="s">
        <v>2015</v>
      </c>
      <c r="L1525" s="6" t="s">
        <v>5631</v>
      </c>
      <c r="M1525" s="6" t="s">
        <v>1155</v>
      </c>
    </row>
    <row r="1526" spans="1:14" ht="15" customHeight="1">
      <c r="B1526" s="6" t="s">
        <v>1786</v>
      </c>
      <c r="C1526" s="6" t="s">
        <v>4283</v>
      </c>
      <c r="D1526" s="6">
        <v>18</v>
      </c>
      <c r="E1526" s="16" t="s">
        <v>2305</v>
      </c>
      <c r="F1526" s="16">
        <v>0</v>
      </c>
      <c r="G1526" s="15">
        <f>TRUNC((G1525) * D1526/100, 1)</f>
        <v>9113.7000000000007</v>
      </c>
      <c r="H1526" s="6" t="s">
        <v>5631</v>
      </c>
      <c r="I1526" s="6" t="s">
        <v>5631</v>
      </c>
      <c r="K1526" s="6" t="s">
        <v>608</v>
      </c>
      <c r="L1526" s="6" t="s">
        <v>5631</v>
      </c>
      <c r="M1526" s="6" t="s">
        <v>3749</v>
      </c>
      <c r="N1526" s="6" t="s">
        <v>5631</v>
      </c>
    </row>
    <row r="1527" spans="1:14" ht="15" customHeight="1">
      <c r="B1527" s="6" t="s">
        <v>4803</v>
      </c>
      <c r="G1527" s="14">
        <f>TRUNC(G1525+G1526, 0)</f>
        <v>59745</v>
      </c>
    </row>
    <row r="1528" spans="1:14" ht="15" customHeight="1">
      <c r="A1528" s="6" t="s">
        <v>2270</v>
      </c>
      <c r="B1528" s="6" t="s">
        <v>2417</v>
      </c>
      <c r="C1528" s="6" t="s">
        <v>2659</v>
      </c>
      <c r="D1528" s="6">
        <v>1</v>
      </c>
      <c r="E1528" s="15" t="s">
        <v>3317</v>
      </c>
      <c r="F1528" s="15">
        <f>TRUNC(중기기초자료!E721 * 중기전역변수!C19, 1)</f>
        <v>25758.7</v>
      </c>
      <c r="G1528" s="15">
        <f>TRUNC(F1528*D1528, 1)</f>
        <v>25758.7</v>
      </c>
      <c r="H1528" s="6" t="s">
        <v>5631</v>
      </c>
      <c r="I1528" s="6" t="s">
        <v>5631</v>
      </c>
      <c r="K1528" s="6" t="s">
        <v>3156</v>
      </c>
      <c r="L1528" s="6" t="s">
        <v>5631</v>
      </c>
      <c r="M1528" s="6" t="s">
        <v>3230</v>
      </c>
    </row>
    <row r="1529" spans="1:14" ht="15" customHeight="1">
      <c r="B1529" s="6" t="s">
        <v>4803</v>
      </c>
      <c r="G1529" s="14">
        <f>TRUNC(G1528, 0)</f>
        <v>25758</v>
      </c>
    </row>
    <row r="1530" spans="1:14" ht="15" customHeight="1">
      <c r="B1530" s="6" t="s">
        <v>588</v>
      </c>
      <c r="G1530" s="14">
        <f>TRUNC(G1524+G1527+G1529, 0)</f>
        <v>146711</v>
      </c>
    </row>
    <row r="1531" spans="1:14" ht="15" customHeight="1">
      <c r="A1531" s="13"/>
      <c r="B1531" s="13"/>
      <c r="C1531" s="13"/>
      <c r="D1531" s="13"/>
      <c r="E1531" s="13"/>
      <c r="F1531" s="13"/>
      <c r="G1531" s="13"/>
      <c r="H1531" s="13"/>
    </row>
    <row r="1532" spans="1:14" ht="15" customHeight="1">
      <c r="A1532" s="13" t="s">
        <v>4970</v>
      </c>
      <c r="B1532" s="13" t="s">
        <v>2522</v>
      </c>
      <c r="C1532" s="13"/>
      <c r="D1532" s="13"/>
      <c r="E1532" s="13"/>
      <c r="F1532" s="13"/>
      <c r="G1532" s="13"/>
      <c r="H1532" s="13"/>
      <c r="I1532" s="6" t="s">
        <v>5631</v>
      </c>
      <c r="J1532" s="6" t="s">
        <v>3753</v>
      </c>
    </row>
    <row r="1533" spans="1:14" ht="15" customHeight="1">
      <c r="A1533" s="13" t="s">
        <v>1567</v>
      </c>
      <c r="B1533" s="13" t="s">
        <v>3525</v>
      </c>
      <c r="C1533" s="13"/>
      <c r="D1533" s="13"/>
      <c r="E1533" s="13"/>
      <c r="F1533" s="13"/>
      <c r="G1533" s="13"/>
      <c r="H1533" s="13"/>
    </row>
    <row r="1534" spans="1:14" ht="15" customHeight="1">
      <c r="A1534" s="5" t="s">
        <v>4302</v>
      </c>
      <c r="B1534" s="5"/>
      <c r="C1534" s="5" t="s">
        <v>2755</v>
      </c>
      <c r="D1534" s="5" t="s">
        <v>182</v>
      </c>
      <c r="E1534" s="5" t="s">
        <v>5266</v>
      </c>
      <c r="F1534" s="5" t="s">
        <v>1321</v>
      </c>
      <c r="G1534" s="5" t="s">
        <v>780</v>
      </c>
      <c r="H1534" s="5" t="s">
        <v>1458</v>
      </c>
    </row>
    <row r="1535" spans="1:14" ht="15" customHeight="1">
      <c r="A1535" s="6" t="s">
        <v>405</v>
      </c>
      <c r="B1535" s="6" t="s">
        <v>170</v>
      </c>
      <c r="C1535" s="6" t="s">
        <v>1583</v>
      </c>
      <c r="D1535" s="6">
        <f>(818 + 227 + 591)*10^-4</f>
        <v>0.1636</v>
      </c>
      <c r="E1535" s="14" t="s">
        <v>4463</v>
      </c>
      <c r="F1535" s="14">
        <f>TRUNC(중기기초자료!F141 * 중기전역변수!C5/1000,0)</f>
        <v>9268</v>
      </c>
      <c r="G1535" s="15">
        <f>TRUNC(F1535*D1535, 1)</f>
        <v>1516.2</v>
      </c>
      <c r="H1535" s="6" t="s">
        <v>5631</v>
      </c>
      <c r="I1535" s="6" t="s">
        <v>5631</v>
      </c>
      <c r="K1535" s="6" t="s">
        <v>724</v>
      </c>
      <c r="L1535" s="6" t="s">
        <v>5631</v>
      </c>
      <c r="M1535" s="6" t="s">
        <v>2254</v>
      </c>
      <c r="N1535" s="6" t="s">
        <v>4132</v>
      </c>
    </row>
    <row r="1536" spans="1:14" ht="15" customHeight="1">
      <c r="B1536" s="6" t="s">
        <v>4803</v>
      </c>
      <c r="G1536" s="14">
        <f>TRUNC(G1535, 0)</f>
        <v>1516</v>
      </c>
    </row>
    <row r="1537" spans="1:14" ht="15" customHeight="1">
      <c r="A1537" s="6" t="s">
        <v>3802</v>
      </c>
    </row>
    <row r="1538" spans="1:14" ht="15" customHeight="1">
      <c r="B1538" s="6" t="s">
        <v>4803</v>
      </c>
    </row>
    <row r="1539" spans="1:14" ht="15" customHeight="1">
      <c r="A1539" s="6" t="s">
        <v>2270</v>
      </c>
    </row>
    <row r="1540" spans="1:14" ht="15" customHeight="1">
      <c r="B1540" s="6" t="s">
        <v>4803</v>
      </c>
    </row>
    <row r="1541" spans="1:14" ht="15" customHeight="1">
      <c r="B1541" s="6" t="s">
        <v>588</v>
      </c>
      <c r="G1541" s="14">
        <f>TRUNC(G1536+G1538+G1540, 0)</f>
        <v>1516</v>
      </c>
    </row>
    <row r="1542" spans="1:14" ht="15" customHeight="1">
      <c r="A1542" s="13"/>
      <c r="B1542" s="13"/>
      <c r="C1542" s="13"/>
      <c r="D1542" s="13"/>
      <c r="E1542" s="13"/>
      <c r="F1542" s="13"/>
      <c r="G1542" s="13"/>
      <c r="H1542" s="13"/>
    </row>
    <row r="1543" spans="1:14" ht="15" customHeight="1">
      <c r="A1543" s="13" t="s">
        <v>4970</v>
      </c>
      <c r="B1543" s="13" t="s">
        <v>2033</v>
      </c>
      <c r="C1543" s="13"/>
      <c r="D1543" s="13"/>
      <c r="E1543" s="13"/>
      <c r="F1543" s="13"/>
      <c r="G1543" s="13"/>
      <c r="H1543" s="13"/>
      <c r="I1543" s="6" t="s">
        <v>5631</v>
      </c>
      <c r="J1543" s="6" t="s">
        <v>3918</v>
      </c>
    </row>
    <row r="1544" spans="1:14" ht="15" customHeight="1">
      <c r="A1544" s="13" t="s">
        <v>1567</v>
      </c>
      <c r="B1544" s="13" t="s">
        <v>1687</v>
      </c>
      <c r="C1544" s="13"/>
      <c r="D1544" s="13"/>
      <c r="E1544" s="13"/>
      <c r="F1544" s="13"/>
      <c r="G1544" s="13"/>
      <c r="H1544" s="13"/>
    </row>
    <row r="1545" spans="1:14" ht="15" customHeight="1">
      <c r="A1545" s="5" t="s">
        <v>4302</v>
      </c>
      <c r="B1545" s="5"/>
      <c r="C1545" s="5" t="s">
        <v>2755</v>
      </c>
      <c r="D1545" s="5" t="s">
        <v>182</v>
      </c>
      <c r="E1545" s="5" t="s">
        <v>5266</v>
      </c>
      <c r="F1545" s="5" t="s">
        <v>1321</v>
      </c>
      <c r="G1545" s="5" t="s">
        <v>780</v>
      </c>
      <c r="H1545" s="5" t="s">
        <v>1458</v>
      </c>
    </row>
    <row r="1546" spans="1:14" ht="15" customHeight="1">
      <c r="A1546" s="6" t="s">
        <v>405</v>
      </c>
      <c r="B1546" s="6" t="s">
        <v>170</v>
      </c>
      <c r="C1546" s="6" t="s">
        <v>2323</v>
      </c>
      <c r="D1546" s="6">
        <f>(818 + 227 + 591)*10^-4</f>
        <v>0.1636</v>
      </c>
      <c r="E1546" s="14" t="s">
        <v>4463</v>
      </c>
      <c r="F1546" s="14">
        <f>TRUNC(중기기초자료!F142 * 중기전역변수!C5/1000,0)</f>
        <v>21806</v>
      </c>
      <c r="G1546" s="15">
        <f>TRUNC(F1546*D1546, 1)</f>
        <v>3567.4</v>
      </c>
      <c r="H1546" s="6" t="s">
        <v>5631</v>
      </c>
      <c r="I1546" s="6" t="s">
        <v>5631</v>
      </c>
      <c r="K1546" s="6" t="s">
        <v>724</v>
      </c>
      <c r="L1546" s="6" t="s">
        <v>5631</v>
      </c>
      <c r="M1546" s="6" t="s">
        <v>2795</v>
      </c>
      <c r="N1546" s="6" t="s">
        <v>4132</v>
      </c>
    </row>
    <row r="1547" spans="1:14" ht="15" customHeight="1">
      <c r="B1547" s="6" t="s">
        <v>4803</v>
      </c>
      <c r="G1547" s="14">
        <f>TRUNC(G1546, 0)</f>
        <v>3567</v>
      </c>
    </row>
    <row r="1548" spans="1:14" ht="15" customHeight="1">
      <c r="A1548" s="6" t="s">
        <v>3802</v>
      </c>
    </row>
    <row r="1549" spans="1:14" ht="15" customHeight="1">
      <c r="B1549" s="6" t="s">
        <v>4803</v>
      </c>
    </row>
    <row r="1550" spans="1:14" ht="15" customHeight="1">
      <c r="A1550" s="6" t="s">
        <v>2270</v>
      </c>
    </row>
    <row r="1551" spans="1:14" ht="15" customHeight="1">
      <c r="B1551" s="6" t="s">
        <v>4803</v>
      </c>
    </row>
    <row r="1552" spans="1:14" ht="15" customHeight="1">
      <c r="B1552" s="6" t="s">
        <v>588</v>
      </c>
      <c r="G1552" s="14">
        <f>TRUNC(G1547+G1549+G1551, 0)</f>
        <v>3567</v>
      </c>
    </row>
    <row r="1553" spans="1:14" ht="15" customHeight="1">
      <c r="A1553" s="13"/>
      <c r="B1553" s="13"/>
      <c r="C1553" s="13"/>
      <c r="D1553" s="13"/>
      <c r="E1553" s="13"/>
      <c r="F1553" s="13"/>
      <c r="G1553" s="13"/>
      <c r="H1553" s="13"/>
    </row>
    <row r="1554" spans="1:14" ht="15" customHeight="1">
      <c r="A1554" s="13" t="s">
        <v>4970</v>
      </c>
      <c r="B1554" s="13" t="s">
        <v>4035</v>
      </c>
      <c r="C1554" s="13"/>
      <c r="D1554" s="13"/>
      <c r="E1554" s="13"/>
      <c r="F1554" s="13"/>
      <c r="G1554" s="13"/>
      <c r="H1554" s="13"/>
      <c r="I1554" s="6" t="s">
        <v>5631</v>
      </c>
      <c r="J1554" s="6" t="s">
        <v>3896</v>
      </c>
    </row>
    <row r="1555" spans="1:14" ht="15" customHeight="1">
      <c r="A1555" s="13" t="s">
        <v>1567</v>
      </c>
      <c r="B1555" s="13" t="s">
        <v>1190</v>
      </c>
      <c r="C1555" s="13"/>
      <c r="D1555" s="13"/>
      <c r="E1555" s="13"/>
      <c r="F1555" s="13"/>
      <c r="G1555" s="13"/>
      <c r="H1555" s="13"/>
    </row>
    <row r="1556" spans="1:14" ht="15" customHeight="1">
      <c r="A1556" s="5" t="s">
        <v>4302</v>
      </c>
      <c r="B1556" s="5"/>
      <c r="C1556" s="5" t="s">
        <v>2755</v>
      </c>
      <c r="D1556" s="5" t="s">
        <v>182</v>
      </c>
      <c r="E1556" s="5" t="s">
        <v>5266</v>
      </c>
      <c r="F1556" s="5" t="s">
        <v>1321</v>
      </c>
      <c r="G1556" s="5" t="s">
        <v>780</v>
      </c>
      <c r="H1556" s="5" t="s">
        <v>1458</v>
      </c>
    </row>
    <row r="1557" spans="1:14" ht="15" customHeight="1">
      <c r="A1557" s="6" t="s">
        <v>405</v>
      </c>
      <c r="B1557" s="6" t="s">
        <v>170</v>
      </c>
      <c r="C1557" s="6" t="s">
        <v>3070</v>
      </c>
      <c r="D1557" s="6">
        <f>(818 + 227 + 591)*10^-4</f>
        <v>0.1636</v>
      </c>
      <c r="E1557" s="14" t="s">
        <v>4463</v>
      </c>
      <c r="F1557" s="14">
        <f>TRUNC(중기기초자료!F143 * 중기전역변수!C5/1000,0)</f>
        <v>28072</v>
      </c>
      <c r="G1557" s="15">
        <f>TRUNC(F1557*D1557, 1)</f>
        <v>4592.5</v>
      </c>
      <c r="H1557" s="6" t="s">
        <v>5631</v>
      </c>
      <c r="I1557" s="6" t="s">
        <v>5631</v>
      </c>
      <c r="K1557" s="6" t="s">
        <v>724</v>
      </c>
      <c r="L1557" s="6" t="s">
        <v>5631</v>
      </c>
      <c r="M1557" s="6" t="s">
        <v>2650</v>
      </c>
      <c r="N1557" s="6" t="s">
        <v>4132</v>
      </c>
    </row>
    <row r="1558" spans="1:14" ht="15" customHeight="1">
      <c r="B1558" s="6" t="s">
        <v>4803</v>
      </c>
      <c r="G1558" s="14">
        <f>TRUNC(G1557, 0)</f>
        <v>4592</v>
      </c>
    </row>
    <row r="1559" spans="1:14" ht="15" customHeight="1">
      <c r="A1559" s="6" t="s">
        <v>3802</v>
      </c>
    </row>
    <row r="1560" spans="1:14" ht="15" customHeight="1">
      <c r="B1560" s="6" t="s">
        <v>4803</v>
      </c>
    </row>
    <row r="1561" spans="1:14" ht="15" customHeight="1">
      <c r="A1561" s="6" t="s">
        <v>2270</v>
      </c>
    </row>
    <row r="1562" spans="1:14" ht="15" customHeight="1">
      <c r="B1562" s="6" t="s">
        <v>4803</v>
      </c>
    </row>
    <row r="1563" spans="1:14" ht="15" customHeight="1">
      <c r="B1563" s="6" t="s">
        <v>588</v>
      </c>
      <c r="G1563" s="14">
        <f>TRUNC(G1558+G1560+G1562, 0)</f>
        <v>4592</v>
      </c>
    </row>
    <row r="1564" spans="1:14" ht="15" customHeight="1">
      <c r="A1564" s="13"/>
      <c r="B1564" s="13"/>
      <c r="C1564" s="13"/>
      <c r="D1564" s="13"/>
      <c r="E1564" s="13"/>
      <c r="F1564" s="13"/>
      <c r="G1564" s="13"/>
      <c r="H1564" s="13"/>
    </row>
    <row r="1565" spans="1:14" ht="15" customHeight="1">
      <c r="A1565" s="13" t="s">
        <v>4970</v>
      </c>
      <c r="B1565" s="13" t="s">
        <v>3454</v>
      </c>
      <c r="C1565" s="13"/>
      <c r="D1565" s="13"/>
      <c r="E1565" s="13"/>
      <c r="F1565" s="13"/>
      <c r="G1565" s="13"/>
      <c r="H1565" s="13"/>
      <c r="I1565" s="6" t="s">
        <v>5631</v>
      </c>
      <c r="J1565" s="6" t="s">
        <v>4186</v>
      </c>
    </row>
    <row r="1566" spans="1:14" ht="15" customHeight="1">
      <c r="A1566" s="13" t="s">
        <v>1567</v>
      </c>
      <c r="B1566" s="13" t="s">
        <v>98</v>
      </c>
      <c r="C1566" s="13"/>
      <c r="D1566" s="13"/>
      <c r="E1566" s="13"/>
      <c r="F1566" s="13"/>
      <c r="G1566" s="13"/>
      <c r="H1566" s="13"/>
    </row>
    <row r="1567" spans="1:14" ht="15" customHeight="1">
      <c r="A1567" s="5" t="s">
        <v>4302</v>
      </c>
      <c r="B1567" s="5"/>
      <c r="C1567" s="5" t="s">
        <v>2755</v>
      </c>
      <c r="D1567" s="5" t="s">
        <v>182</v>
      </c>
      <c r="E1567" s="5" t="s">
        <v>5266</v>
      </c>
      <c r="F1567" s="5" t="s">
        <v>1321</v>
      </c>
      <c r="G1567" s="5" t="s">
        <v>780</v>
      </c>
      <c r="H1567" s="5" t="s">
        <v>1458</v>
      </c>
    </row>
    <row r="1568" spans="1:14" ht="15" customHeight="1">
      <c r="A1568" s="6" t="s">
        <v>405</v>
      </c>
      <c r="B1568" s="6" t="s">
        <v>170</v>
      </c>
      <c r="C1568" s="6" t="s">
        <v>3251</v>
      </c>
      <c r="D1568" s="6">
        <f>(818 + 227 + 591)*10^-4</f>
        <v>0.1636</v>
      </c>
      <c r="E1568" s="14" t="s">
        <v>4463</v>
      </c>
      <c r="F1568" s="14">
        <f>TRUNC(중기기초자료!F144 * 중기전역변수!C5/1000,0)</f>
        <v>31491</v>
      </c>
      <c r="G1568" s="15">
        <f>TRUNC(F1568*D1568, 1)</f>
        <v>5151.8999999999996</v>
      </c>
      <c r="H1568" s="6" t="s">
        <v>5631</v>
      </c>
      <c r="I1568" s="6" t="s">
        <v>5631</v>
      </c>
      <c r="K1568" s="6" t="s">
        <v>724</v>
      </c>
      <c r="L1568" s="6" t="s">
        <v>5631</v>
      </c>
      <c r="M1568" s="6" t="s">
        <v>270</v>
      </c>
      <c r="N1568" s="6" t="s">
        <v>4132</v>
      </c>
    </row>
    <row r="1569" spans="1:14" ht="15" customHeight="1">
      <c r="B1569" s="6" t="s">
        <v>4803</v>
      </c>
      <c r="G1569" s="14">
        <f>TRUNC(G1568, 0)</f>
        <v>5151</v>
      </c>
    </row>
    <row r="1570" spans="1:14" ht="15" customHeight="1">
      <c r="A1570" s="6" t="s">
        <v>3802</v>
      </c>
    </row>
    <row r="1571" spans="1:14" ht="15" customHeight="1">
      <c r="B1571" s="6" t="s">
        <v>4803</v>
      </c>
    </row>
    <row r="1572" spans="1:14" ht="15" customHeight="1">
      <c r="A1572" s="6" t="s">
        <v>2270</v>
      </c>
    </row>
    <row r="1573" spans="1:14" ht="15" customHeight="1">
      <c r="B1573" s="6" t="s">
        <v>4803</v>
      </c>
    </row>
    <row r="1574" spans="1:14" ht="15" customHeight="1">
      <c r="B1574" s="6" t="s">
        <v>588</v>
      </c>
      <c r="G1574" s="14">
        <f>TRUNC(G1569+G1571+G1573, 0)</f>
        <v>5151</v>
      </c>
    </row>
    <row r="1575" spans="1:14" ht="15" customHeight="1">
      <c r="A1575" s="13"/>
      <c r="B1575" s="13"/>
      <c r="C1575" s="13"/>
      <c r="D1575" s="13"/>
      <c r="E1575" s="13"/>
      <c r="F1575" s="13"/>
      <c r="G1575" s="13"/>
      <c r="H1575" s="13"/>
    </row>
    <row r="1576" spans="1:14" ht="15" customHeight="1">
      <c r="A1576" s="13" t="s">
        <v>4970</v>
      </c>
      <c r="B1576" s="13" t="s">
        <v>930</v>
      </c>
      <c r="C1576" s="13"/>
      <c r="D1576" s="13"/>
      <c r="E1576" s="13"/>
      <c r="F1576" s="13"/>
      <c r="G1576" s="13"/>
      <c r="H1576" s="13"/>
      <c r="I1576" s="6" t="s">
        <v>5631</v>
      </c>
      <c r="J1576" s="6" t="s">
        <v>5214</v>
      </c>
    </row>
    <row r="1577" spans="1:14" ht="15" customHeight="1">
      <c r="A1577" s="13" t="s">
        <v>1567</v>
      </c>
      <c r="B1577" s="13" t="s">
        <v>4561</v>
      </c>
      <c r="C1577" s="13"/>
      <c r="D1577" s="13"/>
      <c r="E1577" s="13"/>
      <c r="F1577" s="13"/>
      <c r="G1577" s="13"/>
      <c r="H1577" s="13"/>
    </row>
    <row r="1578" spans="1:14" ht="15" customHeight="1">
      <c r="A1578" s="5" t="s">
        <v>4302</v>
      </c>
      <c r="B1578" s="5"/>
      <c r="C1578" s="5" t="s">
        <v>2755</v>
      </c>
      <c r="D1578" s="5" t="s">
        <v>182</v>
      </c>
      <c r="E1578" s="5" t="s">
        <v>5266</v>
      </c>
      <c r="F1578" s="5" t="s">
        <v>1321</v>
      </c>
      <c r="G1578" s="5" t="s">
        <v>780</v>
      </c>
      <c r="H1578" s="5" t="s">
        <v>1458</v>
      </c>
    </row>
    <row r="1579" spans="1:14" ht="15" customHeight="1">
      <c r="A1579" s="6" t="s">
        <v>405</v>
      </c>
      <c r="B1579" s="6" t="s">
        <v>170</v>
      </c>
      <c r="C1579" s="6" t="s">
        <v>681</v>
      </c>
      <c r="D1579" s="6">
        <f>(818 + 227 + 591)*10^-4</f>
        <v>0.1636</v>
      </c>
      <c r="E1579" s="14" t="s">
        <v>4463</v>
      </c>
      <c r="F1579" s="14">
        <f>TRUNC(중기기초자료!F145 * 중기전역변수!C5/1000,0)</f>
        <v>36865</v>
      </c>
      <c r="G1579" s="15">
        <f>TRUNC(F1579*D1579, 1)</f>
        <v>6031.1</v>
      </c>
      <c r="H1579" s="6" t="s">
        <v>5631</v>
      </c>
      <c r="I1579" s="6" t="s">
        <v>5631</v>
      </c>
      <c r="K1579" s="6" t="s">
        <v>724</v>
      </c>
      <c r="L1579" s="6" t="s">
        <v>5631</v>
      </c>
      <c r="M1579" s="6" t="s">
        <v>903</v>
      </c>
      <c r="N1579" s="6" t="s">
        <v>1961</v>
      </c>
    </row>
    <row r="1580" spans="1:14" ht="15" customHeight="1">
      <c r="B1580" s="6" t="s">
        <v>4803</v>
      </c>
      <c r="G1580" s="14">
        <f>TRUNC(G1579, 0)</f>
        <v>6031</v>
      </c>
    </row>
    <row r="1581" spans="1:14" ht="15" customHeight="1">
      <c r="A1581" s="6" t="s">
        <v>3802</v>
      </c>
    </row>
    <row r="1582" spans="1:14" ht="15" customHeight="1">
      <c r="B1582" s="6" t="s">
        <v>4803</v>
      </c>
    </row>
    <row r="1583" spans="1:14" ht="15" customHeight="1">
      <c r="A1583" s="6" t="s">
        <v>2270</v>
      </c>
    </row>
    <row r="1584" spans="1:14" ht="15" customHeight="1">
      <c r="B1584" s="6" t="s">
        <v>4803</v>
      </c>
    </row>
    <row r="1585" spans="1:14" ht="15" customHeight="1">
      <c r="B1585" s="6" t="s">
        <v>588</v>
      </c>
      <c r="G1585" s="14">
        <f>TRUNC(G1580+G1582+G1584, 0)</f>
        <v>6031</v>
      </c>
    </row>
    <row r="1586" spans="1:14" ht="15" customHeight="1">
      <c r="A1586" s="13"/>
      <c r="B1586" s="13"/>
      <c r="C1586" s="13"/>
      <c r="D1586" s="13"/>
      <c r="E1586" s="13"/>
      <c r="F1586" s="13"/>
      <c r="G1586" s="13"/>
      <c r="H1586" s="13"/>
    </row>
    <row r="1587" spans="1:14" ht="15" customHeight="1">
      <c r="A1587" s="13" t="s">
        <v>4970</v>
      </c>
      <c r="B1587" s="13" t="s">
        <v>5404</v>
      </c>
      <c r="C1587" s="13"/>
      <c r="D1587" s="13"/>
      <c r="E1587" s="13"/>
      <c r="F1587" s="13"/>
      <c r="G1587" s="13"/>
      <c r="H1587" s="13"/>
      <c r="I1587" s="6" t="s">
        <v>5631</v>
      </c>
      <c r="J1587" s="6" t="s">
        <v>1767</v>
      </c>
    </row>
    <row r="1588" spans="1:14" ht="15" customHeight="1">
      <c r="A1588" s="13" t="s">
        <v>1567</v>
      </c>
      <c r="B1588" s="13" t="s">
        <v>1465</v>
      </c>
      <c r="C1588" s="13"/>
      <c r="D1588" s="13"/>
      <c r="E1588" s="13"/>
      <c r="F1588" s="13"/>
      <c r="G1588" s="13"/>
      <c r="H1588" s="13"/>
    </row>
    <row r="1589" spans="1:14" ht="15" customHeight="1">
      <c r="A1589" s="5" t="s">
        <v>4302</v>
      </c>
      <c r="B1589" s="5"/>
      <c r="C1589" s="5" t="s">
        <v>2755</v>
      </c>
      <c r="D1589" s="5" t="s">
        <v>182</v>
      </c>
      <c r="E1589" s="5" t="s">
        <v>5266</v>
      </c>
      <c r="F1589" s="5" t="s">
        <v>1321</v>
      </c>
      <c r="G1589" s="5" t="s">
        <v>780</v>
      </c>
      <c r="H1589" s="5" t="s">
        <v>1458</v>
      </c>
    </row>
    <row r="1590" spans="1:14" ht="15" customHeight="1">
      <c r="A1590" s="6" t="s">
        <v>405</v>
      </c>
      <c r="B1590" s="6" t="s">
        <v>170</v>
      </c>
      <c r="C1590" s="6" t="s">
        <v>4220</v>
      </c>
      <c r="D1590" s="6">
        <f>(818 + 227 + 591)*10^-4</f>
        <v>0.1636</v>
      </c>
      <c r="E1590" s="14" t="s">
        <v>4463</v>
      </c>
      <c r="F1590" s="14">
        <f>TRUNC(중기기초자료!F146 * 중기전역변수!C5/1000,0)</f>
        <v>45413</v>
      </c>
      <c r="G1590" s="15">
        <f>TRUNC(F1590*D1590, 1)</f>
        <v>7429.5</v>
      </c>
      <c r="H1590" s="6" t="s">
        <v>5631</v>
      </c>
      <c r="I1590" s="6" t="s">
        <v>5631</v>
      </c>
      <c r="K1590" s="6" t="s">
        <v>724</v>
      </c>
      <c r="L1590" s="6" t="s">
        <v>5631</v>
      </c>
      <c r="M1590" s="6" t="s">
        <v>2898</v>
      </c>
      <c r="N1590" s="6" t="s">
        <v>4132</v>
      </c>
    </row>
    <row r="1591" spans="1:14" ht="15" customHeight="1">
      <c r="B1591" s="6" t="s">
        <v>4803</v>
      </c>
      <c r="G1591" s="14">
        <f>TRUNC(G1590, 0)</f>
        <v>7429</v>
      </c>
    </row>
    <row r="1592" spans="1:14" ht="15" customHeight="1">
      <c r="A1592" s="6" t="s">
        <v>3802</v>
      </c>
    </row>
    <row r="1593" spans="1:14" ht="15" customHeight="1">
      <c r="B1593" s="6" t="s">
        <v>4803</v>
      </c>
    </row>
    <row r="1594" spans="1:14" ht="15" customHeight="1">
      <c r="A1594" s="6" t="s">
        <v>2270</v>
      </c>
    </row>
    <row r="1595" spans="1:14" ht="15" customHeight="1">
      <c r="B1595" s="6" t="s">
        <v>4803</v>
      </c>
    </row>
    <row r="1596" spans="1:14" ht="15" customHeight="1">
      <c r="B1596" s="6" t="s">
        <v>588</v>
      </c>
      <c r="G1596" s="14">
        <f>TRUNC(G1591+G1593+G1595, 0)</f>
        <v>7429</v>
      </c>
    </row>
    <row r="1597" spans="1:14" ht="15" customHeight="1">
      <c r="A1597" s="13"/>
      <c r="B1597" s="13"/>
      <c r="C1597" s="13"/>
      <c r="D1597" s="13"/>
      <c r="E1597" s="13"/>
      <c r="F1597" s="13"/>
      <c r="G1597" s="13"/>
      <c r="H1597" s="13"/>
    </row>
    <row r="1598" spans="1:14" ht="15" customHeight="1">
      <c r="A1598" s="13" t="s">
        <v>4970</v>
      </c>
      <c r="B1598" s="13" t="s">
        <v>3303</v>
      </c>
      <c r="C1598" s="13"/>
      <c r="D1598" s="13"/>
      <c r="E1598" s="13"/>
      <c r="F1598" s="13"/>
      <c r="G1598" s="13"/>
      <c r="H1598" s="13"/>
      <c r="I1598" s="6" t="s">
        <v>5631</v>
      </c>
      <c r="J1598" s="6" t="s">
        <v>3252</v>
      </c>
    </row>
    <row r="1599" spans="1:14" ht="15" customHeight="1">
      <c r="A1599" s="13" t="s">
        <v>1567</v>
      </c>
      <c r="B1599" s="13" t="s">
        <v>435</v>
      </c>
      <c r="C1599" s="13"/>
      <c r="D1599" s="13"/>
      <c r="E1599" s="13"/>
      <c r="F1599" s="13"/>
      <c r="G1599" s="13"/>
      <c r="H1599" s="13"/>
    </row>
    <row r="1600" spans="1:14" ht="15" customHeight="1">
      <c r="A1600" s="5" t="s">
        <v>4302</v>
      </c>
      <c r="B1600" s="5"/>
      <c r="C1600" s="5" t="s">
        <v>2755</v>
      </c>
      <c r="D1600" s="5" t="s">
        <v>182</v>
      </c>
      <c r="E1600" s="5" t="s">
        <v>5266</v>
      </c>
      <c r="F1600" s="5" t="s">
        <v>1321</v>
      </c>
      <c r="G1600" s="5" t="s">
        <v>780</v>
      </c>
      <c r="H1600" s="5" t="s">
        <v>1458</v>
      </c>
    </row>
    <row r="1601" spans="1:14" ht="15" customHeight="1">
      <c r="A1601" s="6" t="s">
        <v>405</v>
      </c>
      <c r="B1601" s="6" t="s">
        <v>170</v>
      </c>
      <c r="C1601" s="6" t="s">
        <v>3752</v>
      </c>
      <c r="D1601" s="6">
        <f>(818 + 227 + 591)*10^-4</f>
        <v>0.1636</v>
      </c>
      <c r="E1601" s="14" t="s">
        <v>4463</v>
      </c>
      <c r="F1601" s="14">
        <f>TRUNC(중기기초자료!F147 * 중기전역변수!C5/1000,0)</f>
        <v>85791</v>
      </c>
      <c r="G1601" s="15">
        <f>TRUNC(F1601*D1601, 1)</f>
        <v>14035.4</v>
      </c>
      <c r="H1601" s="6" t="s">
        <v>5631</v>
      </c>
      <c r="I1601" s="6" t="s">
        <v>5631</v>
      </c>
      <c r="K1601" s="6" t="s">
        <v>724</v>
      </c>
      <c r="L1601" s="6" t="s">
        <v>5631</v>
      </c>
      <c r="M1601" s="6" t="s">
        <v>2081</v>
      </c>
      <c r="N1601" s="6" t="s">
        <v>1961</v>
      </c>
    </row>
    <row r="1602" spans="1:14" ht="15" customHeight="1">
      <c r="B1602" s="6" t="s">
        <v>4803</v>
      </c>
      <c r="G1602" s="14">
        <f>TRUNC(G1601, 0)</f>
        <v>14035</v>
      </c>
    </row>
    <row r="1603" spans="1:14" ht="15" customHeight="1">
      <c r="A1603" s="6" t="s">
        <v>3802</v>
      </c>
    </row>
    <row r="1604" spans="1:14" ht="15" customHeight="1">
      <c r="B1604" s="6" t="s">
        <v>4803</v>
      </c>
    </row>
    <row r="1605" spans="1:14" ht="15" customHeight="1">
      <c r="A1605" s="6" t="s">
        <v>2270</v>
      </c>
    </row>
    <row r="1606" spans="1:14" ht="15" customHeight="1">
      <c r="B1606" s="6" t="s">
        <v>4803</v>
      </c>
    </row>
    <row r="1607" spans="1:14" ht="15" customHeight="1">
      <c r="B1607" s="6" t="s">
        <v>588</v>
      </c>
      <c r="G1607" s="14">
        <f>TRUNC(G1602+G1604+G1606, 0)</f>
        <v>14035</v>
      </c>
    </row>
    <row r="1608" spans="1:14" ht="15" customHeight="1">
      <c r="A1608" s="13"/>
      <c r="B1608" s="13"/>
      <c r="C1608" s="13"/>
      <c r="D1608" s="13"/>
      <c r="E1608" s="13"/>
      <c r="F1608" s="13"/>
      <c r="G1608" s="13"/>
      <c r="H1608" s="13"/>
    </row>
    <row r="1609" spans="1:14" ht="15" customHeight="1">
      <c r="A1609" s="13" t="s">
        <v>4970</v>
      </c>
      <c r="B1609" s="13" t="s">
        <v>1144</v>
      </c>
      <c r="C1609" s="13"/>
      <c r="D1609" s="13"/>
      <c r="E1609" s="13"/>
      <c r="F1609" s="13"/>
      <c r="G1609" s="13"/>
      <c r="H1609" s="13"/>
      <c r="I1609" s="6" t="s">
        <v>5631</v>
      </c>
      <c r="J1609" s="6" t="s">
        <v>2005</v>
      </c>
    </row>
    <row r="1610" spans="1:14" ht="15" customHeight="1">
      <c r="A1610" s="13" t="s">
        <v>1567</v>
      </c>
      <c r="B1610" s="13" t="s">
        <v>2673</v>
      </c>
      <c r="C1610" s="13"/>
      <c r="D1610" s="13"/>
      <c r="E1610" s="13"/>
      <c r="F1610" s="13"/>
      <c r="G1610" s="13"/>
      <c r="H1610" s="13"/>
    </row>
    <row r="1611" spans="1:14" ht="15" customHeight="1">
      <c r="A1611" s="5" t="s">
        <v>4302</v>
      </c>
      <c r="B1611" s="5"/>
      <c r="C1611" s="5" t="s">
        <v>2755</v>
      </c>
      <c r="D1611" s="5" t="s">
        <v>182</v>
      </c>
      <c r="E1611" s="5" t="s">
        <v>5266</v>
      </c>
      <c r="F1611" s="5" t="s">
        <v>1321</v>
      </c>
      <c r="G1611" s="5" t="s">
        <v>780</v>
      </c>
      <c r="H1611" s="5" t="s">
        <v>1458</v>
      </c>
    </row>
    <row r="1612" spans="1:14" ht="15" customHeight="1">
      <c r="A1612" s="6" t="s">
        <v>405</v>
      </c>
      <c r="B1612" s="6" t="s">
        <v>2177</v>
      </c>
      <c r="C1612" s="6" t="s">
        <v>3160</v>
      </c>
      <c r="D1612" s="6">
        <f>(818 + 500 + 591)*10^-4</f>
        <v>0.19090000000000001</v>
      </c>
      <c r="E1612" s="14" t="s">
        <v>4463</v>
      </c>
      <c r="F1612" s="14">
        <f>TRUNC(중기기초자료!F148 * 중기전역변수!C5/1000,0)</f>
        <v>19677</v>
      </c>
      <c r="G1612" s="15">
        <f>TRUNC(F1612*D1612, 1)</f>
        <v>3756.3</v>
      </c>
      <c r="H1612" s="6" t="s">
        <v>5631</v>
      </c>
      <c r="I1612" s="6" t="s">
        <v>5631</v>
      </c>
      <c r="K1612" s="6" t="s">
        <v>724</v>
      </c>
      <c r="L1612" s="6" t="s">
        <v>5631</v>
      </c>
      <c r="M1612" s="6" t="s">
        <v>3164</v>
      </c>
      <c r="N1612" s="6" t="s">
        <v>1809</v>
      </c>
    </row>
    <row r="1613" spans="1:14" ht="15" customHeight="1">
      <c r="B1613" s="6" t="s">
        <v>4803</v>
      </c>
      <c r="G1613" s="14">
        <f>TRUNC(G1612, 0)</f>
        <v>3756</v>
      </c>
    </row>
    <row r="1614" spans="1:14" ht="15" customHeight="1">
      <c r="A1614" s="6" t="s">
        <v>3802</v>
      </c>
      <c r="B1614" s="6" t="s">
        <v>2171</v>
      </c>
      <c r="C1614" s="6" t="s">
        <v>4283</v>
      </c>
      <c r="D1614" s="6">
        <v>4.3</v>
      </c>
      <c r="E1614" s="16" t="s">
        <v>5542</v>
      </c>
      <c r="F1614" s="16">
        <f>중기기초자료!D731</f>
        <v>1223</v>
      </c>
      <c r="G1614" s="15">
        <f>TRUNC(F1614*D1614, 1)</f>
        <v>5258.9</v>
      </c>
      <c r="H1614" s="6" t="s">
        <v>5631</v>
      </c>
      <c r="I1614" s="6" t="s">
        <v>5631</v>
      </c>
      <c r="K1614" s="6" t="s">
        <v>2015</v>
      </c>
      <c r="L1614" s="6" t="s">
        <v>5631</v>
      </c>
      <c r="M1614" s="6" t="s">
        <v>1155</v>
      </c>
    </row>
    <row r="1615" spans="1:14" ht="15" customHeight="1">
      <c r="B1615" s="6" t="s">
        <v>1786</v>
      </c>
      <c r="C1615" s="6" t="s">
        <v>4283</v>
      </c>
      <c r="D1615" s="6">
        <v>8</v>
      </c>
      <c r="E1615" s="16" t="s">
        <v>2305</v>
      </c>
      <c r="F1615" s="16">
        <v>0</v>
      </c>
      <c r="G1615" s="15">
        <f>TRUNC((G1614) * D1615/100, 1)</f>
        <v>420.7</v>
      </c>
      <c r="H1615" s="6" t="s">
        <v>5631</v>
      </c>
      <c r="I1615" s="6" t="s">
        <v>5631</v>
      </c>
      <c r="K1615" s="6" t="s">
        <v>608</v>
      </c>
      <c r="L1615" s="6" t="s">
        <v>5631</v>
      </c>
      <c r="M1615" s="6" t="s">
        <v>3749</v>
      </c>
      <c r="N1615" s="6" t="s">
        <v>5631</v>
      </c>
    </row>
    <row r="1616" spans="1:14" ht="15" customHeight="1">
      <c r="B1616" s="6" t="s">
        <v>4803</v>
      </c>
      <c r="G1616" s="14">
        <f>TRUNC(G1614+G1615, 0)</f>
        <v>5679</v>
      </c>
    </row>
    <row r="1617" spans="1:14" ht="15" customHeight="1">
      <c r="A1617" s="6" t="s">
        <v>2270</v>
      </c>
    </row>
    <row r="1618" spans="1:14" ht="15" customHeight="1">
      <c r="B1618" s="6" t="s">
        <v>4803</v>
      </c>
    </row>
    <row r="1619" spans="1:14" ht="15" customHeight="1">
      <c r="B1619" s="6" t="s">
        <v>588</v>
      </c>
      <c r="G1619" s="14">
        <f>TRUNC(G1613+G1616+G1618, 0)</f>
        <v>9435</v>
      </c>
    </row>
    <row r="1620" spans="1:14" ht="15" customHeight="1">
      <c r="A1620" s="13"/>
      <c r="B1620" s="13"/>
      <c r="C1620" s="13"/>
      <c r="D1620" s="13"/>
      <c r="E1620" s="13"/>
      <c r="F1620" s="13"/>
      <c r="G1620" s="13"/>
      <c r="H1620" s="13"/>
    </row>
    <row r="1621" spans="1:14" ht="15" customHeight="1">
      <c r="A1621" s="13" t="s">
        <v>4970</v>
      </c>
      <c r="B1621" s="13" t="s">
        <v>4614</v>
      </c>
      <c r="C1621" s="13"/>
      <c r="D1621" s="13"/>
      <c r="E1621" s="13"/>
      <c r="F1621" s="13"/>
      <c r="G1621" s="13"/>
      <c r="H1621" s="13"/>
      <c r="I1621" s="6" t="s">
        <v>5631</v>
      </c>
      <c r="J1621" s="6" t="s">
        <v>4486</v>
      </c>
    </row>
    <row r="1622" spans="1:14" ht="15" customHeight="1">
      <c r="A1622" s="13" t="s">
        <v>1567</v>
      </c>
      <c r="B1622" s="13" t="s">
        <v>4920</v>
      </c>
      <c r="C1622" s="13"/>
      <c r="D1622" s="13"/>
      <c r="E1622" s="13"/>
      <c r="F1622" s="13"/>
      <c r="G1622" s="13"/>
      <c r="H1622" s="13"/>
    </row>
    <row r="1623" spans="1:14" ht="15" customHeight="1">
      <c r="A1623" s="5" t="s">
        <v>4302</v>
      </c>
      <c r="B1623" s="5"/>
      <c r="C1623" s="5" t="s">
        <v>2755</v>
      </c>
      <c r="D1623" s="5" t="s">
        <v>182</v>
      </c>
      <c r="E1623" s="5" t="s">
        <v>5266</v>
      </c>
      <c r="F1623" s="5" t="s">
        <v>1321</v>
      </c>
      <c r="G1623" s="5" t="s">
        <v>780</v>
      </c>
      <c r="H1623" s="5" t="s">
        <v>1458</v>
      </c>
    </row>
    <row r="1624" spans="1:14" ht="15" customHeight="1">
      <c r="A1624" s="6" t="s">
        <v>405</v>
      </c>
      <c r="B1624" s="6" t="s">
        <v>2177</v>
      </c>
      <c r="C1624" s="6" t="s">
        <v>2904</v>
      </c>
      <c r="D1624" s="6">
        <f>(818 + 500 + 591)*10^-4</f>
        <v>0.19090000000000001</v>
      </c>
      <c r="E1624" s="14" t="s">
        <v>4463</v>
      </c>
      <c r="F1624" s="14">
        <f>TRUNC(중기기초자료!F149 * 중기전역변수!C5/1000,0)</f>
        <v>27823</v>
      </c>
      <c r="G1624" s="15">
        <f>TRUNC(F1624*D1624, 1)</f>
        <v>5311.4</v>
      </c>
      <c r="H1624" s="6" t="s">
        <v>5631</v>
      </c>
      <c r="I1624" s="6" t="s">
        <v>5631</v>
      </c>
      <c r="K1624" s="6" t="s">
        <v>724</v>
      </c>
      <c r="L1624" s="6" t="s">
        <v>5631</v>
      </c>
      <c r="M1624" s="6" t="s">
        <v>178</v>
      </c>
      <c r="N1624" s="6" t="s">
        <v>1809</v>
      </c>
    </row>
    <row r="1625" spans="1:14" ht="15" customHeight="1">
      <c r="B1625" s="6" t="s">
        <v>4803</v>
      </c>
      <c r="G1625" s="14">
        <f>TRUNC(G1624, 0)</f>
        <v>5311</v>
      </c>
    </row>
    <row r="1626" spans="1:14" ht="15" customHeight="1">
      <c r="A1626" s="6" t="s">
        <v>3802</v>
      </c>
      <c r="B1626" s="6" t="s">
        <v>2171</v>
      </c>
      <c r="C1626" s="6" t="s">
        <v>4283</v>
      </c>
      <c r="D1626" s="6">
        <v>4.8</v>
      </c>
      <c r="E1626" s="16" t="s">
        <v>5542</v>
      </c>
      <c r="F1626" s="16">
        <f>중기기초자료!D731</f>
        <v>1223</v>
      </c>
      <c r="G1626" s="15">
        <f>TRUNC(F1626*D1626, 1)</f>
        <v>5870.4</v>
      </c>
      <c r="H1626" s="6" t="s">
        <v>5631</v>
      </c>
      <c r="I1626" s="6" t="s">
        <v>5631</v>
      </c>
      <c r="K1626" s="6" t="s">
        <v>2015</v>
      </c>
      <c r="L1626" s="6" t="s">
        <v>5631</v>
      </c>
      <c r="M1626" s="6" t="s">
        <v>1155</v>
      </c>
    </row>
    <row r="1627" spans="1:14" ht="15" customHeight="1">
      <c r="B1627" s="6" t="s">
        <v>1786</v>
      </c>
      <c r="C1627" s="6" t="s">
        <v>4283</v>
      </c>
      <c r="D1627" s="6">
        <v>8</v>
      </c>
      <c r="E1627" s="16" t="s">
        <v>2305</v>
      </c>
      <c r="F1627" s="16">
        <v>0</v>
      </c>
      <c r="G1627" s="15">
        <f>TRUNC((G1626) * D1627/100, 1)</f>
        <v>469.6</v>
      </c>
      <c r="H1627" s="6" t="s">
        <v>5631</v>
      </c>
      <c r="I1627" s="6" t="s">
        <v>5631</v>
      </c>
      <c r="K1627" s="6" t="s">
        <v>608</v>
      </c>
      <c r="L1627" s="6" t="s">
        <v>5631</v>
      </c>
      <c r="M1627" s="6" t="s">
        <v>3749</v>
      </c>
      <c r="N1627" s="6" t="s">
        <v>5631</v>
      </c>
    </row>
    <row r="1628" spans="1:14" ht="15" customHeight="1">
      <c r="B1628" s="6" t="s">
        <v>4803</v>
      </c>
      <c r="G1628" s="14">
        <f>TRUNC(G1626+G1627, 0)</f>
        <v>6340</v>
      </c>
    </row>
    <row r="1629" spans="1:14" ht="15" customHeight="1">
      <c r="A1629" s="6" t="s">
        <v>2270</v>
      </c>
    </row>
    <row r="1630" spans="1:14" ht="15" customHeight="1">
      <c r="B1630" s="6" t="s">
        <v>4803</v>
      </c>
    </row>
    <row r="1631" spans="1:14" ht="15" customHeight="1">
      <c r="B1631" s="6" t="s">
        <v>588</v>
      </c>
      <c r="G1631" s="14">
        <f>TRUNC(G1625+G1628+G1630, 0)</f>
        <v>11651</v>
      </c>
    </row>
    <row r="1632" spans="1:14" ht="15" customHeight="1">
      <c r="A1632" s="13"/>
      <c r="B1632" s="13"/>
      <c r="C1632" s="13"/>
      <c r="D1632" s="13"/>
      <c r="E1632" s="13"/>
      <c r="F1632" s="13"/>
      <c r="G1632" s="13"/>
      <c r="H1632" s="13"/>
    </row>
    <row r="1633" spans="1:14" ht="15" customHeight="1">
      <c r="A1633" s="13" t="s">
        <v>4970</v>
      </c>
      <c r="B1633" s="13" t="s">
        <v>3853</v>
      </c>
      <c r="C1633" s="13"/>
      <c r="D1633" s="13"/>
      <c r="E1633" s="13"/>
      <c r="F1633" s="13"/>
      <c r="G1633" s="13"/>
      <c r="H1633" s="13"/>
      <c r="I1633" s="6" t="s">
        <v>5631</v>
      </c>
      <c r="J1633" s="6" t="s">
        <v>2445</v>
      </c>
    </row>
    <row r="1634" spans="1:14" ht="15" customHeight="1">
      <c r="A1634" s="13" t="s">
        <v>1567</v>
      </c>
      <c r="B1634" s="13" t="s">
        <v>3117</v>
      </c>
      <c r="C1634" s="13"/>
      <c r="D1634" s="13"/>
      <c r="E1634" s="13"/>
      <c r="F1634" s="13"/>
      <c r="G1634" s="13"/>
      <c r="H1634" s="13"/>
    </row>
    <row r="1635" spans="1:14" ht="15" customHeight="1">
      <c r="A1635" s="5" t="s">
        <v>4302</v>
      </c>
      <c r="B1635" s="5"/>
      <c r="C1635" s="5" t="s">
        <v>2755</v>
      </c>
      <c r="D1635" s="5" t="s">
        <v>182</v>
      </c>
      <c r="E1635" s="5" t="s">
        <v>5266</v>
      </c>
      <c r="F1635" s="5" t="s">
        <v>1321</v>
      </c>
      <c r="G1635" s="5" t="s">
        <v>780</v>
      </c>
      <c r="H1635" s="5" t="s">
        <v>1458</v>
      </c>
    </row>
    <row r="1636" spans="1:14" ht="15" customHeight="1">
      <c r="A1636" s="6" t="s">
        <v>405</v>
      </c>
      <c r="B1636" s="6" t="s">
        <v>2177</v>
      </c>
      <c r="C1636" s="6" t="s">
        <v>5275</v>
      </c>
      <c r="D1636" s="6">
        <f>(818 + 500 + 591)*10^-4</f>
        <v>0.19090000000000001</v>
      </c>
      <c r="E1636" s="14" t="s">
        <v>4463</v>
      </c>
      <c r="F1636" s="14">
        <f>TRUNC(중기기초자료!F150 * 중기전역변수!C5/1000,0)</f>
        <v>33265</v>
      </c>
      <c r="G1636" s="15">
        <f>TRUNC(F1636*D1636, 1)</f>
        <v>6350.2</v>
      </c>
      <c r="H1636" s="6" t="s">
        <v>5631</v>
      </c>
      <c r="I1636" s="6" t="s">
        <v>5631</v>
      </c>
      <c r="K1636" s="6" t="s">
        <v>724</v>
      </c>
      <c r="L1636" s="6" t="s">
        <v>5631</v>
      </c>
      <c r="M1636" s="6" t="s">
        <v>3526</v>
      </c>
      <c r="N1636" s="6" t="s">
        <v>1809</v>
      </c>
    </row>
    <row r="1637" spans="1:14" ht="15" customHeight="1">
      <c r="B1637" s="6" t="s">
        <v>4803</v>
      </c>
      <c r="G1637" s="14">
        <f>TRUNC(G1636, 0)</f>
        <v>6350</v>
      </c>
    </row>
    <row r="1638" spans="1:14" ht="15" customHeight="1">
      <c r="A1638" s="6" t="s">
        <v>3802</v>
      </c>
      <c r="B1638" s="6" t="s">
        <v>2171</v>
      </c>
      <c r="C1638" s="6" t="s">
        <v>4283</v>
      </c>
      <c r="D1638" s="6">
        <v>4.8</v>
      </c>
      <c r="E1638" s="16" t="s">
        <v>5542</v>
      </c>
      <c r="F1638" s="16">
        <f>중기기초자료!D731</f>
        <v>1223</v>
      </c>
      <c r="G1638" s="15">
        <f>TRUNC(F1638*D1638, 1)</f>
        <v>5870.4</v>
      </c>
      <c r="H1638" s="6" t="s">
        <v>5631</v>
      </c>
      <c r="I1638" s="6" t="s">
        <v>5631</v>
      </c>
      <c r="K1638" s="6" t="s">
        <v>2015</v>
      </c>
      <c r="L1638" s="6" t="s">
        <v>5631</v>
      </c>
      <c r="M1638" s="6" t="s">
        <v>1155</v>
      </c>
    </row>
    <row r="1639" spans="1:14" ht="15" customHeight="1">
      <c r="B1639" s="6" t="s">
        <v>1786</v>
      </c>
      <c r="C1639" s="6" t="s">
        <v>4283</v>
      </c>
      <c r="D1639" s="6">
        <v>8</v>
      </c>
      <c r="E1639" s="16" t="s">
        <v>2305</v>
      </c>
      <c r="F1639" s="16">
        <v>0</v>
      </c>
      <c r="G1639" s="15">
        <f>TRUNC((G1638) * D1639/100, 1)</f>
        <v>469.6</v>
      </c>
      <c r="H1639" s="6" t="s">
        <v>5631</v>
      </c>
      <c r="I1639" s="6" t="s">
        <v>5631</v>
      </c>
      <c r="K1639" s="6" t="s">
        <v>608</v>
      </c>
      <c r="L1639" s="6" t="s">
        <v>5631</v>
      </c>
      <c r="M1639" s="6" t="s">
        <v>3749</v>
      </c>
      <c r="N1639" s="6" t="s">
        <v>5631</v>
      </c>
    </row>
    <row r="1640" spans="1:14" ht="15" customHeight="1">
      <c r="B1640" s="6" t="s">
        <v>4803</v>
      </c>
      <c r="G1640" s="14">
        <f>TRUNC(G1638+G1639, 0)</f>
        <v>6340</v>
      </c>
    </row>
    <row r="1641" spans="1:14" ht="15" customHeight="1">
      <c r="A1641" s="6" t="s">
        <v>2270</v>
      </c>
    </row>
    <row r="1642" spans="1:14" ht="15" customHeight="1">
      <c r="B1642" s="6" t="s">
        <v>4803</v>
      </c>
    </row>
    <row r="1643" spans="1:14" ht="15" customHeight="1">
      <c r="B1643" s="6" t="s">
        <v>588</v>
      </c>
      <c r="G1643" s="14">
        <f>TRUNC(G1637+G1640+G1642, 0)</f>
        <v>12690</v>
      </c>
    </row>
    <row r="1644" spans="1:14" ht="15" customHeight="1">
      <c r="A1644" s="13"/>
      <c r="B1644" s="13"/>
      <c r="C1644" s="13"/>
      <c r="D1644" s="13"/>
      <c r="E1644" s="13"/>
      <c r="F1644" s="13"/>
      <c r="G1644" s="13"/>
      <c r="H1644" s="13"/>
    </row>
    <row r="1645" spans="1:14" ht="15" customHeight="1">
      <c r="A1645" s="13" t="s">
        <v>4970</v>
      </c>
      <c r="B1645" s="13" t="s">
        <v>1105</v>
      </c>
      <c r="C1645" s="13"/>
      <c r="D1645" s="13"/>
      <c r="E1645" s="13"/>
      <c r="F1645" s="13"/>
      <c r="G1645" s="13"/>
      <c r="H1645" s="13"/>
      <c r="I1645" s="6" t="s">
        <v>5631</v>
      </c>
      <c r="J1645" s="6" t="s">
        <v>1486</v>
      </c>
    </row>
    <row r="1646" spans="1:14" ht="15" customHeight="1">
      <c r="A1646" s="13" t="s">
        <v>1567</v>
      </c>
      <c r="B1646" s="13" t="s">
        <v>4151</v>
      </c>
      <c r="C1646" s="13"/>
      <c r="D1646" s="13"/>
      <c r="E1646" s="13"/>
      <c r="F1646" s="13"/>
      <c r="G1646" s="13"/>
      <c r="H1646" s="13"/>
    </row>
    <row r="1647" spans="1:14" ht="15" customHeight="1">
      <c r="A1647" s="5" t="s">
        <v>4302</v>
      </c>
      <c r="B1647" s="5"/>
      <c r="C1647" s="5" t="s">
        <v>2755</v>
      </c>
      <c r="D1647" s="5" t="s">
        <v>182</v>
      </c>
      <c r="E1647" s="5" t="s">
        <v>5266</v>
      </c>
      <c r="F1647" s="5" t="s">
        <v>1321</v>
      </c>
      <c r="G1647" s="5" t="s">
        <v>780</v>
      </c>
      <c r="H1647" s="5" t="s">
        <v>1458</v>
      </c>
    </row>
    <row r="1648" spans="1:14" ht="15" customHeight="1">
      <c r="A1648" s="6" t="s">
        <v>405</v>
      </c>
      <c r="B1648" s="6" t="s">
        <v>2177</v>
      </c>
      <c r="C1648" s="6" t="s">
        <v>4303</v>
      </c>
      <c r="D1648" s="6">
        <f>(818 + 500 + 591)*10^-4</f>
        <v>0.19090000000000001</v>
      </c>
      <c r="E1648" s="14" t="s">
        <v>4463</v>
      </c>
      <c r="F1648" s="14">
        <f>TRUNC(중기기초자료!F151 * 중기전역변수!C5/1000,0)</f>
        <v>45023</v>
      </c>
      <c r="G1648" s="15">
        <f>TRUNC(F1648*D1648, 1)</f>
        <v>8594.7999999999993</v>
      </c>
      <c r="H1648" s="6" t="s">
        <v>5631</v>
      </c>
      <c r="I1648" s="6" t="s">
        <v>5631</v>
      </c>
      <c r="K1648" s="6" t="s">
        <v>724</v>
      </c>
      <c r="L1648" s="6" t="s">
        <v>5631</v>
      </c>
      <c r="M1648" s="6" t="s">
        <v>2985</v>
      </c>
      <c r="N1648" s="6" t="s">
        <v>1809</v>
      </c>
    </row>
    <row r="1649" spans="1:14" ht="15" customHeight="1">
      <c r="B1649" s="6" t="s">
        <v>4803</v>
      </c>
      <c r="G1649" s="14">
        <f>TRUNC(G1648, 0)</f>
        <v>8594</v>
      </c>
    </row>
    <row r="1650" spans="1:14" ht="15" customHeight="1">
      <c r="A1650" s="6" t="s">
        <v>3802</v>
      </c>
      <c r="B1650" s="6" t="s">
        <v>2171</v>
      </c>
      <c r="C1650" s="6" t="s">
        <v>4283</v>
      </c>
      <c r="D1650" s="6">
        <v>4.8</v>
      </c>
      <c r="E1650" s="16" t="s">
        <v>5542</v>
      </c>
      <c r="F1650" s="16">
        <f>중기기초자료!D731</f>
        <v>1223</v>
      </c>
      <c r="G1650" s="15">
        <f>TRUNC(F1650*D1650, 1)</f>
        <v>5870.4</v>
      </c>
      <c r="H1650" s="6" t="s">
        <v>5631</v>
      </c>
      <c r="I1650" s="6" t="s">
        <v>5631</v>
      </c>
      <c r="K1650" s="6" t="s">
        <v>2015</v>
      </c>
      <c r="L1650" s="6" t="s">
        <v>5631</v>
      </c>
      <c r="M1650" s="6" t="s">
        <v>1155</v>
      </c>
    </row>
    <row r="1651" spans="1:14" ht="15" customHeight="1">
      <c r="B1651" s="6" t="s">
        <v>1786</v>
      </c>
      <c r="C1651" s="6" t="s">
        <v>4283</v>
      </c>
      <c r="D1651" s="6">
        <v>8</v>
      </c>
      <c r="E1651" s="16" t="s">
        <v>2305</v>
      </c>
      <c r="F1651" s="16">
        <v>0</v>
      </c>
      <c r="G1651" s="15">
        <f>TRUNC((G1650) * D1651/100, 1)</f>
        <v>469.6</v>
      </c>
      <c r="H1651" s="6" t="s">
        <v>5631</v>
      </c>
      <c r="I1651" s="6" t="s">
        <v>5631</v>
      </c>
      <c r="K1651" s="6" t="s">
        <v>608</v>
      </c>
      <c r="L1651" s="6" t="s">
        <v>5631</v>
      </c>
      <c r="M1651" s="6" t="s">
        <v>3749</v>
      </c>
      <c r="N1651" s="6" t="s">
        <v>5631</v>
      </c>
    </row>
    <row r="1652" spans="1:14" ht="15" customHeight="1">
      <c r="B1652" s="6" t="s">
        <v>4803</v>
      </c>
      <c r="G1652" s="14">
        <f>TRUNC(G1650+G1651, 0)</f>
        <v>6340</v>
      </c>
    </row>
    <row r="1653" spans="1:14" ht="15" customHeight="1">
      <c r="A1653" s="6" t="s">
        <v>2270</v>
      </c>
    </row>
    <row r="1654" spans="1:14" ht="15" customHeight="1">
      <c r="B1654" s="6" t="s">
        <v>4803</v>
      </c>
    </row>
    <row r="1655" spans="1:14" ht="15" customHeight="1">
      <c r="B1655" s="6" t="s">
        <v>588</v>
      </c>
      <c r="G1655" s="14">
        <f>TRUNC(G1649+G1652+G1654, 0)</f>
        <v>14934</v>
      </c>
    </row>
    <row r="1656" spans="1:14" ht="15" customHeight="1">
      <c r="A1656" s="13"/>
      <c r="B1656" s="13"/>
      <c r="C1656" s="13"/>
      <c r="D1656" s="13"/>
      <c r="E1656" s="13"/>
      <c r="F1656" s="13"/>
      <c r="G1656" s="13"/>
      <c r="H1656" s="13"/>
    </row>
    <row r="1657" spans="1:14" ht="15" customHeight="1">
      <c r="A1657" s="13" t="s">
        <v>4970</v>
      </c>
      <c r="B1657" s="13" t="s">
        <v>3980</v>
      </c>
      <c r="C1657" s="13"/>
      <c r="D1657" s="13"/>
      <c r="E1657" s="13"/>
      <c r="F1657" s="13"/>
      <c r="G1657" s="13"/>
      <c r="H1657" s="13"/>
      <c r="I1657" s="6" t="s">
        <v>5631</v>
      </c>
      <c r="J1657" s="6" t="s">
        <v>1506</v>
      </c>
    </row>
    <row r="1658" spans="1:14" ht="15" customHeight="1">
      <c r="A1658" s="13" t="s">
        <v>1567</v>
      </c>
      <c r="B1658" s="13" t="s">
        <v>1330</v>
      </c>
      <c r="C1658" s="13"/>
      <c r="D1658" s="13"/>
      <c r="E1658" s="13"/>
      <c r="F1658" s="13"/>
      <c r="G1658" s="13"/>
      <c r="H1658" s="13"/>
    </row>
    <row r="1659" spans="1:14" ht="15" customHeight="1">
      <c r="A1659" s="5" t="s">
        <v>4302</v>
      </c>
      <c r="B1659" s="5"/>
      <c r="C1659" s="5" t="s">
        <v>2755</v>
      </c>
      <c r="D1659" s="5" t="s">
        <v>182</v>
      </c>
      <c r="E1659" s="5" t="s">
        <v>5266</v>
      </c>
      <c r="F1659" s="5" t="s">
        <v>1321</v>
      </c>
      <c r="G1659" s="5" t="s">
        <v>780</v>
      </c>
      <c r="H1659" s="5" t="s">
        <v>1458</v>
      </c>
    </row>
    <row r="1660" spans="1:14" ht="15" customHeight="1">
      <c r="A1660" s="6" t="s">
        <v>405</v>
      </c>
      <c r="B1660" s="6" t="s">
        <v>2177</v>
      </c>
      <c r="C1660" s="6" t="s">
        <v>452</v>
      </c>
      <c r="D1660" s="6">
        <f>(818 + 500 + 591)*10^-4</f>
        <v>0.19090000000000001</v>
      </c>
      <c r="E1660" s="14" t="s">
        <v>4463</v>
      </c>
      <c r="F1660" s="14">
        <f>TRUNC(중기기초자료!F152 * 중기전역변수!C5/1000,0)</f>
        <v>56720</v>
      </c>
      <c r="G1660" s="15">
        <f>TRUNC(F1660*D1660, 1)</f>
        <v>10827.8</v>
      </c>
      <c r="H1660" s="6" t="s">
        <v>5631</v>
      </c>
      <c r="I1660" s="6" t="s">
        <v>5631</v>
      </c>
      <c r="K1660" s="6" t="s">
        <v>724</v>
      </c>
      <c r="L1660" s="6" t="s">
        <v>5631</v>
      </c>
      <c r="M1660" s="6" t="s">
        <v>3118</v>
      </c>
      <c r="N1660" s="6" t="s">
        <v>1809</v>
      </c>
    </row>
    <row r="1661" spans="1:14" ht="15" customHeight="1">
      <c r="B1661" s="6" t="s">
        <v>4803</v>
      </c>
      <c r="G1661" s="14">
        <f>TRUNC(G1660, 0)</f>
        <v>10827</v>
      </c>
    </row>
    <row r="1662" spans="1:14" ht="15" customHeight="1">
      <c r="A1662" s="6" t="s">
        <v>3802</v>
      </c>
      <c r="B1662" s="6" t="s">
        <v>2171</v>
      </c>
      <c r="C1662" s="6" t="s">
        <v>4283</v>
      </c>
      <c r="D1662" s="6">
        <v>7</v>
      </c>
      <c r="E1662" s="16" t="s">
        <v>5542</v>
      </c>
      <c r="F1662" s="16">
        <f>중기기초자료!D731</f>
        <v>1223</v>
      </c>
      <c r="G1662" s="15">
        <f>TRUNC(F1662*D1662, 1)</f>
        <v>8561</v>
      </c>
      <c r="H1662" s="6" t="s">
        <v>5631</v>
      </c>
      <c r="I1662" s="6" t="s">
        <v>5631</v>
      </c>
      <c r="K1662" s="6" t="s">
        <v>2015</v>
      </c>
      <c r="L1662" s="6" t="s">
        <v>5631</v>
      </c>
      <c r="M1662" s="6" t="s">
        <v>1155</v>
      </c>
    </row>
    <row r="1663" spans="1:14" ht="15" customHeight="1">
      <c r="B1663" s="6" t="s">
        <v>1786</v>
      </c>
      <c r="C1663" s="6" t="s">
        <v>4283</v>
      </c>
      <c r="D1663" s="6">
        <v>7</v>
      </c>
      <c r="E1663" s="16" t="s">
        <v>2305</v>
      </c>
      <c r="F1663" s="16">
        <v>0</v>
      </c>
      <c r="G1663" s="15">
        <f>TRUNC((G1662) * D1663/100, 1)</f>
        <v>599.20000000000005</v>
      </c>
      <c r="H1663" s="6" t="s">
        <v>5631</v>
      </c>
      <c r="I1663" s="6" t="s">
        <v>5631</v>
      </c>
      <c r="K1663" s="6" t="s">
        <v>608</v>
      </c>
      <c r="L1663" s="6" t="s">
        <v>5631</v>
      </c>
      <c r="M1663" s="6" t="s">
        <v>3749</v>
      </c>
      <c r="N1663" s="6" t="s">
        <v>5631</v>
      </c>
    </row>
    <row r="1664" spans="1:14" ht="15" customHeight="1">
      <c r="B1664" s="6" t="s">
        <v>4803</v>
      </c>
      <c r="G1664" s="14">
        <f>TRUNC(G1662+G1663, 0)</f>
        <v>9160</v>
      </c>
    </row>
    <row r="1665" spans="1:14" ht="15" customHeight="1">
      <c r="A1665" s="6" t="s">
        <v>2270</v>
      </c>
    </row>
    <row r="1666" spans="1:14" ht="15" customHeight="1">
      <c r="B1666" s="6" t="s">
        <v>4803</v>
      </c>
    </row>
    <row r="1667" spans="1:14" ht="15" customHeight="1">
      <c r="B1667" s="6" t="s">
        <v>588</v>
      </c>
      <c r="G1667" s="14">
        <f>TRUNC(G1661+G1664+G1666, 0)</f>
        <v>19987</v>
      </c>
    </row>
    <row r="1668" spans="1:14" ht="15" customHeight="1">
      <c r="A1668" s="13"/>
      <c r="B1668" s="13"/>
      <c r="C1668" s="13"/>
      <c r="D1668" s="13"/>
      <c r="E1668" s="13"/>
      <c r="F1668" s="13"/>
      <c r="G1668" s="13"/>
      <c r="H1668" s="13"/>
    </row>
    <row r="1669" spans="1:14" ht="15" customHeight="1">
      <c r="A1669" s="13" t="s">
        <v>4970</v>
      </c>
      <c r="B1669" s="13" t="s">
        <v>1914</v>
      </c>
      <c r="C1669" s="13"/>
      <c r="D1669" s="13"/>
      <c r="E1669" s="13"/>
      <c r="F1669" s="13"/>
      <c r="G1669" s="13"/>
      <c r="H1669" s="13"/>
      <c r="I1669" s="6" t="s">
        <v>5631</v>
      </c>
      <c r="J1669" s="6" t="s">
        <v>4615</v>
      </c>
    </row>
    <row r="1670" spans="1:14" ht="15" customHeight="1">
      <c r="A1670" s="13" t="s">
        <v>1567</v>
      </c>
      <c r="B1670" s="13" t="s">
        <v>1966</v>
      </c>
      <c r="C1670" s="13"/>
      <c r="D1670" s="13"/>
      <c r="E1670" s="13"/>
      <c r="F1670" s="13"/>
      <c r="G1670" s="13"/>
      <c r="H1670" s="13"/>
    </row>
    <row r="1671" spans="1:14" ht="15" customHeight="1">
      <c r="A1671" s="5" t="s">
        <v>4302</v>
      </c>
      <c r="B1671" s="5"/>
      <c r="C1671" s="5" t="s">
        <v>2755</v>
      </c>
      <c r="D1671" s="5" t="s">
        <v>182</v>
      </c>
      <c r="E1671" s="5" t="s">
        <v>5266</v>
      </c>
      <c r="F1671" s="5" t="s">
        <v>1321</v>
      </c>
      <c r="G1671" s="5" t="s">
        <v>780</v>
      </c>
      <c r="H1671" s="5" t="s">
        <v>1458</v>
      </c>
    </row>
    <row r="1672" spans="1:14" ht="15" customHeight="1">
      <c r="A1672" s="6" t="s">
        <v>405</v>
      </c>
      <c r="B1672" s="6" t="s">
        <v>2177</v>
      </c>
      <c r="C1672" s="6" t="s">
        <v>143</v>
      </c>
      <c r="D1672" s="6">
        <f>(818 + 500 + 591)*10^-4</f>
        <v>0.19090000000000001</v>
      </c>
      <c r="E1672" s="14" t="s">
        <v>4463</v>
      </c>
      <c r="F1672" s="14">
        <f>TRUNC(중기기초자료!F153 * 중기전역변수!C5/1000,0)</f>
        <v>65497</v>
      </c>
      <c r="G1672" s="15">
        <f>TRUNC(F1672*D1672, 1)</f>
        <v>12503.3</v>
      </c>
      <c r="H1672" s="6" t="s">
        <v>5631</v>
      </c>
      <c r="I1672" s="6" t="s">
        <v>5631</v>
      </c>
      <c r="K1672" s="6" t="s">
        <v>724</v>
      </c>
      <c r="L1672" s="6" t="s">
        <v>5631</v>
      </c>
      <c r="M1672" s="6" t="s">
        <v>586</v>
      </c>
      <c r="N1672" s="6" t="s">
        <v>1809</v>
      </c>
    </row>
    <row r="1673" spans="1:14" ht="15" customHeight="1">
      <c r="B1673" s="6" t="s">
        <v>4803</v>
      </c>
      <c r="G1673" s="14">
        <f>TRUNC(G1672, 0)</f>
        <v>12503</v>
      </c>
    </row>
    <row r="1674" spans="1:14" ht="15" customHeight="1">
      <c r="A1674" s="6" t="s">
        <v>3802</v>
      </c>
      <c r="B1674" s="6" t="s">
        <v>2171</v>
      </c>
      <c r="C1674" s="6" t="s">
        <v>4283</v>
      </c>
      <c r="D1674" s="6">
        <v>9.1</v>
      </c>
      <c r="E1674" s="16" t="s">
        <v>5542</v>
      </c>
      <c r="F1674" s="16">
        <f>중기기초자료!D731</f>
        <v>1223</v>
      </c>
      <c r="G1674" s="15">
        <f>TRUNC(F1674*D1674, 1)</f>
        <v>11129.3</v>
      </c>
      <c r="H1674" s="6" t="s">
        <v>5631</v>
      </c>
      <c r="I1674" s="6" t="s">
        <v>5631</v>
      </c>
      <c r="K1674" s="6" t="s">
        <v>2015</v>
      </c>
      <c r="L1674" s="6" t="s">
        <v>5631</v>
      </c>
      <c r="M1674" s="6" t="s">
        <v>1155</v>
      </c>
    </row>
    <row r="1675" spans="1:14" ht="15" customHeight="1">
      <c r="B1675" s="6" t="s">
        <v>1786</v>
      </c>
      <c r="C1675" s="6" t="s">
        <v>4283</v>
      </c>
      <c r="D1675" s="6">
        <v>7</v>
      </c>
      <c r="E1675" s="16" t="s">
        <v>2305</v>
      </c>
      <c r="F1675" s="16">
        <v>0</v>
      </c>
      <c r="G1675" s="15">
        <f>TRUNC((G1674) * D1675/100, 1)</f>
        <v>779</v>
      </c>
      <c r="H1675" s="6" t="s">
        <v>5631</v>
      </c>
      <c r="I1675" s="6" t="s">
        <v>5631</v>
      </c>
      <c r="K1675" s="6" t="s">
        <v>608</v>
      </c>
      <c r="L1675" s="6" t="s">
        <v>5631</v>
      </c>
      <c r="M1675" s="6" t="s">
        <v>3749</v>
      </c>
      <c r="N1675" s="6" t="s">
        <v>5631</v>
      </c>
    </row>
    <row r="1676" spans="1:14" ht="15" customHeight="1">
      <c r="B1676" s="6" t="s">
        <v>4803</v>
      </c>
      <c r="G1676" s="14">
        <f>TRUNC(G1674+G1675, 0)</f>
        <v>11908</v>
      </c>
    </row>
    <row r="1677" spans="1:14" ht="15" customHeight="1">
      <c r="A1677" s="6" t="s">
        <v>2270</v>
      </c>
    </row>
    <row r="1678" spans="1:14" ht="15" customHeight="1">
      <c r="B1678" s="6" t="s">
        <v>4803</v>
      </c>
    </row>
    <row r="1679" spans="1:14" ht="15" customHeight="1">
      <c r="B1679" s="6" t="s">
        <v>588</v>
      </c>
      <c r="G1679" s="14">
        <f>TRUNC(G1673+G1676+G1678, 0)</f>
        <v>24411</v>
      </c>
    </row>
    <row r="1680" spans="1:14" ht="15" customHeight="1">
      <c r="A1680" s="13"/>
      <c r="B1680" s="13"/>
      <c r="C1680" s="13"/>
      <c r="D1680" s="13"/>
      <c r="E1680" s="13"/>
      <c r="F1680" s="13"/>
      <c r="G1680" s="13"/>
      <c r="H1680" s="13"/>
    </row>
    <row r="1681" spans="1:14" ht="15" customHeight="1">
      <c r="A1681" s="13" t="s">
        <v>4970</v>
      </c>
      <c r="B1681" s="13" t="s">
        <v>2521</v>
      </c>
      <c r="C1681" s="13"/>
      <c r="D1681" s="13"/>
      <c r="E1681" s="13"/>
      <c r="F1681" s="13"/>
      <c r="G1681" s="13"/>
      <c r="H1681" s="13"/>
      <c r="I1681" s="6" t="s">
        <v>5631</v>
      </c>
      <c r="J1681" s="6" t="s">
        <v>1347</v>
      </c>
    </row>
    <row r="1682" spans="1:14" ht="15" customHeight="1">
      <c r="A1682" s="13" t="s">
        <v>1567</v>
      </c>
      <c r="B1682" s="13" t="s">
        <v>727</v>
      </c>
      <c r="C1682" s="13"/>
      <c r="D1682" s="13"/>
      <c r="E1682" s="13"/>
      <c r="F1682" s="13"/>
      <c r="G1682" s="13"/>
      <c r="H1682" s="13"/>
    </row>
    <row r="1683" spans="1:14" ht="15" customHeight="1">
      <c r="A1683" s="5" t="s">
        <v>4302</v>
      </c>
      <c r="B1683" s="5"/>
      <c r="C1683" s="5" t="s">
        <v>2755</v>
      </c>
      <c r="D1683" s="5" t="s">
        <v>182</v>
      </c>
      <c r="E1683" s="5" t="s">
        <v>5266</v>
      </c>
      <c r="F1683" s="5" t="s">
        <v>1321</v>
      </c>
      <c r="G1683" s="5" t="s">
        <v>780</v>
      </c>
      <c r="H1683" s="5" t="s">
        <v>1458</v>
      </c>
    </row>
    <row r="1684" spans="1:14" ht="15" customHeight="1">
      <c r="A1684" s="6" t="s">
        <v>405</v>
      </c>
      <c r="B1684" s="6" t="s">
        <v>4260</v>
      </c>
      <c r="C1684" s="6" t="s">
        <v>4108</v>
      </c>
      <c r="D1684" s="6">
        <f>(1800 + 1200 + 640)*10^-4</f>
        <v>0.36399999999999999</v>
      </c>
      <c r="E1684" s="14" t="s">
        <v>740</v>
      </c>
      <c r="F1684" s="14">
        <f>중기기초자료!F154</f>
        <v>1134</v>
      </c>
      <c r="G1684" s="15">
        <f>TRUNC(F1684*D1684, 1)</f>
        <v>412.7</v>
      </c>
      <c r="H1684" s="6" t="s">
        <v>5631</v>
      </c>
      <c r="I1684" s="6" t="s">
        <v>5631</v>
      </c>
      <c r="K1684" s="6" t="s">
        <v>724</v>
      </c>
      <c r="L1684" s="6" t="s">
        <v>5631</v>
      </c>
      <c r="M1684" s="6" t="s">
        <v>5443</v>
      </c>
      <c r="N1684" s="6" t="s">
        <v>707</v>
      </c>
    </row>
    <row r="1685" spans="1:14" ht="15" customHeight="1">
      <c r="B1685" s="6" t="s">
        <v>4803</v>
      </c>
      <c r="G1685" s="14">
        <f>TRUNC(G1684, 0)</f>
        <v>412</v>
      </c>
    </row>
    <row r="1686" spans="1:14" ht="15" customHeight="1">
      <c r="A1686" s="6" t="s">
        <v>3802</v>
      </c>
      <c r="B1686" s="6" t="s">
        <v>3250</v>
      </c>
      <c r="C1686" s="6" t="s">
        <v>4283</v>
      </c>
      <c r="D1686" s="6">
        <v>0.7</v>
      </c>
      <c r="E1686" s="16" t="s">
        <v>5542</v>
      </c>
      <c r="F1686" s="16">
        <f>중기기초자료!D730</f>
        <v>1399</v>
      </c>
      <c r="G1686" s="15">
        <f>TRUNC(F1686*D1686, 1)</f>
        <v>979.3</v>
      </c>
      <c r="H1686" s="6" t="s">
        <v>5631</v>
      </c>
      <c r="I1686" s="6" t="s">
        <v>5631</v>
      </c>
      <c r="K1686" s="6" t="s">
        <v>2015</v>
      </c>
      <c r="L1686" s="6" t="s">
        <v>5631</v>
      </c>
      <c r="M1686" s="6" t="s">
        <v>4799</v>
      </c>
    </row>
    <row r="1687" spans="1:14" ht="15" customHeight="1">
      <c r="B1687" s="6" t="s">
        <v>1786</v>
      </c>
      <c r="C1687" s="6" t="s">
        <v>4283</v>
      </c>
      <c r="D1687" s="6">
        <v>10</v>
      </c>
      <c r="E1687" s="16" t="s">
        <v>2305</v>
      </c>
      <c r="F1687" s="16">
        <v>0</v>
      </c>
      <c r="G1687" s="15">
        <f>TRUNC((G1686) * D1687/100, 1)</f>
        <v>97.9</v>
      </c>
      <c r="H1687" s="6" t="s">
        <v>5631</v>
      </c>
      <c r="I1687" s="6" t="s">
        <v>5631</v>
      </c>
      <c r="K1687" s="6" t="s">
        <v>608</v>
      </c>
      <c r="L1687" s="6" t="s">
        <v>5631</v>
      </c>
      <c r="M1687" s="6" t="s">
        <v>3749</v>
      </c>
      <c r="N1687" s="6" t="s">
        <v>5631</v>
      </c>
    </row>
    <row r="1688" spans="1:14" ht="15" customHeight="1">
      <c r="B1688" s="6" t="s">
        <v>4803</v>
      </c>
      <c r="G1688" s="14">
        <f>TRUNC(G1686+G1687, 0)</f>
        <v>1077</v>
      </c>
    </row>
    <row r="1689" spans="1:14" ht="15" customHeight="1">
      <c r="A1689" s="6" t="s">
        <v>2270</v>
      </c>
      <c r="B1689" s="6" t="s">
        <v>1440</v>
      </c>
      <c r="C1689" s="6" t="s">
        <v>1369</v>
      </c>
      <c r="D1689" s="6">
        <v>1</v>
      </c>
      <c r="E1689" s="15" t="s">
        <v>3317</v>
      </c>
      <c r="F1689" s="15">
        <f>TRUNC(중기기초자료!E723 * 중기전역변수!C19, 1)</f>
        <v>18412.2</v>
      </c>
      <c r="G1689" s="15">
        <f>TRUNC(F1689*D1689, 1)</f>
        <v>18412.2</v>
      </c>
      <c r="H1689" s="6" t="s">
        <v>5631</v>
      </c>
      <c r="I1689" s="6" t="s">
        <v>3795</v>
      </c>
      <c r="K1689" s="6" t="s">
        <v>3156</v>
      </c>
      <c r="L1689" s="6" t="s">
        <v>5631</v>
      </c>
      <c r="M1689" s="6" t="s">
        <v>3203</v>
      </c>
    </row>
    <row r="1690" spans="1:14" ht="15" customHeight="1">
      <c r="B1690" s="6" t="s">
        <v>4803</v>
      </c>
      <c r="G1690" s="14">
        <f>TRUNC(G1689, 0)</f>
        <v>18412</v>
      </c>
    </row>
    <row r="1691" spans="1:14" ht="15" customHeight="1">
      <c r="B1691" s="6" t="s">
        <v>588</v>
      </c>
      <c r="G1691" s="14">
        <f>TRUNC(G1685+G1688+G1690, 0)</f>
        <v>19901</v>
      </c>
    </row>
    <row r="1692" spans="1:14" ht="15" customHeight="1">
      <c r="A1692" s="13"/>
      <c r="B1692" s="13"/>
      <c r="C1692" s="13"/>
      <c r="D1692" s="13"/>
      <c r="E1692" s="13"/>
      <c r="F1692" s="13"/>
      <c r="G1692" s="13"/>
      <c r="H1692" s="13"/>
    </row>
    <row r="1693" spans="1:14" ht="15" customHeight="1">
      <c r="A1693" s="13" t="s">
        <v>4970</v>
      </c>
      <c r="B1693" s="13" t="s">
        <v>39</v>
      </c>
      <c r="C1693" s="13"/>
      <c r="D1693" s="13"/>
      <c r="E1693" s="13"/>
      <c r="F1693" s="13"/>
      <c r="G1693" s="13"/>
      <c r="H1693" s="13"/>
      <c r="I1693" s="6" t="s">
        <v>5631</v>
      </c>
      <c r="J1693" s="6" t="s">
        <v>1731</v>
      </c>
    </row>
    <row r="1694" spans="1:14" ht="15" customHeight="1">
      <c r="A1694" s="13" t="s">
        <v>1567</v>
      </c>
      <c r="B1694" s="13" t="s">
        <v>2920</v>
      </c>
      <c r="C1694" s="13"/>
      <c r="D1694" s="13"/>
      <c r="E1694" s="13"/>
      <c r="F1694" s="13"/>
      <c r="G1694" s="13"/>
      <c r="H1694" s="13"/>
    </row>
    <row r="1695" spans="1:14" ht="15" customHeight="1">
      <c r="A1695" s="5" t="s">
        <v>4302</v>
      </c>
      <c r="B1695" s="5"/>
      <c r="C1695" s="5" t="s">
        <v>2755</v>
      </c>
      <c r="D1695" s="5" t="s">
        <v>182</v>
      </c>
      <c r="E1695" s="5" t="s">
        <v>5266</v>
      </c>
      <c r="F1695" s="5" t="s">
        <v>1321</v>
      </c>
      <c r="G1695" s="5" t="s">
        <v>780</v>
      </c>
      <c r="H1695" s="5" t="s">
        <v>1458</v>
      </c>
    </row>
    <row r="1696" spans="1:14" ht="15" customHeight="1">
      <c r="A1696" s="6" t="s">
        <v>405</v>
      </c>
      <c r="B1696" s="6" t="s">
        <v>5054</v>
      </c>
      <c r="C1696" s="6" t="s">
        <v>1466</v>
      </c>
      <c r="D1696" s="6">
        <f>(1800 + 1200 + 640)*10^-4</f>
        <v>0.36399999999999999</v>
      </c>
      <c r="E1696" s="14" t="s">
        <v>4463</v>
      </c>
      <c r="F1696" s="14">
        <f>TRUNC(중기기초자료!F155 * 중기전역변수!C5/1000,0)</f>
        <v>1448</v>
      </c>
      <c r="G1696" s="15">
        <f>TRUNC(F1696*D1696, 1)</f>
        <v>527</v>
      </c>
      <c r="H1696" s="6" t="s">
        <v>5631</v>
      </c>
      <c r="I1696" s="6" t="s">
        <v>5631</v>
      </c>
      <c r="K1696" s="6" t="s">
        <v>724</v>
      </c>
      <c r="L1696" s="6" t="s">
        <v>5631</v>
      </c>
      <c r="M1696" s="6" t="s">
        <v>2921</v>
      </c>
      <c r="N1696" s="6" t="s">
        <v>707</v>
      </c>
    </row>
    <row r="1697" spans="1:14" ht="15" customHeight="1">
      <c r="B1697" s="6" t="s">
        <v>4803</v>
      </c>
      <c r="G1697" s="14">
        <f>TRUNC(G1696, 0)</f>
        <v>527</v>
      </c>
    </row>
    <row r="1698" spans="1:14" ht="15" customHeight="1">
      <c r="A1698" s="6" t="s">
        <v>3802</v>
      </c>
      <c r="B1698" s="6" t="s">
        <v>3250</v>
      </c>
      <c r="C1698" s="6" t="s">
        <v>4283</v>
      </c>
      <c r="D1698" s="6">
        <v>1</v>
      </c>
      <c r="E1698" s="16" t="s">
        <v>5542</v>
      </c>
      <c r="F1698" s="16">
        <f>중기기초자료!D730</f>
        <v>1399</v>
      </c>
      <c r="G1698" s="15">
        <f>TRUNC(F1698*D1698, 1)</f>
        <v>1399</v>
      </c>
      <c r="H1698" s="6" t="s">
        <v>5631</v>
      </c>
      <c r="I1698" s="6" t="s">
        <v>5631</v>
      </c>
      <c r="K1698" s="6" t="s">
        <v>2015</v>
      </c>
      <c r="L1698" s="6" t="s">
        <v>5631</v>
      </c>
      <c r="M1698" s="6" t="s">
        <v>4799</v>
      </c>
    </row>
    <row r="1699" spans="1:14" ht="15" customHeight="1">
      <c r="B1699" s="6" t="s">
        <v>1786</v>
      </c>
      <c r="C1699" s="6" t="s">
        <v>4283</v>
      </c>
      <c r="D1699" s="6">
        <v>20</v>
      </c>
      <c r="E1699" s="16" t="s">
        <v>2305</v>
      </c>
      <c r="F1699" s="16">
        <v>0</v>
      </c>
      <c r="G1699" s="15">
        <f>TRUNC((G1698) * D1699/100, 1)</f>
        <v>279.8</v>
      </c>
      <c r="H1699" s="6" t="s">
        <v>5631</v>
      </c>
      <c r="I1699" s="6" t="s">
        <v>5631</v>
      </c>
      <c r="K1699" s="6" t="s">
        <v>608</v>
      </c>
      <c r="L1699" s="6" t="s">
        <v>5631</v>
      </c>
      <c r="M1699" s="6" t="s">
        <v>3749</v>
      </c>
      <c r="N1699" s="6" t="s">
        <v>5631</v>
      </c>
    </row>
    <row r="1700" spans="1:14" ht="15" customHeight="1">
      <c r="B1700" s="6" t="s">
        <v>4803</v>
      </c>
      <c r="G1700" s="14">
        <f>TRUNC(G1698+G1699, 0)</f>
        <v>1678</v>
      </c>
    </row>
    <row r="1701" spans="1:14" ht="15" customHeight="1">
      <c r="A1701" s="6" t="s">
        <v>2270</v>
      </c>
      <c r="B1701" s="6" t="s">
        <v>1440</v>
      </c>
      <c r="C1701" s="6" t="s">
        <v>1369</v>
      </c>
      <c r="D1701" s="6">
        <v>1</v>
      </c>
      <c r="E1701" s="15" t="s">
        <v>3317</v>
      </c>
      <c r="F1701" s="15">
        <f>TRUNC(중기기초자료!E723 * 중기전역변수!C19, 1)</f>
        <v>18412.2</v>
      </c>
      <c r="G1701" s="15">
        <f>TRUNC(F1701*D1701, 1)</f>
        <v>18412.2</v>
      </c>
      <c r="H1701" s="6" t="s">
        <v>5631</v>
      </c>
      <c r="I1701" s="6" t="s">
        <v>5631</v>
      </c>
      <c r="K1701" s="6" t="s">
        <v>3156</v>
      </c>
      <c r="L1701" s="6" t="s">
        <v>5631</v>
      </c>
      <c r="M1701" s="6" t="s">
        <v>3203</v>
      </c>
    </row>
    <row r="1702" spans="1:14" ht="15" customHeight="1">
      <c r="B1702" s="6" t="s">
        <v>4803</v>
      </c>
      <c r="G1702" s="14">
        <f>TRUNC(G1701, 0)</f>
        <v>18412</v>
      </c>
    </row>
    <row r="1703" spans="1:14" ht="15" customHeight="1">
      <c r="B1703" s="6" t="s">
        <v>588</v>
      </c>
      <c r="G1703" s="14">
        <f>TRUNC(G1697+G1700+G1702, 0)</f>
        <v>20617</v>
      </c>
    </row>
    <row r="1704" spans="1:14" ht="15" customHeight="1">
      <c r="A1704" s="13"/>
      <c r="B1704" s="13"/>
      <c r="C1704" s="13"/>
      <c r="D1704" s="13"/>
      <c r="E1704" s="13"/>
      <c r="F1704" s="13"/>
      <c r="G1704" s="13"/>
      <c r="H1704" s="13"/>
    </row>
    <row r="1705" spans="1:14" ht="15" customHeight="1">
      <c r="A1705" s="13" t="s">
        <v>4970</v>
      </c>
      <c r="B1705" s="13" t="s">
        <v>4611</v>
      </c>
      <c r="C1705" s="13"/>
      <c r="D1705" s="13"/>
      <c r="E1705" s="13"/>
      <c r="F1705" s="13"/>
      <c r="G1705" s="13"/>
      <c r="H1705" s="13"/>
      <c r="I1705" s="6" t="s">
        <v>5631</v>
      </c>
      <c r="J1705" s="6" t="s">
        <v>163</v>
      </c>
    </row>
    <row r="1706" spans="1:14" ht="15" customHeight="1">
      <c r="A1706" s="13" t="s">
        <v>1567</v>
      </c>
      <c r="B1706" s="13" t="s">
        <v>3589</v>
      </c>
      <c r="C1706" s="13"/>
      <c r="D1706" s="13"/>
      <c r="E1706" s="13"/>
      <c r="F1706" s="13"/>
      <c r="G1706" s="13"/>
      <c r="H1706" s="13"/>
    </row>
    <row r="1707" spans="1:14" ht="15" customHeight="1">
      <c r="A1707" s="5" t="s">
        <v>4302</v>
      </c>
      <c r="B1707" s="5"/>
      <c r="C1707" s="5" t="s">
        <v>2755</v>
      </c>
      <c r="D1707" s="5" t="s">
        <v>182</v>
      </c>
      <c r="E1707" s="5" t="s">
        <v>5266</v>
      </c>
      <c r="F1707" s="5" t="s">
        <v>1321</v>
      </c>
      <c r="G1707" s="5" t="s">
        <v>780</v>
      </c>
      <c r="H1707" s="5" t="s">
        <v>1458</v>
      </c>
    </row>
    <row r="1708" spans="1:14" ht="15" customHeight="1">
      <c r="A1708" s="6" t="s">
        <v>405</v>
      </c>
      <c r="B1708" s="6" t="s">
        <v>5485</v>
      </c>
      <c r="C1708" s="6" t="s">
        <v>1806</v>
      </c>
      <c r="D1708" s="6">
        <f>(804 + 580 + 384)*10^-4</f>
        <v>0.17680000000000001</v>
      </c>
      <c r="E1708" s="14" t="s">
        <v>4463</v>
      </c>
      <c r="F1708" s="14">
        <f>TRUNC(중기기초자료!F156 * 중기전역변수!C5/1000,0)</f>
        <v>73378</v>
      </c>
      <c r="G1708" s="15">
        <f>TRUNC(F1708*D1708, 1)</f>
        <v>12973.2</v>
      </c>
      <c r="H1708" s="6" t="s">
        <v>5631</v>
      </c>
      <c r="I1708" s="6" t="s">
        <v>5631</v>
      </c>
      <c r="K1708" s="6" t="s">
        <v>724</v>
      </c>
      <c r="L1708" s="6" t="s">
        <v>5631</v>
      </c>
      <c r="M1708" s="6" t="s">
        <v>4501</v>
      </c>
      <c r="N1708" s="6" t="s">
        <v>1775</v>
      </c>
    </row>
    <row r="1709" spans="1:14" ht="15" customHeight="1">
      <c r="B1709" s="6" t="s">
        <v>4803</v>
      </c>
      <c r="G1709" s="14">
        <f>TRUNC(G1708, 0)</f>
        <v>12973</v>
      </c>
    </row>
    <row r="1710" spans="1:14" ht="15" customHeight="1">
      <c r="A1710" s="6" t="s">
        <v>3802</v>
      </c>
      <c r="B1710" s="6" t="s">
        <v>2171</v>
      </c>
      <c r="C1710" s="6" t="s">
        <v>4283</v>
      </c>
      <c r="D1710" s="6">
        <v>5.8</v>
      </c>
      <c r="E1710" s="16" t="s">
        <v>5542</v>
      </c>
      <c r="F1710" s="16">
        <f>중기기초자료!D731</f>
        <v>1223</v>
      </c>
      <c r="G1710" s="15">
        <f>TRUNC(F1710*D1710, 1)</f>
        <v>7093.4</v>
      </c>
      <c r="H1710" s="6" t="s">
        <v>5631</v>
      </c>
      <c r="I1710" s="6" t="s">
        <v>5631</v>
      </c>
      <c r="K1710" s="6" t="s">
        <v>2015</v>
      </c>
      <c r="L1710" s="6" t="s">
        <v>5631</v>
      </c>
      <c r="M1710" s="6" t="s">
        <v>1155</v>
      </c>
    </row>
    <row r="1711" spans="1:14" ht="15" customHeight="1">
      <c r="B1711" s="6" t="s">
        <v>1786</v>
      </c>
      <c r="C1711" s="6" t="s">
        <v>4283</v>
      </c>
      <c r="D1711" s="6">
        <v>20</v>
      </c>
      <c r="E1711" s="16" t="s">
        <v>2305</v>
      </c>
      <c r="F1711" s="16">
        <v>0</v>
      </c>
      <c r="G1711" s="15">
        <f>TRUNC((G1710) * D1711/100, 1)</f>
        <v>1418.6</v>
      </c>
      <c r="H1711" s="6" t="s">
        <v>5631</v>
      </c>
      <c r="I1711" s="6" t="s">
        <v>5631</v>
      </c>
      <c r="K1711" s="6" t="s">
        <v>608</v>
      </c>
      <c r="L1711" s="6" t="s">
        <v>5631</v>
      </c>
      <c r="M1711" s="6" t="s">
        <v>3749</v>
      </c>
      <c r="N1711" s="6" t="s">
        <v>5631</v>
      </c>
    </row>
    <row r="1712" spans="1:14" ht="15" customHeight="1">
      <c r="B1712" s="6" t="s">
        <v>4803</v>
      </c>
      <c r="G1712" s="14">
        <f>TRUNC(G1710+G1711, 0)</f>
        <v>8512</v>
      </c>
    </row>
    <row r="1713" spans="1:14" ht="15" customHeight="1">
      <c r="A1713" s="6" t="s">
        <v>2270</v>
      </c>
      <c r="B1713" s="6" t="s">
        <v>2417</v>
      </c>
      <c r="C1713" s="6" t="s">
        <v>2659</v>
      </c>
      <c r="D1713" s="6">
        <v>1</v>
      </c>
      <c r="E1713" s="15" t="s">
        <v>3317</v>
      </c>
      <c r="F1713" s="15">
        <f>TRUNC(중기기초자료!E721 * 중기전역변수!C19, 1)</f>
        <v>25758.7</v>
      </c>
      <c r="G1713" s="15">
        <f>TRUNC(F1713*D1713, 1)</f>
        <v>25758.7</v>
      </c>
      <c r="H1713" s="6" t="s">
        <v>5631</v>
      </c>
      <c r="I1713" s="6" t="s">
        <v>5631</v>
      </c>
      <c r="K1713" s="6" t="s">
        <v>3156</v>
      </c>
      <c r="L1713" s="6" t="s">
        <v>5631</v>
      </c>
      <c r="M1713" s="6" t="s">
        <v>3230</v>
      </c>
    </row>
    <row r="1714" spans="1:14" ht="15" customHeight="1">
      <c r="B1714" s="6" t="s">
        <v>4803</v>
      </c>
      <c r="G1714" s="14">
        <f>TRUNC(G1713, 0)</f>
        <v>25758</v>
      </c>
    </row>
    <row r="1715" spans="1:14" ht="15" customHeight="1">
      <c r="B1715" s="6" t="s">
        <v>588</v>
      </c>
      <c r="G1715" s="14">
        <f>TRUNC(G1709+G1712+G1714, 0)</f>
        <v>47243</v>
      </c>
    </row>
    <row r="1716" spans="1:14" ht="15" customHeight="1">
      <c r="A1716" s="13"/>
      <c r="B1716" s="13"/>
      <c r="C1716" s="13"/>
      <c r="D1716" s="13"/>
      <c r="E1716" s="13"/>
      <c r="F1716" s="13"/>
      <c r="G1716" s="13"/>
      <c r="H1716" s="13"/>
    </row>
    <row r="1717" spans="1:14" ht="15" customHeight="1">
      <c r="A1717" s="13" t="s">
        <v>4970</v>
      </c>
      <c r="B1717" s="13" t="s">
        <v>248</v>
      </c>
      <c r="C1717" s="13"/>
      <c r="D1717" s="13"/>
      <c r="E1717" s="13"/>
      <c r="F1717" s="13"/>
      <c r="G1717" s="13"/>
      <c r="H1717" s="13"/>
      <c r="I1717" s="6" t="s">
        <v>5631</v>
      </c>
      <c r="J1717" s="6" t="s">
        <v>3004</v>
      </c>
    </row>
    <row r="1718" spans="1:14" ht="15" customHeight="1">
      <c r="A1718" s="13" t="s">
        <v>1567</v>
      </c>
      <c r="B1718" s="13" t="s">
        <v>4943</v>
      </c>
      <c r="C1718" s="13"/>
      <c r="D1718" s="13"/>
      <c r="E1718" s="13"/>
      <c r="F1718" s="13"/>
      <c r="G1718" s="13"/>
      <c r="H1718" s="13"/>
    </row>
    <row r="1719" spans="1:14" ht="15" customHeight="1">
      <c r="A1719" s="5" t="s">
        <v>4302</v>
      </c>
      <c r="B1719" s="5"/>
      <c r="C1719" s="5" t="s">
        <v>2755</v>
      </c>
      <c r="D1719" s="5" t="s">
        <v>182</v>
      </c>
      <c r="E1719" s="5" t="s">
        <v>5266</v>
      </c>
      <c r="F1719" s="5" t="s">
        <v>1321</v>
      </c>
      <c r="G1719" s="5" t="s">
        <v>780</v>
      </c>
      <c r="H1719" s="5" t="s">
        <v>1458</v>
      </c>
    </row>
    <row r="1720" spans="1:14" ht="15" customHeight="1">
      <c r="A1720" s="6" t="s">
        <v>405</v>
      </c>
      <c r="B1720" s="6" t="s">
        <v>5485</v>
      </c>
      <c r="C1720" s="6" t="s">
        <v>425</v>
      </c>
      <c r="D1720" s="6">
        <f>(703 + 508 + 379)*10^-4</f>
        <v>0.159</v>
      </c>
      <c r="E1720" s="14" t="s">
        <v>4463</v>
      </c>
      <c r="F1720" s="14">
        <f>TRUNC(중기기초자료!F157 * 중기전역변수!C5/1000,0)</f>
        <v>120927</v>
      </c>
      <c r="G1720" s="15">
        <f>TRUNC(F1720*D1720, 1)</f>
        <v>19227.3</v>
      </c>
      <c r="H1720" s="6" t="s">
        <v>5631</v>
      </c>
      <c r="I1720" s="6" t="s">
        <v>5631</v>
      </c>
      <c r="K1720" s="6" t="s">
        <v>724</v>
      </c>
      <c r="L1720" s="6" t="s">
        <v>5631</v>
      </c>
      <c r="M1720" s="6" t="s">
        <v>1461</v>
      </c>
      <c r="N1720" s="6" t="s">
        <v>4172</v>
      </c>
    </row>
    <row r="1721" spans="1:14" ht="15" customHeight="1">
      <c r="B1721" s="6" t="s">
        <v>4803</v>
      </c>
      <c r="G1721" s="14">
        <f>TRUNC(G1720, 0)</f>
        <v>19227</v>
      </c>
    </row>
    <row r="1722" spans="1:14" ht="15" customHeight="1">
      <c r="A1722" s="6" t="s">
        <v>3802</v>
      </c>
      <c r="B1722" s="6" t="s">
        <v>2171</v>
      </c>
      <c r="C1722" s="6" t="s">
        <v>4283</v>
      </c>
      <c r="D1722" s="6">
        <v>7.2</v>
      </c>
      <c r="E1722" s="16" t="s">
        <v>5542</v>
      </c>
      <c r="F1722" s="16">
        <f>중기기초자료!D731</f>
        <v>1223</v>
      </c>
      <c r="G1722" s="15">
        <f>TRUNC(F1722*D1722, 1)</f>
        <v>8805.6</v>
      </c>
      <c r="H1722" s="6" t="s">
        <v>5631</v>
      </c>
      <c r="I1722" s="6" t="s">
        <v>5631</v>
      </c>
      <c r="K1722" s="6" t="s">
        <v>2015</v>
      </c>
      <c r="L1722" s="6" t="s">
        <v>5631</v>
      </c>
      <c r="M1722" s="6" t="s">
        <v>1155</v>
      </c>
    </row>
    <row r="1723" spans="1:14" ht="15" customHeight="1">
      <c r="B1723" s="6" t="s">
        <v>1786</v>
      </c>
      <c r="C1723" s="6" t="s">
        <v>4283</v>
      </c>
      <c r="D1723" s="6">
        <v>20</v>
      </c>
      <c r="E1723" s="16" t="s">
        <v>2305</v>
      </c>
      <c r="F1723" s="16">
        <v>0</v>
      </c>
      <c r="G1723" s="15">
        <f>TRUNC((G1722) * D1723/100, 1)</f>
        <v>1761.1</v>
      </c>
      <c r="H1723" s="6" t="s">
        <v>5631</v>
      </c>
      <c r="I1723" s="6" t="s">
        <v>5631</v>
      </c>
      <c r="K1723" s="6" t="s">
        <v>608</v>
      </c>
      <c r="L1723" s="6" t="s">
        <v>5631</v>
      </c>
      <c r="M1723" s="6" t="s">
        <v>3749</v>
      </c>
      <c r="N1723" s="6" t="s">
        <v>5631</v>
      </c>
    </row>
    <row r="1724" spans="1:14" ht="15" customHeight="1">
      <c r="B1724" s="6" t="s">
        <v>4803</v>
      </c>
      <c r="G1724" s="14">
        <f>TRUNC(G1722+G1723, 0)</f>
        <v>10566</v>
      </c>
    </row>
    <row r="1725" spans="1:14" ht="15" customHeight="1">
      <c r="A1725" s="6" t="s">
        <v>2270</v>
      </c>
      <c r="B1725" s="6" t="s">
        <v>2417</v>
      </c>
      <c r="C1725" s="6" t="s">
        <v>2659</v>
      </c>
      <c r="D1725" s="6">
        <v>1</v>
      </c>
      <c r="E1725" s="15" t="s">
        <v>3317</v>
      </c>
      <c r="F1725" s="15">
        <f>TRUNC(중기기초자료!E721 * 중기전역변수!C19, 1)</f>
        <v>25758.7</v>
      </c>
      <c r="G1725" s="15">
        <f>TRUNC(F1725*D1725, 1)</f>
        <v>25758.7</v>
      </c>
      <c r="H1725" s="6" t="s">
        <v>5631</v>
      </c>
      <c r="I1725" s="6" t="s">
        <v>5631</v>
      </c>
      <c r="K1725" s="6" t="s">
        <v>3156</v>
      </c>
      <c r="L1725" s="6" t="s">
        <v>5631</v>
      </c>
      <c r="M1725" s="6" t="s">
        <v>3230</v>
      </c>
    </row>
    <row r="1726" spans="1:14" ht="15" customHeight="1">
      <c r="B1726" s="6" t="s">
        <v>4803</v>
      </c>
      <c r="G1726" s="14">
        <f>TRUNC(G1725, 0)</f>
        <v>25758</v>
      </c>
    </row>
    <row r="1727" spans="1:14" ht="15" customHeight="1">
      <c r="B1727" s="6" t="s">
        <v>588</v>
      </c>
      <c r="G1727" s="14">
        <f>TRUNC(G1721+G1724+G1726, 0)</f>
        <v>55551</v>
      </c>
    </row>
    <row r="1728" spans="1:14" ht="15" customHeight="1">
      <c r="A1728" s="13"/>
      <c r="B1728" s="13"/>
      <c r="C1728" s="13"/>
      <c r="D1728" s="13"/>
      <c r="E1728" s="13"/>
      <c r="F1728" s="13"/>
      <c r="G1728" s="13"/>
      <c r="H1728" s="13"/>
    </row>
    <row r="1729" spans="1:14" ht="15" customHeight="1">
      <c r="A1729" s="13" t="s">
        <v>4970</v>
      </c>
      <c r="B1729" s="13" t="s">
        <v>3217</v>
      </c>
      <c r="C1729" s="13"/>
      <c r="D1729" s="13"/>
      <c r="E1729" s="13"/>
      <c r="F1729" s="13"/>
      <c r="G1729" s="13"/>
      <c r="H1729" s="13"/>
      <c r="I1729" s="6" t="s">
        <v>5631</v>
      </c>
      <c r="J1729" s="6" t="s">
        <v>4315</v>
      </c>
    </row>
    <row r="1730" spans="1:14" ht="15" customHeight="1">
      <c r="A1730" s="13" t="s">
        <v>1567</v>
      </c>
      <c r="B1730" s="13" t="s">
        <v>2928</v>
      </c>
      <c r="C1730" s="13"/>
      <c r="D1730" s="13"/>
      <c r="E1730" s="13"/>
      <c r="F1730" s="13"/>
      <c r="G1730" s="13"/>
      <c r="H1730" s="13"/>
    </row>
    <row r="1731" spans="1:14" ht="15" customHeight="1">
      <c r="A1731" s="5" t="s">
        <v>4302</v>
      </c>
      <c r="B1731" s="5"/>
      <c r="C1731" s="5" t="s">
        <v>2755</v>
      </c>
      <c r="D1731" s="5" t="s">
        <v>182</v>
      </c>
      <c r="E1731" s="5" t="s">
        <v>5266</v>
      </c>
      <c r="F1731" s="5" t="s">
        <v>1321</v>
      </c>
      <c r="G1731" s="5" t="s">
        <v>780</v>
      </c>
      <c r="H1731" s="5" t="s">
        <v>1458</v>
      </c>
    </row>
    <row r="1732" spans="1:14" ht="15" customHeight="1">
      <c r="A1732" s="6" t="s">
        <v>405</v>
      </c>
      <c r="B1732" s="6" t="s">
        <v>5485</v>
      </c>
      <c r="C1732" s="6" t="s">
        <v>1782</v>
      </c>
      <c r="D1732" s="6">
        <f>(703 + 508 + 379)*10^-4</f>
        <v>0.159</v>
      </c>
      <c r="E1732" s="14" t="s">
        <v>4463</v>
      </c>
      <c r="F1732" s="14">
        <f>TRUNC(중기기초자료!F158 * 중기전역변수!C5/1000,0)</f>
        <v>154330</v>
      </c>
      <c r="G1732" s="15">
        <f>TRUNC(F1732*D1732, 1)</f>
        <v>24538.400000000001</v>
      </c>
      <c r="H1732" s="6" t="s">
        <v>5631</v>
      </c>
      <c r="I1732" s="6" t="s">
        <v>5631</v>
      </c>
      <c r="K1732" s="6" t="s">
        <v>724</v>
      </c>
      <c r="L1732" s="6" t="s">
        <v>5631</v>
      </c>
      <c r="M1732" s="6" t="s">
        <v>340</v>
      </c>
      <c r="N1732" s="6" t="s">
        <v>4172</v>
      </c>
    </row>
    <row r="1733" spans="1:14" ht="15" customHeight="1">
      <c r="B1733" s="6" t="s">
        <v>4803</v>
      </c>
      <c r="G1733" s="14">
        <f>TRUNC(G1732, 0)</f>
        <v>24538</v>
      </c>
    </row>
    <row r="1734" spans="1:14" ht="15" customHeight="1">
      <c r="A1734" s="6" t="s">
        <v>3802</v>
      </c>
      <c r="B1734" s="6" t="s">
        <v>2171</v>
      </c>
      <c r="C1734" s="6" t="s">
        <v>4283</v>
      </c>
      <c r="D1734" s="6">
        <v>8.6</v>
      </c>
      <c r="E1734" s="16" t="s">
        <v>5542</v>
      </c>
      <c r="F1734" s="16">
        <f>중기기초자료!D731</f>
        <v>1223</v>
      </c>
      <c r="G1734" s="15">
        <f>TRUNC(F1734*D1734, 1)</f>
        <v>10517.8</v>
      </c>
      <c r="H1734" s="6" t="s">
        <v>5631</v>
      </c>
      <c r="I1734" s="6" t="s">
        <v>5631</v>
      </c>
      <c r="K1734" s="6" t="s">
        <v>2015</v>
      </c>
      <c r="L1734" s="6" t="s">
        <v>5631</v>
      </c>
      <c r="M1734" s="6" t="s">
        <v>1155</v>
      </c>
    </row>
    <row r="1735" spans="1:14" ht="15" customHeight="1">
      <c r="B1735" s="6" t="s">
        <v>1786</v>
      </c>
      <c r="C1735" s="6" t="s">
        <v>4283</v>
      </c>
      <c r="D1735" s="6">
        <v>20</v>
      </c>
      <c r="E1735" s="16" t="s">
        <v>2305</v>
      </c>
      <c r="F1735" s="16">
        <v>0</v>
      </c>
      <c r="G1735" s="15">
        <f>TRUNC((G1734) * D1735/100, 1)</f>
        <v>2103.5</v>
      </c>
      <c r="H1735" s="6" t="s">
        <v>5631</v>
      </c>
      <c r="I1735" s="6" t="s">
        <v>5631</v>
      </c>
      <c r="K1735" s="6" t="s">
        <v>608</v>
      </c>
      <c r="L1735" s="6" t="s">
        <v>5631</v>
      </c>
      <c r="M1735" s="6" t="s">
        <v>3749</v>
      </c>
      <c r="N1735" s="6" t="s">
        <v>5631</v>
      </c>
    </row>
    <row r="1736" spans="1:14" ht="15" customHeight="1">
      <c r="B1736" s="6" t="s">
        <v>4803</v>
      </c>
      <c r="G1736" s="14">
        <f>TRUNC(G1734+G1735, 0)</f>
        <v>12621</v>
      </c>
    </row>
    <row r="1737" spans="1:14" ht="15" customHeight="1">
      <c r="A1737" s="6" t="s">
        <v>2270</v>
      </c>
      <c r="B1737" s="6" t="s">
        <v>2417</v>
      </c>
      <c r="C1737" s="6" t="s">
        <v>2659</v>
      </c>
      <c r="D1737" s="6">
        <v>1</v>
      </c>
      <c r="E1737" s="15" t="s">
        <v>3317</v>
      </c>
      <c r="F1737" s="15">
        <f>TRUNC(중기기초자료!E721 * 중기전역변수!C19, 1)</f>
        <v>25758.7</v>
      </c>
      <c r="G1737" s="15">
        <f>TRUNC(F1737*D1737, 1)</f>
        <v>25758.7</v>
      </c>
      <c r="H1737" s="6" t="s">
        <v>5631</v>
      </c>
      <c r="I1737" s="6" t="s">
        <v>5631</v>
      </c>
      <c r="K1737" s="6" t="s">
        <v>3156</v>
      </c>
      <c r="L1737" s="6" t="s">
        <v>5631</v>
      </c>
      <c r="M1737" s="6" t="s">
        <v>3230</v>
      </c>
    </row>
    <row r="1738" spans="1:14" ht="15" customHeight="1">
      <c r="B1738" s="6" t="s">
        <v>4803</v>
      </c>
      <c r="G1738" s="14">
        <f>TRUNC(G1737, 0)</f>
        <v>25758</v>
      </c>
    </row>
    <row r="1739" spans="1:14" ht="15" customHeight="1">
      <c r="B1739" s="6" t="s">
        <v>588</v>
      </c>
      <c r="G1739" s="14">
        <f>TRUNC(G1733+G1736+G1738, 0)</f>
        <v>62917</v>
      </c>
    </row>
    <row r="1740" spans="1:14" ht="15" customHeight="1">
      <c r="A1740" s="13"/>
      <c r="B1740" s="13"/>
      <c r="C1740" s="13"/>
      <c r="D1740" s="13"/>
      <c r="E1740" s="13"/>
      <c r="F1740" s="13"/>
      <c r="G1740" s="13"/>
      <c r="H1740" s="13"/>
    </row>
    <row r="1741" spans="1:14" ht="15" customHeight="1">
      <c r="A1741" s="13" t="s">
        <v>4970</v>
      </c>
      <c r="B1741" s="13" t="s">
        <v>821</v>
      </c>
      <c r="C1741" s="13"/>
      <c r="D1741" s="13"/>
      <c r="E1741" s="13"/>
      <c r="F1741" s="13"/>
      <c r="G1741" s="13"/>
      <c r="H1741" s="13"/>
      <c r="I1741" s="6" t="s">
        <v>5631</v>
      </c>
      <c r="J1741" s="6" t="s">
        <v>1649</v>
      </c>
    </row>
    <row r="1742" spans="1:14" ht="15" customHeight="1">
      <c r="A1742" s="13" t="s">
        <v>1567</v>
      </c>
      <c r="B1742" s="13" t="s">
        <v>4142</v>
      </c>
      <c r="C1742" s="13"/>
      <c r="D1742" s="13"/>
      <c r="E1742" s="13"/>
      <c r="F1742" s="13"/>
      <c r="G1742" s="13"/>
      <c r="H1742" s="13"/>
    </row>
    <row r="1743" spans="1:14" ht="15" customHeight="1">
      <c r="A1743" s="5" t="s">
        <v>4302</v>
      </c>
      <c r="B1743" s="5"/>
      <c r="C1743" s="5" t="s">
        <v>2755</v>
      </c>
      <c r="D1743" s="5" t="s">
        <v>182</v>
      </c>
      <c r="E1743" s="5" t="s">
        <v>5266</v>
      </c>
      <c r="F1743" s="5" t="s">
        <v>1321</v>
      </c>
      <c r="G1743" s="5" t="s">
        <v>780</v>
      </c>
      <c r="H1743" s="5" t="s">
        <v>1458</v>
      </c>
    </row>
    <row r="1744" spans="1:14" ht="15" customHeight="1">
      <c r="A1744" s="6" t="s">
        <v>405</v>
      </c>
      <c r="B1744" s="6" t="s">
        <v>5485</v>
      </c>
      <c r="C1744" s="6" t="s">
        <v>3786</v>
      </c>
      <c r="D1744" s="6">
        <f>(703 + 508 + 379)*10^-4</f>
        <v>0.159</v>
      </c>
      <c r="E1744" s="14" t="s">
        <v>4463</v>
      </c>
      <c r="F1744" s="14">
        <f>TRUNC(중기기초자료!F159 * 중기전역변수!C5/1000,0)</f>
        <v>178518</v>
      </c>
      <c r="G1744" s="15">
        <f>TRUNC(F1744*D1744, 1)</f>
        <v>28384.3</v>
      </c>
      <c r="H1744" s="6" t="s">
        <v>5631</v>
      </c>
      <c r="I1744" s="6" t="s">
        <v>5631</v>
      </c>
      <c r="K1744" s="6" t="s">
        <v>724</v>
      </c>
      <c r="L1744" s="6" t="s">
        <v>5631</v>
      </c>
      <c r="M1744" s="6" t="s">
        <v>2847</v>
      </c>
      <c r="N1744" s="6" t="s">
        <v>4172</v>
      </c>
    </row>
    <row r="1745" spans="1:14" ht="15" customHeight="1">
      <c r="B1745" s="6" t="s">
        <v>4803</v>
      </c>
      <c r="G1745" s="14">
        <f>TRUNC(G1744, 0)</f>
        <v>28384</v>
      </c>
    </row>
    <row r="1746" spans="1:14" ht="15" customHeight="1">
      <c r="A1746" s="6" t="s">
        <v>3802</v>
      </c>
      <c r="B1746" s="6" t="s">
        <v>2171</v>
      </c>
      <c r="C1746" s="6" t="s">
        <v>4283</v>
      </c>
      <c r="D1746" s="6">
        <v>9.6</v>
      </c>
      <c r="E1746" s="16" t="s">
        <v>5542</v>
      </c>
      <c r="F1746" s="16">
        <f>중기기초자료!D731</f>
        <v>1223</v>
      </c>
      <c r="G1746" s="15">
        <f>TRUNC(F1746*D1746, 1)</f>
        <v>11740.8</v>
      </c>
      <c r="H1746" s="6" t="s">
        <v>5631</v>
      </c>
      <c r="I1746" s="6" t="s">
        <v>5631</v>
      </c>
      <c r="K1746" s="6" t="s">
        <v>2015</v>
      </c>
      <c r="L1746" s="6" t="s">
        <v>5631</v>
      </c>
      <c r="M1746" s="6" t="s">
        <v>1155</v>
      </c>
    </row>
    <row r="1747" spans="1:14" ht="15" customHeight="1">
      <c r="B1747" s="6" t="s">
        <v>1786</v>
      </c>
      <c r="C1747" s="6" t="s">
        <v>4283</v>
      </c>
      <c r="D1747" s="6">
        <v>20</v>
      </c>
      <c r="E1747" s="16" t="s">
        <v>2305</v>
      </c>
      <c r="F1747" s="16">
        <v>0</v>
      </c>
      <c r="G1747" s="15">
        <f>TRUNC((G1746) * D1747/100, 1)</f>
        <v>2348.1</v>
      </c>
      <c r="H1747" s="6" t="s">
        <v>5631</v>
      </c>
      <c r="I1747" s="6" t="s">
        <v>5631</v>
      </c>
      <c r="K1747" s="6" t="s">
        <v>608</v>
      </c>
      <c r="L1747" s="6" t="s">
        <v>5631</v>
      </c>
      <c r="M1747" s="6" t="s">
        <v>3749</v>
      </c>
      <c r="N1747" s="6" t="s">
        <v>5631</v>
      </c>
    </row>
    <row r="1748" spans="1:14" ht="15" customHeight="1">
      <c r="B1748" s="6" t="s">
        <v>4803</v>
      </c>
      <c r="G1748" s="14">
        <f>TRUNC(G1746+G1747, 0)</f>
        <v>14088</v>
      </c>
    </row>
    <row r="1749" spans="1:14" ht="15" customHeight="1">
      <c r="A1749" s="6" t="s">
        <v>2270</v>
      </c>
      <c r="B1749" s="6" t="s">
        <v>2417</v>
      </c>
      <c r="C1749" s="6" t="s">
        <v>2659</v>
      </c>
      <c r="D1749" s="6">
        <v>1</v>
      </c>
      <c r="E1749" s="15" t="s">
        <v>3317</v>
      </c>
      <c r="F1749" s="15">
        <f>TRUNC(중기기초자료!E721 * 중기전역변수!C19, 1)</f>
        <v>25758.7</v>
      </c>
      <c r="G1749" s="15">
        <f>TRUNC(F1749*D1749, 1)</f>
        <v>25758.7</v>
      </c>
      <c r="H1749" s="6" t="s">
        <v>5631</v>
      </c>
      <c r="I1749" s="6" t="s">
        <v>5631</v>
      </c>
      <c r="K1749" s="6" t="s">
        <v>3156</v>
      </c>
      <c r="L1749" s="6" t="s">
        <v>5631</v>
      </c>
      <c r="M1749" s="6" t="s">
        <v>3230</v>
      </c>
    </row>
    <row r="1750" spans="1:14" ht="15" customHeight="1">
      <c r="B1750" s="6" t="s">
        <v>4803</v>
      </c>
      <c r="G1750" s="14">
        <f>TRUNC(G1749, 0)</f>
        <v>25758</v>
      </c>
    </row>
    <row r="1751" spans="1:14" ht="15" customHeight="1">
      <c r="B1751" s="6" t="s">
        <v>588</v>
      </c>
      <c r="G1751" s="14">
        <f>TRUNC(G1745+G1748+G1750, 0)</f>
        <v>68230</v>
      </c>
    </row>
    <row r="1752" spans="1:14" ht="15" customHeight="1">
      <c r="A1752" s="13"/>
      <c r="B1752" s="13"/>
      <c r="C1752" s="13"/>
      <c r="D1752" s="13"/>
      <c r="E1752" s="13"/>
      <c r="F1752" s="13"/>
      <c r="G1752" s="13"/>
      <c r="H1752" s="13"/>
    </row>
    <row r="1753" spans="1:14" ht="15" customHeight="1">
      <c r="A1753" s="13" t="s">
        <v>4970</v>
      </c>
      <c r="B1753" s="13" t="s">
        <v>3536</v>
      </c>
      <c r="C1753" s="13"/>
      <c r="D1753" s="13"/>
      <c r="E1753" s="13"/>
      <c r="F1753" s="13"/>
      <c r="G1753" s="13"/>
      <c r="H1753" s="13"/>
      <c r="I1753" s="6" t="s">
        <v>5631</v>
      </c>
      <c r="J1753" s="6" t="s">
        <v>2905</v>
      </c>
    </row>
    <row r="1754" spans="1:14" ht="15" customHeight="1">
      <c r="A1754" s="13" t="s">
        <v>1567</v>
      </c>
      <c r="B1754" s="13" t="s">
        <v>1152</v>
      </c>
      <c r="C1754" s="13"/>
      <c r="D1754" s="13"/>
      <c r="E1754" s="13"/>
      <c r="F1754" s="13"/>
      <c r="G1754" s="13"/>
      <c r="H1754" s="13"/>
    </row>
    <row r="1755" spans="1:14" ht="15" customHeight="1">
      <c r="A1755" s="5" t="s">
        <v>4302</v>
      </c>
      <c r="B1755" s="5"/>
      <c r="C1755" s="5" t="s">
        <v>2755</v>
      </c>
      <c r="D1755" s="5" t="s">
        <v>182</v>
      </c>
      <c r="E1755" s="5" t="s">
        <v>5266</v>
      </c>
      <c r="F1755" s="5" t="s">
        <v>1321</v>
      </c>
      <c r="G1755" s="5" t="s">
        <v>780</v>
      </c>
      <c r="H1755" s="5" t="s">
        <v>1458</v>
      </c>
    </row>
    <row r="1756" spans="1:14" ht="15" customHeight="1">
      <c r="A1756" s="6" t="s">
        <v>405</v>
      </c>
      <c r="B1756" s="6" t="s">
        <v>5485</v>
      </c>
      <c r="C1756" s="6" t="s">
        <v>2923</v>
      </c>
      <c r="D1756" s="6">
        <f>(703 + 508 + 379)*10^-4</f>
        <v>0.159</v>
      </c>
      <c r="E1756" s="14" t="s">
        <v>4463</v>
      </c>
      <c r="F1756" s="14">
        <f>TRUNC(중기기초자료!F160 * 중기전역변수!C5/1000,0)</f>
        <v>231495</v>
      </c>
      <c r="G1756" s="15">
        <f>TRUNC(F1756*D1756, 1)</f>
        <v>36807.699999999997</v>
      </c>
      <c r="H1756" s="6" t="s">
        <v>5631</v>
      </c>
      <c r="I1756" s="6" t="s">
        <v>5631</v>
      </c>
      <c r="K1756" s="6" t="s">
        <v>724</v>
      </c>
      <c r="L1756" s="6" t="s">
        <v>5631</v>
      </c>
      <c r="M1756" s="6" t="s">
        <v>1754</v>
      </c>
      <c r="N1756" s="6" t="s">
        <v>4172</v>
      </c>
    </row>
    <row r="1757" spans="1:14" ht="15" customHeight="1">
      <c r="B1757" s="6" t="s">
        <v>4803</v>
      </c>
      <c r="G1757" s="14">
        <f>TRUNC(G1756, 0)</f>
        <v>36807</v>
      </c>
    </row>
    <row r="1758" spans="1:14" ht="15" customHeight="1">
      <c r="A1758" s="6" t="s">
        <v>3802</v>
      </c>
      <c r="B1758" s="6" t="s">
        <v>2171</v>
      </c>
      <c r="C1758" s="6" t="s">
        <v>4283</v>
      </c>
      <c r="D1758" s="6">
        <v>10.5</v>
      </c>
      <c r="E1758" s="16" t="s">
        <v>5542</v>
      </c>
      <c r="F1758" s="16">
        <f>중기기초자료!D731</f>
        <v>1223</v>
      </c>
      <c r="G1758" s="15">
        <f>TRUNC(F1758*D1758, 1)</f>
        <v>12841.5</v>
      </c>
      <c r="H1758" s="6" t="s">
        <v>5631</v>
      </c>
      <c r="I1758" s="6" t="s">
        <v>5631</v>
      </c>
      <c r="K1758" s="6" t="s">
        <v>2015</v>
      </c>
      <c r="L1758" s="6" t="s">
        <v>5631</v>
      </c>
      <c r="M1758" s="6" t="s">
        <v>1155</v>
      </c>
    </row>
    <row r="1759" spans="1:14" ht="15" customHeight="1">
      <c r="B1759" s="6" t="s">
        <v>1786</v>
      </c>
      <c r="C1759" s="6" t="s">
        <v>4283</v>
      </c>
      <c r="D1759" s="6">
        <v>20</v>
      </c>
      <c r="E1759" s="16" t="s">
        <v>2305</v>
      </c>
      <c r="F1759" s="16">
        <v>0</v>
      </c>
      <c r="G1759" s="15">
        <f>TRUNC((G1758) * D1759/100, 1)</f>
        <v>2568.3000000000002</v>
      </c>
      <c r="H1759" s="6" t="s">
        <v>5631</v>
      </c>
      <c r="I1759" s="6" t="s">
        <v>5631</v>
      </c>
      <c r="K1759" s="6" t="s">
        <v>608</v>
      </c>
      <c r="L1759" s="6" t="s">
        <v>5631</v>
      </c>
      <c r="M1759" s="6" t="s">
        <v>3749</v>
      </c>
      <c r="N1759" s="6" t="s">
        <v>5631</v>
      </c>
    </row>
    <row r="1760" spans="1:14" ht="15" customHeight="1">
      <c r="B1760" s="6" t="s">
        <v>4803</v>
      </c>
      <c r="G1760" s="14">
        <f>TRUNC(G1758+G1759, 0)</f>
        <v>15409</v>
      </c>
    </row>
    <row r="1761" spans="1:14" ht="15" customHeight="1">
      <c r="A1761" s="6" t="s">
        <v>2270</v>
      </c>
      <c r="B1761" s="6" t="s">
        <v>2417</v>
      </c>
      <c r="C1761" s="6" t="s">
        <v>2659</v>
      </c>
      <c r="D1761" s="6">
        <v>1</v>
      </c>
      <c r="E1761" s="15" t="s">
        <v>3317</v>
      </c>
      <c r="F1761" s="15">
        <f>TRUNC(중기기초자료!E721 * 중기전역변수!C19, 1)</f>
        <v>25758.7</v>
      </c>
      <c r="G1761" s="15">
        <f>TRUNC(F1761*D1761, 1)</f>
        <v>25758.7</v>
      </c>
      <c r="H1761" s="6" t="s">
        <v>5631</v>
      </c>
      <c r="I1761" s="6" t="s">
        <v>5631</v>
      </c>
      <c r="K1761" s="6" t="s">
        <v>3156</v>
      </c>
      <c r="L1761" s="6" t="s">
        <v>5631</v>
      </c>
      <c r="M1761" s="6" t="s">
        <v>3230</v>
      </c>
    </row>
    <row r="1762" spans="1:14" ht="15" customHeight="1">
      <c r="B1762" s="6" t="s">
        <v>4803</v>
      </c>
      <c r="G1762" s="14">
        <f>TRUNC(G1761, 0)</f>
        <v>25758</v>
      </c>
    </row>
    <row r="1763" spans="1:14" ht="15" customHeight="1">
      <c r="B1763" s="6" t="s">
        <v>588</v>
      </c>
      <c r="G1763" s="14">
        <f>TRUNC(G1757+G1760+G1762, 0)</f>
        <v>77974</v>
      </c>
    </row>
    <row r="1764" spans="1:14" ht="15" customHeight="1">
      <c r="A1764" s="13"/>
      <c r="B1764" s="13"/>
      <c r="C1764" s="13"/>
      <c r="D1764" s="13"/>
      <c r="E1764" s="13"/>
      <c r="F1764" s="13"/>
      <c r="G1764" s="13"/>
      <c r="H1764" s="13"/>
    </row>
    <row r="1765" spans="1:14" ht="15" customHeight="1">
      <c r="A1765" s="13" t="s">
        <v>4970</v>
      </c>
      <c r="B1765" s="13" t="s">
        <v>2857</v>
      </c>
      <c r="C1765" s="13"/>
      <c r="D1765" s="13"/>
      <c r="E1765" s="13"/>
      <c r="F1765" s="13"/>
      <c r="G1765" s="13"/>
      <c r="H1765" s="13"/>
      <c r="I1765" s="6" t="s">
        <v>5631</v>
      </c>
      <c r="J1765" s="6" t="s">
        <v>281</v>
      </c>
    </row>
    <row r="1766" spans="1:14" ht="15" customHeight="1">
      <c r="A1766" s="13" t="s">
        <v>1567</v>
      </c>
      <c r="B1766" s="13" t="s">
        <v>3256</v>
      </c>
      <c r="C1766" s="13"/>
      <c r="D1766" s="13"/>
      <c r="E1766" s="13"/>
      <c r="F1766" s="13"/>
      <c r="G1766" s="13"/>
      <c r="H1766" s="13"/>
    </row>
    <row r="1767" spans="1:14" ht="15" customHeight="1">
      <c r="A1767" s="5" t="s">
        <v>4302</v>
      </c>
      <c r="B1767" s="5"/>
      <c r="C1767" s="5" t="s">
        <v>2755</v>
      </c>
      <c r="D1767" s="5" t="s">
        <v>182</v>
      </c>
      <c r="E1767" s="5" t="s">
        <v>5266</v>
      </c>
      <c r="F1767" s="5" t="s">
        <v>1321</v>
      </c>
      <c r="G1767" s="5" t="s">
        <v>780</v>
      </c>
      <c r="H1767" s="5" t="s">
        <v>1458</v>
      </c>
    </row>
    <row r="1768" spans="1:14" ht="15" customHeight="1">
      <c r="A1768" s="6" t="s">
        <v>405</v>
      </c>
      <c r="B1768" s="6" t="s">
        <v>5485</v>
      </c>
      <c r="C1768" s="6" t="s">
        <v>4472</v>
      </c>
      <c r="D1768" s="6">
        <f>(703 + 508 + 379)*10^-4</f>
        <v>0.159</v>
      </c>
      <c r="E1768" s="14" t="s">
        <v>740</v>
      </c>
      <c r="F1768" s="14">
        <f>중기기초자료!F161</f>
        <v>294961</v>
      </c>
      <c r="G1768" s="15">
        <f>TRUNC(F1768*D1768, 1)</f>
        <v>46898.7</v>
      </c>
      <c r="H1768" s="6" t="s">
        <v>5631</v>
      </c>
      <c r="I1768" s="6" t="s">
        <v>5631</v>
      </c>
      <c r="K1768" s="6" t="s">
        <v>724</v>
      </c>
      <c r="L1768" s="6" t="s">
        <v>5631</v>
      </c>
      <c r="M1768" s="6" t="s">
        <v>4192</v>
      </c>
      <c r="N1768" s="6" t="s">
        <v>3377</v>
      </c>
    </row>
    <row r="1769" spans="1:14" ht="15" customHeight="1">
      <c r="B1769" s="6" t="s">
        <v>4803</v>
      </c>
      <c r="G1769" s="14">
        <f>TRUNC(G1768, 0)</f>
        <v>46898</v>
      </c>
    </row>
    <row r="1770" spans="1:14" ht="15" customHeight="1">
      <c r="A1770" s="6" t="s">
        <v>3802</v>
      </c>
      <c r="B1770" s="6" t="s">
        <v>2171</v>
      </c>
      <c r="C1770" s="6" t="s">
        <v>4283</v>
      </c>
      <c r="D1770" s="6">
        <v>11.2</v>
      </c>
      <c r="E1770" s="16" t="s">
        <v>5542</v>
      </c>
      <c r="F1770" s="16">
        <f>중기기초자료!D731</f>
        <v>1223</v>
      </c>
      <c r="G1770" s="15">
        <f>TRUNC(F1770*D1770, 1)</f>
        <v>13697.6</v>
      </c>
      <c r="H1770" s="6" t="s">
        <v>5631</v>
      </c>
      <c r="I1770" s="6" t="s">
        <v>5631</v>
      </c>
      <c r="K1770" s="6" t="s">
        <v>2015</v>
      </c>
      <c r="L1770" s="6" t="s">
        <v>5631</v>
      </c>
      <c r="M1770" s="6" t="s">
        <v>1155</v>
      </c>
    </row>
    <row r="1771" spans="1:14" ht="15" customHeight="1">
      <c r="B1771" s="6" t="s">
        <v>1786</v>
      </c>
      <c r="C1771" s="6" t="s">
        <v>4283</v>
      </c>
      <c r="D1771" s="6">
        <v>20</v>
      </c>
      <c r="E1771" s="16" t="s">
        <v>2305</v>
      </c>
      <c r="F1771" s="16">
        <v>0</v>
      </c>
      <c r="G1771" s="15">
        <f>TRUNC((G1770) * D1771/100, 1)</f>
        <v>2739.5</v>
      </c>
      <c r="H1771" s="6" t="s">
        <v>5631</v>
      </c>
      <c r="I1771" s="6" t="s">
        <v>5631</v>
      </c>
      <c r="K1771" s="6" t="s">
        <v>608</v>
      </c>
      <c r="L1771" s="6" t="s">
        <v>5631</v>
      </c>
      <c r="M1771" s="6" t="s">
        <v>3749</v>
      </c>
      <c r="N1771" s="6" t="s">
        <v>5631</v>
      </c>
    </row>
    <row r="1772" spans="1:14" ht="15" customHeight="1">
      <c r="B1772" s="6" t="s">
        <v>4803</v>
      </c>
      <c r="G1772" s="14">
        <f>TRUNC(G1770+G1771, 0)</f>
        <v>16437</v>
      </c>
    </row>
    <row r="1773" spans="1:14" ht="15" customHeight="1">
      <c r="A1773" s="6" t="s">
        <v>2270</v>
      </c>
      <c r="B1773" s="6" t="s">
        <v>2417</v>
      </c>
      <c r="C1773" s="6" t="s">
        <v>2659</v>
      </c>
      <c r="D1773" s="6">
        <v>1</v>
      </c>
      <c r="E1773" s="15" t="s">
        <v>3317</v>
      </c>
      <c r="F1773" s="15">
        <f>TRUNC(중기기초자료!E721 * 중기전역변수!C19, 1)</f>
        <v>25758.7</v>
      </c>
      <c r="G1773" s="15">
        <f>TRUNC(F1773*D1773, 1)</f>
        <v>25758.7</v>
      </c>
      <c r="H1773" s="6" t="s">
        <v>5631</v>
      </c>
      <c r="I1773" s="6" t="s">
        <v>5631</v>
      </c>
      <c r="K1773" s="6" t="s">
        <v>3156</v>
      </c>
      <c r="L1773" s="6" t="s">
        <v>5631</v>
      </c>
      <c r="M1773" s="6" t="s">
        <v>3230</v>
      </c>
    </row>
    <row r="1774" spans="1:14" ht="15" customHeight="1">
      <c r="B1774" s="6" t="s">
        <v>4803</v>
      </c>
      <c r="G1774" s="14">
        <f>TRUNC(G1773, 0)</f>
        <v>25758</v>
      </c>
    </row>
    <row r="1775" spans="1:14" ht="15" customHeight="1">
      <c r="B1775" s="6" t="s">
        <v>588</v>
      </c>
      <c r="G1775" s="14">
        <f>TRUNC(G1769+G1772+G1774, 0)</f>
        <v>89093</v>
      </c>
    </row>
    <row r="1776" spans="1:14" ht="15" customHeight="1">
      <c r="A1776" s="13"/>
      <c r="B1776" s="13"/>
      <c r="C1776" s="13"/>
      <c r="D1776" s="13"/>
      <c r="E1776" s="13"/>
      <c r="F1776" s="13"/>
      <c r="G1776" s="13"/>
      <c r="H1776" s="13"/>
    </row>
    <row r="1777" spans="1:14" ht="15" customHeight="1">
      <c r="A1777" s="13" t="s">
        <v>4970</v>
      </c>
      <c r="B1777" s="13" t="s">
        <v>3892</v>
      </c>
      <c r="C1777" s="13"/>
      <c r="D1777" s="13"/>
      <c r="E1777" s="13"/>
      <c r="F1777" s="13"/>
      <c r="G1777" s="13"/>
      <c r="H1777" s="13"/>
      <c r="I1777" s="6" t="s">
        <v>5631</v>
      </c>
      <c r="J1777" s="6" t="s">
        <v>1488</v>
      </c>
    </row>
    <row r="1778" spans="1:14" ht="15" customHeight="1">
      <c r="A1778" s="13" t="s">
        <v>1567</v>
      </c>
      <c r="B1778" s="13" t="s">
        <v>404</v>
      </c>
      <c r="C1778" s="13"/>
      <c r="D1778" s="13"/>
      <c r="E1778" s="13"/>
      <c r="F1778" s="13"/>
      <c r="G1778" s="13"/>
      <c r="H1778" s="13"/>
    </row>
    <row r="1779" spans="1:14" ht="15" customHeight="1">
      <c r="A1779" s="5" t="s">
        <v>4302</v>
      </c>
      <c r="B1779" s="5"/>
      <c r="C1779" s="5" t="s">
        <v>2755</v>
      </c>
      <c r="D1779" s="5" t="s">
        <v>182</v>
      </c>
      <c r="E1779" s="5" t="s">
        <v>5266</v>
      </c>
      <c r="F1779" s="5" t="s">
        <v>1321</v>
      </c>
      <c r="G1779" s="5" t="s">
        <v>780</v>
      </c>
      <c r="H1779" s="5" t="s">
        <v>1458</v>
      </c>
    </row>
    <row r="1780" spans="1:14" ht="15" customHeight="1">
      <c r="A1780" s="6" t="s">
        <v>405</v>
      </c>
      <c r="B1780" s="6" t="s">
        <v>5485</v>
      </c>
      <c r="C1780" s="6" t="s">
        <v>4379</v>
      </c>
      <c r="D1780" s="6">
        <f>(643 + 536 + 425)*10^-4</f>
        <v>0.16040000000000001</v>
      </c>
      <c r="E1780" s="14" t="s">
        <v>4463</v>
      </c>
      <c r="F1780" s="14">
        <f>TRUNC(중기기초자료!F162 * 중기전역변수!C5/1000,0)</f>
        <v>295149</v>
      </c>
      <c r="G1780" s="15">
        <f>TRUNC(F1780*D1780, 1)</f>
        <v>47341.8</v>
      </c>
      <c r="H1780" s="6" t="s">
        <v>5631</v>
      </c>
      <c r="I1780" s="6" t="s">
        <v>5631</v>
      </c>
      <c r="K1780" s="6" t="s">
        <v>724</v>
      </c>
      <c r="L1780" s="6" t="s">
        <v>5631</v>
      </c>
      <c r="M1780" s="6" t="s">
        <v>2984</v>
      </c>
      <c r="N1780" s="6" t="s">
        <v>4257</v>
      </c>
    </row>
    <row r="1781" spans="1:14" ht="15" customHeight="1">
      <c r="B1781" s="6" t="s">
        <v>4803</v>
      </c>
      <c r="G1781" s="14">
        <f>TRUNC(G1780, 0)</f>
        <v>47341</v>
      </c>
    </row>
    <row r="1782" spans="1:14" ht="15" customHeight="1">
      <c r="A1782" s="6" t="s">
        <v>3802</v>
      </c>
      <c r="B1782" s="6" t="s">
        <v>2171</v>
      </c>
      <c r="C1782" s="6" t="s">
        <v>4283</v>
      </c>
      <c r="D1782" s="6">
        <v>11.5</v>
      </c>
      <c r="E1782" s="16" t="s">
        <v>5542</v>
      </c>
      <c r="F1782" s="16">
        <f>중기기초자료!D731</f>
        <v>1223</v>
      </c>
      <c r="G1782" s="15">
        <f>TRUNC(F1782*D1782, 1)</f>
        <v>14064.5</v>
      </c>
      <c r="H1782" s="6" t="s">
        <v>5631</v>
      </c>
      <c r="I1782" s="6" t="s">
        <v>5631</v>
      </c>
      <c r="K1782" s="6" t="s">
        <v>2015</v>
      </c>
      <c r="L1782" s="6" t="s">
        <v>5631</v>
      </c>
      <c r="M1782" s="6" t="s">
        <v>1155</v>
      </c>
    </row>
    <row r="1783" spans="1:14" ht="15" customHeight="1">
      <c r="B1783" s="6" t="s">
        <v>1786</v>
      </c>
      <c r="C1783" s="6" t="s">
        <v>4283</v>
      </c>
      <c r="D1783" s="6">
        <v>20</v>
      </c>
      <c r="E1783" s="16" t="s">
        <v>2305</v>
      </c>
      <c r="F1783" s="16">
        <v>0</v>
      </c>
      <c r="G1783" s="15">
        <f>TRUNC((G1782) * D1783/100, 1)</f>
        <v>2812.9</v>
      </c>
      <c r="H1783" s="6" t="s">
        <v>5631</v>
      </c>
      <c r="I1783" s="6" t="s">
        <v>5631</v>
      </c>
      <c r="K1783" s="6" t="s">
        <v>608</v>
      </c>
      <c r="L1783" s="6" t="s">
        <v>5631</v>
      </c>
      <c r="M1783" s="6" t="s">
        <v>3749</v>
      </c>
      <c r="N1783" s="6" t="s">
        <v>5631</v>
      </c>
    </row>
    <row r="1784" spans="1:14" ht="15" customHeight="1">
      <c r="B1784" s="6" t="s">
        <v>4803</v>
      </c>
      <c r="G1784" s="14">
        <f>TRUNC(G1782+G1783, 0)</f>
        <v>16877</v>
      </c>
    </row>
    <row r="1785" spans="1:14" ht="15" customHeight="1">
      <c r="A1785" s="6" t="s">
        <v>2270</v>
      </c>
      <c r="B1785" s="6" t="s">
        <v>2417</v>
      </c>
      <c r="C1785" s="6" t="s">
        <v>2659</v>
      </c>
      <c r="D1785" s="6">
        <v>1</v>
      </c>
      <c r="E1785" s="15" t="s">
        <v>3317</v>
      </c>
      <c r="F1785" s="15">
        <f>TRUNC(중기기초자료!E721 * 중기전역변수!C19, 1)</f>
        <v>25758.7</v>
      </c>
      <c r="G1785" s="15">
        <f>TRUNC(F1785*D1785, 1)</f>
        <v>25758.7</v>
      </c>
      <c r="H1785" s="6" t="s">
        <v>5631</v>
      </c>
      <c r="I1785" s="6" t="s">
        <v>5631</v>
      </c>
      <c r="K1785" s="6" t="s">
        <v>3156</v>
      </c>
      <c r="L1785" s="6" t="s">
        <v>5631</v>
      </c>
      <c r="M1785" s="6" t="s">
        <v>3230</v>
      </c>
    </row>
    <row r="1786" spans="1:14" ht="15" customHeight="1">
      <c r="B1786" s="6" t="s">
        <v>4803</v>
      </c>
      <c r="G1786" s="14">
        <f>TRUNC(G1785, 0)</f>
        <v>25758</v>
      </c>
    </row>
    <row r="1787" spans="1:14" ht="15" customHeight="1">
      <c r="B1787" s="6" t="s">
        <v>588</v>
      </c>
      <c r="G1787" s="14">
        <f>TRUNC(G1781+G1784+G1786, 0)</f>
        <v>89976</v>
      </c>
    </row>
    <row r="1788" spans="1:14" ht="15" customHeight="1">
      <c r="A1788" s="13"/>
      <c r="B1788" s="13"/>
      <c r="C1788" s="13"/>
      <c r="D1788" s="13"/>
      <c r="E1788" s="13"/>
      <c r="F1788" s="13"/>
      <c r="G1788" s="13"/>
      <c r="H1788" s="13"/>
    </row>
    <row r="1789" spans="1:14" ht="15" customHeight="1">
      <c r="A1789" s="13" t="s">
        <v>4970</v>
      </c>
      <c r="B1789" s="13" t="s">
        <v>5363</v>
      </c>
      <c r="C1789" s="13"/>
      <c r="D1789" s="13"/>
      <c r="E1789" s="13"/>
      <c r="F1789" s="13"/>
      <c r="G1789" s="13"/>
      <c r="H1789" s="13"/>
      <c r="I1789" s="6" t="s">
        <v>5631</v>
      </c>
      <c r="J1789" s="6" t="s">
        <v>61</v>
      </c>
    </row>
    <row r="1790" spans="1:14" ht="15" customHeight="1">
      <c r="A1790" s="13" t="s">
        <v>1567</v>
      </c>
      <c r="B1790" s="13" t="s">
        <v>596</v>
      </c>
      <c r="C1790" s="13"/>
      <c r="D1790" s="13"/>
      <c r="E1790" s="13"/>
      <c r="F1790" s="13"/>
      <c r="G1790" s="13"/>
      <c r="H1790" s="13"/>
    </row>
    <row r="1791" spans="1:14" ht="15" customHeight="1">
      <c r="A1791" s="5" t="s">
        <v>4302</v>
      </c>
      <c r="B1791" s="5"/>
      <c r="C1791" s="5" t="s">
        <v>2755</v>
      </c>
      <c r="D1791" s="5" t="s">
        <v>182</v>
      </c>
      <c r="E1791" s="5" t="s">
        <v>5266</v>
      </c>
      <c r="F1791" s="5" t="s">
        <v>1321</v>
      </c>
      <c r="G1791" s="5" t="s">
        <v>780</v>
      </c>
      <c r="H1791" s="5" t="s">
        <v>1458</v>
      </c>
    </row>
    <row r="1792" spans="1:14" ht="15" customHeight="1">
      <c r="A1792" s="6" t="s">
        <v>405</v>
      </c>
      <c r="B1792" s="6" t="s">
        <v>5485</v>
      </c>
      <c r="C1792" s="6" t="s">
        <v>428</v>
      </c>
      <c r="D1792" s="6">
        <f>(643 + 536 + 425)*10^-4</f>
        <v>0.16040000000000001</v>
      </c>
      <c r="E1792" s="14" t="s">
        <v>740</v>
      </c>
      <c r="F1792" s="14">
        <f>중기기초자료!F163</f>
        <v>402220</v>
      </c>
      <c r="G1792" s="15">
        <f>TRUNC(F1792*D1792, 1)</f>
        <v>64516</v>
      </c>
      <c r="H1792" s="6" t="s">
        <v>5631</v>
      </c>
      <c r="I1792" s="6" t="s">
        <v>5631</v>
      </c>
      <c r="K1792" s="6" t="s">
        <v>724</v>
      </c>
      <c r="L1792" s="6" t="s">
        <v>5631</v>
      </c>
      <c r="M1792" s="6" t="s">
        <v>4391</v>
      </c>
      <c r="N1792" s="6" t="s">
        <v>4411</v>
      </c>
    </row>
    <row r="1793" spans="1:14" ht="15" customHeight="1">
      <c r="B1793" s="6" t="s">
        <v>4803</v>
      </c>
      <c r="G1793" s="14">
        <f>TRUNC(G1792, 0)</f>
        <v>64516</v>
      </c>
    </row>
    <row r="1794" spans="1:14" ht="15" customHeight="1">
      <c r="A1794" s="6" t="s">
        <v>3802</v>
      </c>
      <c r="B1794" s="6" t="s">
        <v>2171</v>
      </c>
      <c r="C1794" s="6" t="s">
        <v>4283</v>
      </c>
      <c r="D1794" s="6">
        <v>12</v>
      </c>
      <c r="E1794" s="16" t="s">
        <v>5542</v>
      </c>
      <c r="F1794" s="16">
        <f>중기기초자료!D731</f>
        <v>1223</v>
      </c>
      <c r="G1794" s="15">
        <f>TRUNC(F1794*D1794, 1)</f>
        <v>14676</v>
      </c>
      <c r="H1794" s="6" t="s">
        <v>5631</v>
      </c>
      <c r="I1794" s="6" t="s">
        <v>5631</v>
      </c>
      <c r="K1794" s="6" t="s">
        <v>2015</v>
      </c>
      <c r="L1794" s="6" t="s">
        <v>5631</v>
      </c>
      <c r="M1794" s="6" t="s">
        <v>1155</v>
      </c>
    </row>
    <row r="1795" spans="1:14" ht="15" customHeight="1">
      <c r="B1795" s="6" t="s">
        <v>1786</v>
      </c>
      <c r="C1795" s="6" t="s">
        <v>4283</v>
      </c>
      <c r="D1795" s="6">
        <v>20</v>
      </c>
      <c r="E1795" s="16" t="s">
        <v>2305</v>
      </c>
      <c r="F1795" s="16">
        <v>0</v>
      </c>
      <c r="G1795" s="15">
        <f>TRUNC((G1794) * D1795/100, 1)</f>
        <v>2935.2</v>
      </c>
      <c r="H1795" s="6" t="s">
        <v>5631</v>
      </c>
      <c r="I1795" s="6" t="s">
        <v>5631</v>
      </c>
      <c r="K1795" s="6" t="s">
        <v>608</v>
      </c>
      <c r="L1795" s="6" t="s">
        <v>5631</v>
      </c>
      <c r="M1795" s="6" t="s">
        <v>3749</v>
      </c>
      <c r="N1795" s="6" t="s">
        <v>5631</v>
      </c>
    </row>
    <row r="1796" spans="1:14" ht="15" customHeight="1">
      <c r="B1796" s="6" t="s">
        <v>4803</v>
      </c>
      <c r="G1796" s="14">
        <f>TRUNC(G1794+G1795, 0)</f>
        <v>17611</v>
      </c>
    </row>
    <row r="1797" spans="1:14" ht="15" customHeight="1">
      <c r="A1797" s="6" t="s">
        <v>2270</v>
      </c>
      <c r="B1797" s="6" t="s">
        <v>2417</v>
      </c>
      <c r="C1797" s="6" t="s">
        <v>2659</v>
      </c>
      <c r="D1797" s="6">
        <v>1</v>
      </c>
      <c r="E1797" s="15" t="s">
        <v>3317</v>
      </c>
      <c r="F1797" s="15">
        <f>TRUNC(중기기초자료!E721 * 중기전역변수!C19, 1)</f>
        <v>25758.7</v>
      </c>
      <c r="G1797" s="15">
        <f>TRUNC(F1797*D1797, 1)</f>
        <v>25758.7</v>
      </c>
      <c r="H1797" s="6" t="s">
        <v>5631</v>
      </c>
      <c r="I1797" s="6" t="s">
        <v>5631</v>
      </c>
      <c r="K1797" s="6" t="s">
        <v>3156</v>
      </c>
      <c r="L1797" s="6" t="s">
        <v>5631</v>
      </c>
      <c r="M1797" s="6" t="s">
        <v>3230</v>
      </c>
    </row>
    <row r="1798" spans="1:14" ht="15" customHeight="1">
      <c r="B1798" s="6" t="s">
        <v>4803</v>
      </c>
      <c r="G1798" s="14">
        <f>TRUNC(G1797, 0)</f>
        <v>25758</v>
      </c>
    </row>
    <row r="1799" spans="1:14" ht="15" customHeight="1">
      <c r="B1799" s="6" t="s">
        <v>588</v>
      </c>
      <c r="G1799" s="14">
        <f>TRUNC(G1793+G1796+G1798, 0)</f>
        <v>107885</v>
      </c>
    </row>
    <row r="1800" spans="1:14" ht="15" customHeight="1">
      <c r="A1800" s="13"/>
      <c r="B1800" s="13"/>
      <c r="C1800" s="13"/>
      <c r="D1800" s="13"/>
      <c r="E1800" s="13"/>
      <c r="F1800" s="13"/>
      <c r="G1800" s="13"/>
      <c r="H1800" s="13"/>
    </row>
    <row r="1801" spans="1:14" ht="15" customHeight="1">
      <c r="A1801" s="13" t="s">
        <v>4970</v>
      </c>
      <c r="B1801" s="13" t="s">
        <v>924</v>
      </c>
      <c r="C1801" s="13"/>
      <c r="D1801" s="13"/>
      <c r="E1801" s="13"/>
      <c r="F1801" s="13"/>
      <c r="G1801" s="13"/>
      <c r="H1801" s="13"/>
      <c r="I1801" s="6" t="s">
        <v>5631</v>
      </c>
      <c r="J1801" s="6" t="s">
        <v>2822</v>
      </c>
    </row>
    <row r="1802" spans="1:14" ht="15" customHeight="1">
      <c r="A1802" s="13" t="s">
        <v>1567</v>
      </c>
      <c r="B1802" s="13" t="s">
        <v>3216</v>
      </c>
      <c r="C1802" s="13"/>
      <c r="D1802" s="13"/>
      <c r="E1802" s="13"/>
      <c r="F1802" s="13"/>
      <c r="G1802" s="13"/>
      <c r="H1802" s="13"/>
    </row>
    <row r="1803" spans="1:14" ht="15" customHeight="1">
      <c r="A1803" s="5" t="s">
        <v>4302</v>
      </c>
      <c r="B1803" s="5"/>
      <c r="C1803" s="5" t="s">
        <v>2755</v>
      </c>
      <c r="D1803" s="5" t="s">
        <v>182</v>
      </c>
      <c r="E1803" s="5" t="s">
        <v>5266</v>
      </c>
      <c r="F1803" s="5" t="s">
        <v>1321</v>
      </c>
      <c r="G1803" s="5" t="s">
        <v>780</v>
      </c>
      <c r="H1803" s="5" t="s">
        <v>1458</v>
      </c>
    </row>
    <row r="1804" spans="1:14" ht="15" customHeight="1">
      <c r="A1804" s="6" t="s">
        <v>405</v>
      </c>
      <c r="B1804" s="6" t="s">
        <v>5485</v>
      </c>
      <c r="C1804" s="6" t="s">
        <v>1550</v>
      </c>
      <c r="D1804" s="6">
        <f>(643 + 536 + 425)*10^-4</f>
        <v>0.16040000000000001</v>
      </c>
      <c r="E1804" s="14" t="s">
        <v>4463</v>
      </c>
      <c r="F1804" s="14">
        <f>TRUNC(중기기초자료!F164 * 중기전역변수!C5/1000,0)</f>
        <v>407570</v>
      </c>
      <c r="G1804" s="15">
        <f>TRUNC(F1804*D1804, 1)</f>
        <v>65374.2</v>
      </c>
      <c r="H1804" s="6" t="s">
        <v>5631</v>
      </c>
      <c r="I1804" s="6" t="s">
        <v>5631</v>
      </c>
      <c r="K1804" s="6" t="s">
        <v>724</v>
      </c>
      <c r="L1804" s="6" t="s">
        <v>5631</v>
      </c>
      <c r="M1804" s="6" t="s">
        <v>1673</v>
      </c>
      <c r="N1804" s="6" t="s">
        <v>4257</v>
      </c>
    </row>
    <row r="1805" spans="1:14" ht="15" customHeight="1">
      <c r="B1805" s="6" t="s">
        <v>4803</v>
      </c>
      <c r="G1805" s="14">
        <f>TRUNC(G1804, 0)</f>
        <v>65374</v>
      </c>
    </row>
    <row r="1806" spans="1:14" ht="15" customHeight="1">
      <c r="A1806" s="6" t="s">
        <v>3802</v>
      </c>
      <c r="B1806" s="6" t="s">
        <v>2171</v>
      </c>
      <c r="C1806" s="6" t="s">
        <v>4283</v>
      </c>
      <c r="D1806" s="6">
        <v>17.2</v>
      </c>
      <c r="E1806" s="16" t="s">
        <v>5542</v>
      </c>
      <c r="F1806" s="16">
        <f>중기기초자료!D731</f>
        <v>1223</v>
      </c>
      <c r="G1806" s="15">
        <f>TRUNC(F1806*D1806, 1)</f>
        <v>21035.599999999999</v>
      </c>
      <c r="H1806" s="6" t="s">
        <v>5631</v>
      </c>
      <c r="I1806" s="6" t="s">
        <v>5631</v>
      </c>
      <c r="K1806" s="6" t="s">
        <v>2015</v>
      </c>
      <c r="L1806" s="6" t="s">
        <v>5631</v>
      </c>
      <c r="M1806" s="6" t="s">
        <v>1155</v>
      </c>
    </row>
    <row r="1807" spans="1:14" ht="15" customHeight="1">
      <c r="B1807" s="6" t="s">
        <v>1786</v>
      </c>
      <c r="C1807" s="6" t="s">
        <v>4283</v>
      </c>
      <c r="D1807" s="6">
        <v>20</v>
      </c>
      <c r="E1807" s="16" t="s">
        <v>2305</v>
      </c>
      <c r="F1807" s="16">
        <v>0</v>
      </c>
      <c r="G1807" s="15">
        <f>TRUNC((G1806) * D1807/100, 1)</f>
        <v>4207.1000000000004</v>
      </c>
      <c r="H1807" s="6" t="s">
        <v>5631</v>
      </c>
      <c r="I1807" s="6" t="s">
        <v>5631</v>
      </c>
      <c r="K1807" s="6" t="s">
        <v>608</v>
      </c>
      <c r="L1807" s="6" t="s">
        <v>5631</v>
      </c>
      <c r="M1807" s="6" t="s">
        <v>3749</v>
      </c>
      <c r="N1807" s="6" t="s">
        <v>5631</v>
      </c>
    </row>
    <row r="1808" spans="1:14" ht="15" customHeight="1">
      <c r="B1808" s="6" t="s">
        <v>4803</v>
      </c>
      <c r="G1808" s="14">
        <f>TRUNC(G1806+G1807, 0)</f>
        <v>25242</v>
      </c>
    </row>
    <row r="1809" spans="1:14" ht="15" customHeight="1">
      <c r="A1809" s="6" t="s">
        <v>2270</v>
      </c>
      <c r="B1809" s="6" t="s">
        <v>2417</v>
      </c>
      <c r="C1809" s="6" t="s">
        <v>2659</v>
      </c>
      <c r="D1809" s="6">
        <v>1</v>
      </c>
      <c r="E1809" s="15" t="s">
        <v>3317</v>
      </c>
      <c r="F1809" s="15">
        <f>TRUNC(중기기초자료!E721 * 중기전역변수!C19, 1)</f>
        <v>25758.7</v>
      </c>
      <c r="G1809" s="15">
        <f>TRUNC(F1809*D1809, 1)</f>
        <v>25758.7</v>
      </c>
      <c r="H1809" s="6" t="s">
        <v>5631</v>
      </c>
      <c r="I1809" s="6" t="s">
        <v>5631</v>
      </c>
      <c r="K1809" s="6" t="s">
        <v>3156</v>
      </c>
      <c r="L1809" s="6" t="s">
        <v>5631</v>
      </c>
      <c r="M1809" s="6" t="s">
        <v>3230</v>
      </c>
    </row>
    <row r="1810" spans="1:14" ht="15" customHeight="1">
      <c r="B1810" s="6" t="s">
        <v>4803</v>
      </c>
      <c r="G1810" s="14">
        <f>TRUNC(G1809, 0)</f>
        <v>25758</v>
      </c>
    </row>
    <row r="1811" spans="1:14" ht="15" customHeight="1">
      <c r="B1811" s="6" t="s">
        <v>588</v>
      </c>
      <c r="G1811" s="14">
        <f>TRUNC(G1805+G1808+G1810, 0)</f>
        <v>116374</v>
      </c>
    </row>
    <row r="1812" spans="1:14" ht="15" customHeight="1">
      <c r="A1812" s="13"/>
      <c r="B1812" s="13"/>
      <c r="C1812" s="13"/>
      <c r="D1812" s="13"/>
      <c r="E1812" s="13"/>
      <c r="F1812" s="13"/>
      <c r="G1812" s="13"/>
      <c r="H1812" s="13"/>
    </row>
    <row r="1813" spans="1:14" ht="15" customHeight="1">
      <c r="A1813" s="13" t="s">
        <v>4970</v>
      </c>
      <c r="B1813" s="13" t="s">
        <v>3748</v>
      </c>
      <c r="C1813" s="13"/>
      <c r="D1813" s="13"/>
      <c r="E1813" s="13"/>
      <c r="F1813" s="13"/>
      <c r="G1813" s="13"/>
      <c r="H1813" s="13"/>
      <c r="I1813" s="6" t="s">
        <v>5631</v>
      </c>
      <c r="J1813" s="6" t="s">
        <v>1751</v>
      </c>
    </row>
    <row r="1814" spans="1:14" ht="15" customHeight="1">
      <c r="A1814" s="13" t="s">
        <v>1567</v>
      </c>
      <c r="B1814" s="13" t="s">
        <v>5357</v>
      </c>
      <c r="C1814" s="13"/>
      <c r="D1814" s="13"/>
      <c r="E1814" s="13"/>
      <c r="F1814" s="13"/>
      <c r="G1814" s="13"/>
      <c r="H1814" s="13"/>
    </row>
    <row r="1815" spans="1:14" ht="15" customHeight="1">
      <c r="A1815" s="5" t="s">
        <v>4302</v>
      </c>
      <c r="B1815" s="5"/>
      <c r="C1815" s="5" t="s">
        <v>2755</v>
      </c>
      <c r="D1815" s="5" t="s">
        <v>182</v>
      </c>
      <c r="E1815" s="5" t="s">
        <v>5266</v>
      </c>
      <c r="F1815" s="5" t="s">
        <v>1321</v>
      </c>
      <c r="G1815" s="5" t="s">
        <v>780</v>
      </c>
      <c r="H1815" s="5" t="s">
        <v>1458</v>
      </c>
    </row>
    <row r="1816" spans="1:14" ht="15" customHeight="1">
      <c r="A1816" s="6" t="s">
        <v>405</v>
      </c>
      <c r="B1816" s="6" t="s">
        <v>5485</v>
      </c>
      <c r="C1816" s="6" t="s">
        <v>473</v>
      </c>
      <c r="D1816" s="6">
        <f>(643 + 536 + 425)*10^-4</f>
        <v>0.16040000000000001</v>
      </c>
      <c r="E1816" s="14" t="s">
        <v>740</v>
      </c>
      <c r="F1816" s="14">
        <f>중기기초자료!F165</f>
        <v>579281</v>
      </c>
      <c r="G1816" s="15">
        <f>TRUNC(F1816*D1816, 1)</f>
        <v>92916.6</v>
      </c>
      <c r="H1816" s="6" t="s">
        <v>5631</v>
      </c>
      <c r="I1816" s="6" t="s">
        <v>5631</v>
      </c>
      <c r="K1816" s="6" t="s">
        <v>724</v>
      </c>
      <c r="L1816" s="6" t="s">
        <v>5631</v>
      </c>
      <c r="M1816" s="6" t="s">
        <v>2899</v>
      </c>
      <c r="N1816" s="6" t="s">
        <v>4257</v>
      </c>
    </row>
    <row r="1817" spans="1:14" ht="15" customHeight="1">
      <c r="B1817" s="6" t="s">
        <v>4803</v>
      </c>
      <c r="G1817" s="14">
        <f>TRUNC(G1816, 0)</f>
        <v>92916</v>
      </c>
    </row>
    <row r="1818" spans="1:14" ht="15" customHeight="1">
      <c r="A1818" s="6" t="s">
        <v>3802</v>
      </c>
      <c r="B1818" s="6" t="s">
        <v>2171</v>
      </c>
      <c r="C1818" s="6" t="s">
        <v>4283</v>
      </c>
      <c r="D1818" s="6">
        <v>19.100000000000001</v>
      </c>
      <c r="E1818" s="16" t="s">
        <v>5542</v>
      </c>
      <c r="F1818" s="16">
        <f>중기기초자료!D731</f>
        <v>1223</v>
      </c>
      <c r="G1818" s="15">
        <f>TRUNC(F1818*D1818, 1)</f>
        <v>23359.3</v>
      </c>
      <c r="H1818" s="6" t="s">
        <v>5631</v>
      </c>
      <c r="I1818" s="6" t="s">
        <v>5631</v>
      </c>
      <c r="K1818" s="6" t="s">
        <v>2015</v>
      </c>
      <c r="L1818" s="6" t="s">
        <v>5631</v>
      </c>
      <c r="M1818" s="6" t="s">
        <v>1155</v>
      </c>
    </row>
    <row r="1819" spans="1:14" ht="15" customHeight="1">
      <c r="B1819" s="6" t="s">
        <v>1786</v>
      </c>
      <c r="C1819" s="6" t="s">
        <v>4283</v>
      </c>
      <c r="D1819" s="6">
        <v>20</v>
      </c>
      <c r="E1819" s="16" t="s">
        <v>2305</v>
      </c>
      <c r="F1819" s="16">
        <v>0</v>
      </c>
      <c r="G1819" s="15">
        <f>TRUNC((G1818) * D1819/100, 1)</f>
        <v>4671.8</v>
      </c>
      <c r="H1819" s="6" t="s">
        <v>5631</v>
      </c>
      <c r="I1819" s="6" t="s">
        <v>5631</v>
      </c>
      <c r="K1819" s="6" t="s">
        <v>608</v>
      </c>
      <c r="L1819" s="6" t="s">
        <v>5631</v>
      </c>
      <c r="M1819" s="6" t="s">
        <v>3749</v>
      </c>
      <c r="N1819" s="6" t="s">
        <v>5631</v>
      </c>
    </row>
    <row r="1820" spans="1:14" ht="15" customHeight="1">
      <c r="B1820" s="6" t="s">
        <v>4803</v>
      </c>
      <c r="G1820" s="14">
        <f>TRUNC(G1818+G1819, 0)</f>
        <v>28031</v>
      </c>
    </row>
    <row r="1821" spans="1:14" ht="15" customHeight="1">
      <c r="A1821" s="6" t="s">
        <v>2270</v>
      </c>
      <c r="B1821" s="6" t="s">
        <v>2417</v>
      </c>
      <c r="C1821" s="6" t="s">
        <v>2659</v>
      </c>
      <c r="D1821" s="6">
        <v>1</v>
      </c>
      <c r="E1821" s="15" t="s">
        <v>3317</v>
      </c>
      <c r="F1821" s="15">
        <f>TRUNC(중기기초자료!E721 * 중기전역변수!C19, 1)</f>
        <v>25758.7</v>
      </c>
      <c r="G1821" s="15">
        <f>TRUNC(F1821*D1821, 1)</f>
        <v>25758.7</v>
      </c>
      <c r="H1821" s="6" t="s">
        <v>5631</v>
      </c>
      <c r="I1821" s="6" t="s">
        <v>5631</v>
      </c>
      <c r="K1821" s="6" t="s">
        <v>3156</v>
      </c>
      <c r="L1821" s="6" t="s">
        <v>5631</v>
      </c>
      <c r="M1821" s="6" t="s">
        <v>3230</v>
      </c>
    </row>
    <row r="1822" spans="1:14" ht="15" customHeight="1">
      <c r="B1822" s="6" t="s">
        <v>4803</v>
      </c>
      <c r="G1822" s="14">
        <f>TRUNC(G1821, 0)</f>
        <v>25758</v>
      </c>
    </row>
    <row r="1823" spans="1:14" ht="15" customHeight="1">
      <c r="B1823" s="6" t="s">
        <v>588</v>
      </c>
      <c r="G1823" s="14">
        <f>TRUNC(G1817+G1820+G1822, 0)</f>
        <v>146705</v>
      </c>
    </row>
    <row r="1824" spans="1:14" ht="15" customHeight="1">
      <c r="A1824" s="13"/>
      <c r="B1824" s="13"/>
      <c r="C1824" s="13"/>
      <c r="D1824" s="13"/>
      <c r="E1824" s="13"/>
      <c r="F1824" s="13"/>
      <c r="G1824" s="13"/>
      <c r="H1824" s="13"/>
    </row>
    <row r="1825" spans="1:14" ht="15" customHeight="1">
      <c r="A1825" s="13" t="s">
        <v>4970</v>
      </c>
      <c r="B1825" s="13" t="s">
        <v>1416</v>
      </c>
      <c r="C1825" s="13"/>
      <c r="D1825" s="13"/>
      <c r="E1825" s="13"/>
      <c r="F1825" s="13"/>
      <c r="G1825" s="13"/>
      <c r="H1825" s="13"/>
      <c r="I1825" s="6" t="s">
        <v>5631</v>
      </c>
      <c r="J1825" s="6" t="s">
        <v>2476</v>
      </c>
    </row>
    <row r="1826" spans="1:14" ht="15" customHeight="1">
      <c r="A1826" s="13" t="s">
        <v>1567</v>
      </c>
      <c r="B1826" s="13" t="s">
        <v>3518</v>
      </c>
      <c r="C1826" s="13"/>
      <c r="D1826" s="13"/>
      <c r="E1826" s="13"/>
      <c r="F1826" s="13"/>
      <c r="G1826" s="13"/>
      <c r="H1826" s="13"/>
    </row>
    <row r="1827" spans="1:14" ht="15" customHeight="1">
      <c r="A1827" s="5" t="s">
        <v>4302</v>
      </c>
      <c r="B1827" s="5"/>
      <c r="C1827" s="5" t="s">
        <v>2755</v>
      </c>
      <c r="D1827" s="5" t="s">
        <v>182</v>
      </c>
      <c r="E1827" s="5" t="s">
        <v>5266</v>
      </c>
      <c r="F1827" s="5" t="s">
        <v>1321</v>
      </c>
      <c r="G1827" s="5" t="s">
        <v>780</v>
      </c>
      <c r="H1827" s="5" t="s">
        <v>1458</v>
      </c>
    </row>
    <row r="1828" spans="1:14" ht="15" customHeight="1">
      <c r="A1828" s="6" t="s">
        <v>405</v>
      </c>
      <c r="B1828" s="6" t="s">
        <v>5485</v>
      </c>
      <c r="C1828" s="6" t="s">
        <v>266</v>
      </c>
      <c r="D1828" s="6">
        <f>(643 + 536 + 425)*10^-4</f>
        <v>0.16040000000000001</v>
      </c>
      <c r="E1828" s="14" t="s">
        <v>4463</v>
      </c>
      <c r="F1828" s="14">
        <f>TRUNC(중기기초자료!F166 * 중기전역변수!C5/1000,0)</f>
        <v>642944</v>
      </c>
      <c r="G1828" s="15">
        <f>TRUNC(F1828*D1828, 1)</f>
        <v>103128.2</v>
      </c>
      <c r="H1828" s="6" t="s">
        <v>5631</v>
      </c>
      <c r="I1828" s="6" t="s">
        <v>5631</v>
      </c>
      <c r="K1828" s="6" t="s">
        <v>724</v>
      </c>
      <c r="L1828" s="6" t="s">
        <v>5631</v>
      </c>
      <c r="M1828" s="6" t="s">
        <v>4070</v>
      </c>
      <c r="N1828" s="6" t="s">
        <v>4257</v>
      </c>
    </row>
    <row r="1829" spans="1:14" ht="15" customHeight="1">
      <c r="B1829" s="6" t="s">
        <v>4803</v>
      </c>
      <c r="G1829" s="14">
        <f>TRUNC(G1828, 0)</f>
        <v>103128</v>
      </c>
    </row>
    <row r="1830" spans="1:14" ht="15" customHeight="1">
      <c r="A1830" s="6" t="s">
        <v>3802</v>
      </c>
      <c r="B1830" s="6" t="s">
        <v>2171</v>
      </c>
      <c r="C1830" s="6" t="s">
        <v>4283</v>
      </c>
      <c r="D1830" s="6">
        <v>23.9</v>
      </c>
      <c r="E1830" s="16" t="s">
        <v>5542</v>
      </c>
      <c r="F1830" s="16">
        <f>중기기초자료!D731</f>
        <v>1223</v>
      </c>
      <c r="G1830" s="15">
        <f>TRUNC(F1830*D1830, 1)</f>
        <v>29229.7</v>
      </c>
      <c r="H1830" s="6" t="s">
        <v>5631</v>
      </c>
      <c r="I1830" s="6" t="s">
        <v>5631</v>
      </c>
      <c r="K1830" s="6" t="s">
        <v>2015</v>
      </c>
      <c r="L1830" s="6" t="s">
        <v>5631</v>
      </c>
      <c r="M1830" s="6" t="s">
        <v>1155</v>
      </c>
    </row>
    <row r="1831" spans="1:14" ht="15" customHeight="1">
      <c r="B1831" s="6" t="s">
        <v>1786</v>
      </c>
      <c r="C1831" s="6" t="s">
        <v>4283</v>
      </c>
      <c r="D1831" s="6">
        <v>20</v>
      </c>
      <c r="E1831" s="16" t="s">
        <v>2305</v>
      </c>
      <c r="F1831" s="16">
        <v>0</v>
      </c>
      <c r="G1831" s="15">
        <f>TRUNC((G1830) * D1831/100, 1)</f>
        <v>5845.9</v>
      </c>
      <c r="H1831" s="6" t="s">
        <v>5631</v>
      </c>
      <c r="I1831" s="6" t="s">
        <v>5631</v>
      </c>
      <c r="K1831" s="6" t="s">
        <v>608</v>
      </c>
      <c r="L1831" s="6" t="s">
        <v>5631</v>
      </c>
      <c r="M1831" s="6" t="s">
        <v>3749</v>
      </c>
      <c r="N1831" s="6" t="s">
        <v>5631</v>
      </c>
    </row>
    <row r="1832" spans="1:14" ht="15" customHeight="1">
      <c r="B1832" s="6" t="s">
        <v>4803</v>
      </c>
      <c r="G1832" s="14">
        <f>TRUNC(G1830+G1831, 0)</f>
        <v>35075</v>
      </c>
    </row>
    <row r="1833" spans="1:14" ht="15" customHeight="1">
      <c r="A1833" s="6" t="s">
        <v>2270</v>
      </c>
      <c r="B1833" s="6" t="s">
        <v>2417</v>
      </c>
      <c r="C1833" s="6" t="s">
        <v>2659</v>
      </c>
      <c r="D1833" s="6">
        <v>1</v>
      </c>
      <c r="E1833" s="15" t="s">
        <v>3317</v>
      </c>
      <c r="F1833" s="15">
        <f>TRUNC(중기기초자료!E721 * 중기전역변수!C19, 1)</f>
        <v>25758.7</v>
      </c>
      <c r="G1833" s="15">
        <f>TRUNC(F1833*D1833, 1)</f>
        <v>25758.7</v>
      </c>
      <c r="H1833" s="6" t="s">
        <v>5631</v>
      </c>
      <c r="I1833" s="6" t="s">
        <v>5631</v>
      </c>
      <c r="K1833" s="6" t="s">
        <v>3156</v>
      </c>
      <c r="L1833" s="6" t="s">
        <v>5631</v>
      </c>
      <c r="M1833" s="6" t="s">
        <v>3230</v>
      </c>
    </row>
    <row r="1834" spans="1:14" ht="15" customHeight="1">
      <c r="B1834" s="6" t="s">
        <v>4803</v>
      </c>
      <c r="G1834" s="14">
        <f>TRUNC(G1833, 0)</f>
        <v>25758</v>
      </c>
    </row>
    <row r="1835" spans="1:14" ht="15" customHeight="1">
      <c r="B1835" s="6" t="s">
        <v>588</v>
      </c>
      <c r="G1835" s="14">
        <f>TRUNC(G1829+G1832+G1834, 0)</f>
        <v>163961</v>
      </c>
    </row>
    <row r="1836" spans="1:14" ht="15" customHeight="1">
      <c r="A1836" s="13"/>
      <c r="B1836" s="13"/>
      <c r="C1836" s="13"/>
      <c r="D1836" s="13"/>
      <c r="E1836" s="13"/>
      <c r="F1836" s="13"/>
      <c r="G1836" s="13"/>
      <c r="H1836" s="13"/>
    </row>
    <row r="1837" spans="1:14" ht="15" customHeight="1">
      <c r="A1837" s="13" t="s">
        <v>4970</v>
      </c>
      <c r="B1837" s="13" t="s">
        <v>5518</v>
      </c>
      <c r="C1837" s="13"/>
      <c r="D1837" s="13"/>
      <c r="E1837" s="13"/>
      <c r="F1837" s="13"/>
      <c r="G1837" s="13"/>
      <c r="H1837" s="13"/>
      <c r="I1837" s="6" t="s">
        <v>5631</v>
      </c>
      <c r="J1837" s="6" t="s">
        <v>1213</v>
      </c>
    </row>
    <row r="1838" spans="1:14" ht="15" customHeight="1">
      <c r="A1838" s="13" t="s">
        <v>1567</v>
      </c>
      <c r="B1838" s="13" t="s">
        <v>4281</v>
      </c>
      <c r="C1838" s="13"/>
      <c r="D1838" s="13"/>
      <c r="E1838" s="13"/>
      <c r="F1838" s="13"/>
      <c r="G1838" s="13"/>
      <c r="H1838" s="13"/>
    </row>
    <row r="1839" spans="1:14" ht="15" customHeight="1">
      <c r="A1839" s="5" t="s">
        <v>4302</v>
      </c>
      <c r="B1839" s="5"/>
      <c r="C1839" s="5" t="s">
        <v>2755</v>
      </c>
      <c r="D1839" s="5" t="s">
        <v>182</v>
      </c>
      <c r="E1839" s="5" t="s">
        <v>5266</v>
      </c>
      <c r="F1839" s="5" t="s">
        <v>1321</v>
      </c>
      <c r="G1839" s="5" t="s">
        <v>780</v>
      </c>
      <c r="H1839" s="5" t="s">
        <v>1458</v>
      </c>
    </row>
    <row r="1840" spans="1:14" ht="15" customHeight="1">
      <c r="A1840" s="6" t="s">
        <v>405</v>
      </c>
      <c r="B1840" s="6" t="s">
        <v>5485</v>
      </c>
      <c r="C1840" s="6" t="s">
        <v>2103</v>
      </c>
      <c r="D1840" s="6">
        <f>(643 + 536 + 425)*10^-4</f>
        <v>0.16040000000000001</v>
      </c>
      <c r="E1840" s="14" t="s">
        <v>4463</v>
      </c>
      <c r="F1840" s="14">
        <f>TRUNC(중기기초자료!F167 * 중기전역변수!C5/1000,0)</f>
        <v>949621</v>
      </c>
      <c r="G1840" s="15">
        <f>TRUNC(F1840*D1840, 1)</f>
        <v>152319.20000000001</v>
      </c>
      <c r="H1840" s="6" t="s">
        <v>5631</v>
      </c>
      <c r="I1840" s="6" t="s">
        <v>5631</v>
      </c>
      <c r="K1840" s="6" t="s">
        <v>724</v>
      </c>
      <c r="L1840" s="6" t="s">
        <v>5631</v>
      </c>
      <c r="M1840" s="6" t="s">
        <v>5606</v>
      </c>
      <c r="N1840" s="6" t="s">
        <v>4257</v>
      </c>
    </row>
    <row r="1841" spans="1:14" ht="15" customHeight="1">
      <c r="B1841" s="6" t="s">
        <v>4803</v>
      </c>
      <c r="G1841" s="14">
        <f>TRUNC(G1840, 0)</f>
        <v>152319</v>
      </c>
    </row>
    <row r="1842" spans="1:14" ht="15" customHeight="1">
      <c r="A1842" s="6" t="s">
        <v>3802</v>
      </c>
      <c r="B1842" s="6" t="s">
        <v>2171</v>
      </c>
      <c r="C1842" s="6" t="s">
        <v>4283</v>
      </c>
      <c r="D1842" s="6">
        <v>24.4</v>
      </c>
      <c r="E1842" s="16" t="s">
        <v>5542</v>
      </c>
      <c r="F1842" s="16">
        <f>중기기초자료!D731</f>
        <v>1223</v>
      </c>
      <c r="G1842" s="15">
        <f>TRUNC(F1842*D1842, 1)</f>
        <v>29841.200000000001</v>
      </c>
      <c r="H1842" s="6" t="s">
        <v>5631</v>
      </c>
      <c r="I1842" s="6" t="s">
        <v>5631</v>
      </c>
      <c r="K1842" s="6" t="s">
        <v>2015</v>
      </c>
      <c r="L1842" s="6" t="s">
        <v>5631</v>
      </c>
      <c r="M1842" s="6" t="s">
        <v>1155</v>
      </c>
    </row>
    <row r="1843" spans="1:14" ht="15" customHeight="1">
      <c r="B1843" s="6" t="s">
        <v>1786</v>
      </c>
      <c r="C1843" s="6" t="s">
        <v>4283</v>
      </c>
      <c r="D1843" s="6">
        <v>20</v>
      </c>
      <c r="E1843" s="16" t="s">
        <v>2305</v>
      </c>
      <c r="F1843" s="16">
        <v>0</v>
      </c>
      <c r="G1843" s="15">
        <f>TRUNC((G1842) * D1843/100, 1)</f>
        <v>5968.2</v>
      </c>
      <c r="H1843" s="6" t="s">
        <v>5631</v>
      </c>
      <c r="I1843" s="6" t="s">
        <v>5631</v>
      </c>
      <c r="K1843" s="6" t="s">
        <v>608</v>
      </c>
      <c r="L1843" s="6" t="s">
        <v>5631</v>
      </c>
      <c r="M1843" s="6" t="s">
        <v>3749</v>
      </c>
      <c r="N1843" s="6" t="s">
        <v>5631</v>
      </c>
    </row>
    <row r="1844" spans="1:14" ht="15" customHeight="1">
      <c r="B1844" s="6" t="s">
        <v>4803</v>
      </c>
      <c r="G1844" s="14">
        <f>TRUNC(G1842+G1843, 0)</f>
        <v>35809</v>
      </c>
    </row>
    <row r="1845" spans="1:14" ht="15" customHeight="1">
      <c r="A1845" s="6" t="s">
        <v>2270</v>
      </c>
      <c r="B1845" s="6" t="s">
        <v>2417</v>
      </c>
      <c r="C1845" s="6" t="s">
        <v>2659</v>
      </c>
      <c r="D1845" s="6">
        <v>1</v>
      </c>
      <c r="E1845" s="15" t="s">
        <v>3317</v>
      </c>
      <c r="F1845" s="15">
        <f>TRUNC(중기기초자료!E721 * 중기전역변수!C19, 1)</f>
        <v>25758.7</v>
      </c>
      <c r="G1845" s="15">
        <f>TRUNC(F1845*D1845, 1)</f>
        <v>25758.7</v>
      </c>
      <c r="H1845" s="6" t="s">
        <v>5631</v>
      </c>
      <c r="I1845" s="6" t="s">
        <v>5631</v>
      </c>
      <c r="K1845" s="6" t="s">
        <v>3156</v>
      </c>
      <c r="L1845" s="6" t="s">
        <v>5631</v>
      </c>
      <c r="M1845" s="6" t="s">
        <v>3230</v>
      </c>
    </row>
    <row r="1846" spans="1:14" ht="15" customHeight="1">
      <c r="B1846" s="6" t="s">
        <v>4803</v>
      </c>
      <c r="G1846" s="14">
        <f>TRUNC(G1845, 0)</f>
        <v>25758</v>
      </c>
    </row>
    <row r="1847" spans="1:14" ht="15" customHeight="1">
      <c r="B1847" s="6" t="s">
        <v>588</v>
      </c>
      <c r="G1847" s="14">
        <f>TRUNC(G1841+G1844+G1846, 0)</f>
        <v>213886</v>
      </c>
    </row>
    <row r="1848" spans="1:14" ht="15" customHeight="1">
      <c r="A1848" s="13"/>
      <c r="B1848" s="13"/>
      <c r="C1848" s="13"/>
      <c r="D1848" s="13"/>
      <c r="E1848" s="13"/>
      <c r="F1848" s="13"/>
      <c r="G1848" s="13"/>
      <c r="H1848" s="13"/>
    </row>
    <row r="1849" spans="1:14" ht="15" customHeight="1">
      <c r="A1849" s="13" t="s">
        <v>4970</v>
      </c>
      <c r="B1849" s="13" t="s">
        <v>4390</v>
      </c>
      <c r="C1849" s="13"/>
      <c r="D1849" s="13"/>
      <c r="E1849" s="13"/>
      <c r="F1849" s="13"/>
      <c r="G1849" s="13"/>
      <c r="H1849" s="13"/>
      <c r="I1849" s="6" t="s">
        <v>5631</v>
      </c>
      <c r="J1849" s="6" t="s">
        <v>3709</v>
      </c>
    </row>
    <row r="1850" spans="1:14" ht="15" customHeight="1">
      <c r="A1850" s="13" t="s">
        <v>1567</v>
      </c>
      <c r="B1850" s="13" t="s">
        <v>1125</v>
      </c>
      <c r="C1850" s="13"/>
      <c r="D1850" s="13"/>
      <c r="E1850" s="13"/>
      <c r="F1850" s="13"/>
      <c r="G1850" s="13"/>
      <c r="H1850" s="13"/>
    </row>
    <row r="1851" spans="1:14" ht="15" customHeight="1">
      <c r="A1851" s="5" t="s">
        <v>4302</v>
      </c>
      <c r="B1851" s="5"/>
      <c r="C1851" s="5" t="s">
        <v>2755</v>
      </c>
      <c r="D1851" s="5" t="s">
        <v>182</v>
      </c>
      <c r="E1851" s="5" t="s">
        <v>5266</v>
      </c>
      <c r="F1851" s="5" t="s">
        <v>1321</v>
      </c>
      <c r="G1851" s="5" t="s">
        <v>780</v>
      </c>
      <c r="H1851" s="5" t="s">
        <v>1458</v>
      </c>
    </row>
    <row r="1852" spans="1:14" ht="15" customHeight="1">
      <c r="A1852" s="6" t="s">
        <v>405</v>
      </c>
      <c r="B1852" s="6" t="s">
        <v>5485</v>
      </c>
      <c r="C1852" s="6" t="s">
        <v>3267</v>
      </c>
      <c r="D1852" s="6">
        <f>(643 + 629 + 425)*10^-4</f>
        <v>0.16970000000000002</v>
      </c>
      <c r="E1852" s="14" t="s">
        <v>4463</v>
      </c>
      <c r="F1852" s="14">
        <f>TRUNC(중기기초자료!F168 * 중기전역변수!C5/1000,0)</f>
        <v>1171760</v>
      </c>
      <c r="G1852" s="15">
        <f>TRUNC(F1852*D1852, 1)</f>
        <v>198847.6</v>
      </c>
      <c r="H1852" s="6" t="s">
        <v>5631</v>
      </c>
      <c r="I1852" s="6" t="s">
        <v>5631</v>
      </c>
      <c r="K1852" s="6" t="s">
        <v>724</v>
      </c>
      <c r="L1852" s="6" t="s">
        <v>5631</v>
      </c>
      <c r="M1852" s="6" t="s">
        <v>2124</v>
      </c>
      <c r="N1852" s="6" t="s">
        <v>5498</v>
      </c>
    </row>
    <row r="1853" spans="1:14" ht="15" customHeight="1">
      <c r="B1853" s="6" t="s">
        <v>4803</v>
      </c>
      <c r="G1853" s="14">
        <f>TRUNC(G1852, 0)</f>
        <v>198847</v>
      </c>
    </row>
    <row r="1854" spans="1:14" ht="15" customHeight="1">
      <c r="A1854" s="6" t="s">
        <v>3802</v>
      </c>
      <c r="B1854" s="6" t="s">
        <v>2171</v>
      </c>
      <c r="C1854" s="6" t="s">
        <v>4283</v>
      </c>
      <c r="D1854" s="6">
        <v>25</v>
      </c>
      <c r="E1854" s="16" t="s">
        <v>5542</v>
      </c>
      <c r="F1854" s="16">
        <f>중기기초자료!D731</f>
        <v>1223</v>
      </c>
      <c r="G1854" s="15">
        <f>TRUNC(F1854*D1854, 1)</f>
        <v>30575</v>
      </c>
      <c r="H1854" s="6" t="s">
        <v>5631</v>
      </c>
      <c r="I1854" s="6" t="s">
        <v>5631</v>
      </c>
      <c r="K1854" s="6" t="s">
        <v>2015</v>
      </c>
      <c r="L1854" s="6" t="s">
        <v>5631</v>
      </c>
      <c r="M1854" s="6" t="s">
        <v>1155</v>
      </c>
    </row>
    <row r="1855" spans="1:14" ht="15" customHeight="1">
      <c r="B1855" s="6" t="s">
        <v>1786</v>
      </c>
      <c r="C1855" s="6" t="s">
        <v>4283</v>
      </c>
      <c r="D1855" s="6">
        <v>20</v>
      </c>
      <c r="E1855" s="16" t="s">
        <v>2305</v>
      </c>
      <c r="F1855" s="16">
        <v>0</v>
      </c>
      <c r="G1855" s="15">
        <f>TRUNC((G1854) * D1855/100, 1)</f>
        <v>6115</v>
      </c>
      <c r="H1855" s="6" t="s">
        <v>5631</v>
      </c>
      <c r="I1855" s="6" t="s">
        <v>5631</v>
      </c>
      <c r="K1855" s="6" t="s">
        <v>608</v>
      </c>
      <c r="L1855" s="6" t="s">
        <v>5631</v>
      </c>
      <c r="M1855" s="6" t="s">
        <v>3749</v>
      </c>
      <c r="N1855" s="6" t="s">
        <v>5631</v>
      </c>
    </row>
    <row r="1856" spans="1:14" ht="15" customHeight="1">
      <c r="B1856" s="6" t="s">
        <v>4803</v>
      </c>
      <c r="G1856" s="14">
        <f>TRUNC(G1854+G1855, 0)</f>
        <v>36690</v>
      </c>
    </row>
    <row r="1857" spans="1:14" ht="15" customHeight="1">
      <c r="A1857" s="6" t="s">
        <v>2270</v>
      </c>
      <c r="B1857" s="6" t="s">
        <v>2417</v>
      </c>
      <c r="C1857" s="6" t="s">
        <v>2659</v>
      </c>
      <c r="D1857" s="6">
        <v>1</v>
      </c>
      <c r="E1857" s="15" t="s">
        <v>3317</v>
      </c>
      <c r="F1857" s="15">
        <f>TRUNC(중기기초자료!E721 * 중기전역변수!C19, 1)</f>
        <v>25758.7</v>
      </c>
      <c r="G1857" s="15">
        <f>TRUNC(F1857*D1857, 1)</f>
        <v>25758.7</v>
      </c>
      <c r="H1857" s="6" t="s">
        <v>5631</v>
      </c>
      <c r="I1857" s="6" t="s">
        <v>5631</v>
      </c>
      <c r="K1857" s="6" t="s">
        <v>3156</v>
      </c>
      <c r="L1857" s="6" t="s">
        <v>5631</v>
      </c>
      <c r="M1857" s="6" t="s">
        <v>3230</v>
      </c>
    </row>
    <row r="1858" spans="1:14" ht="15" customHeight="1">
      <c r="B1858" s="6" t="s">
        <v>4803</v>
      </c>
      <c r="G1858" s="14">
        <f>TRUNC(G1857, 0)</f>
        <v>25758</v>
      </c>
    </row>
    <row r="1859" spans="1:14" ht="15" customHeight="1">
      <c r="B1859" s="6" t="s">
        <v>588</v>
      </c>
      <c r="G1859" s="14">
        <f>TRUNC(G1853+G1856+G1858, 0)</f>
        <v>261295</v>
      </c>
    </row>
    <row r="1860" spans="1:14" ht="15" customHeight="1">
      <c r="A1860" s="13"/>
      <c r="B1860" s="13"/>
      <c r="C1860" s="13"/>
      <c r="D1860" s="13"/>
      <c r="E1860" s="13"/>
      <c r="F1860" s="13"/>
      <c r="G1860" s="13"/>
      <c r="H1860" s="13"/>
    </row>
    <row r="1861" spans="1:14" ht="15" customHeight="1">
      <c r="A1861" s="13" t="s">
        <v>4970</v>
      </c>
      <c r="B1861" s="13" t="s">
        <v>57</v>
      </c>
      <c r="C1861" s="13"/>
      <c r="D1861" s="13"/>
      <c r="E1861" s="13"/>
      <c r="F1861" s="13"/>
      <c r="G1861" s="13"/>
      <c r="H1861" s="13"/>
      <c r="I1861" s="6" t="s">
        <v>5631</v>
      </c>
      <c r="J1861" s="6" t="s">
        <v>793</v>
      </c>
    </row>
    <row r="1862" spans="1:14" ht="15" customHeight="1">
      <c r="A1862" s="13" t="s">
        <v>1567</v>
      </c>
      <c r="B1862" s="13" t="s">
        <v>1216</v>
      </c>
      <c r="C1862" s="13"/>
      <c r="D1862" s="13"/>
      <c r="E1862" s="13"/>
      <c r="F1862" s="13"/>
      <c r="G1862" s="13"/>
      <c r="H1862" s="13"/>
    </row>
    <row r="1863" spans="1:14" ht="15" customHeight="1">
      <c r="A1863" s="5" t="s">
        <v>4302</v>
      </c>
      <c r="B1863" s="5"/>
      <c r="C1863" s="5" t="s">
        <v>2755</v>
      </c>
      <c r="D1863" s="5" t="s">
        <v>182</v>
      </c>
      <c r="E1863" s="5" t="s">
        <v>5266</v>
      </c>
      <c r="F1863" s="5" t="s">
        <v>1321</v>
      </c>
      <c r="G1863" s="5" t="s">
        <v>780</v>
      </c>
      <c r="H1863" s="5" t="s">
        <v>1458</v>
      </c>
    </row>
    <row r="1864" spans="1:14" ht="15" customHeight="1">
      <c r="A1864" s="6" t="s">
        <v>405</v>
      </c>
      <c r="B1864" s="6" t="s">
        <v>5485</v>
      </c>
      <c r="C1864" s="6" t="s">
        <v>2794</v>
      </c>
      <c r="D1864" s="6">
        <f>(643 + 629 + 425)*10^-4</f>
        <v>0.16970000000000002</v>
      </c>
      <c r="E1864" s="14" t="s">
        <v>4463</v>
      </c>
      <c r="F1864" s="14">
        <f>TRUNC(중기기초자료!F169 * 중기전역변수!C5/1000,0)</f>
        <v>2204872</v>
      </c>
      <c r="G1864" s="15">
        <f>TRUNC(F1864*D1864, 1)</f>
        <v>374166.7</v>
      </c>
      <c r="H1864" s="6" t="s">
        <v>5631</v>
      </c>
      <c r="I1864" s="6" t="s">
        <v>5631</v>
      </c>
      <c r="K1864" s="6" t="s">
        <v>724</v>
      </c>
      <c r="L1864" s="6" t="s">
        <v>5631</v>
      </c>
      <c r="M1864" s="6" t="s">
        <v>5165</v>
      </c>
      <c r="N1864" s="6" t="s">
        <v>5498</v>
      </c>
    </row>
    <row r="1865" spans="1:14" ht="15" customHeight="1">
      <c r="B1865" s="6" t="s">
        <v>4803</v>
      </c>
      <c r="G1865" s="14">
        <f>TRUNC(G1864, 0)</f>
        <v>374166</v>
      </c>
    </row>
    <row r="1866" spans="1:14" ht="15" customHeight="1">
      <c r="A1866" s="6" t="s">
        <v>3802</v>
      </c>
      <c r="B1866" s="6" t="s">
        <v>2171</v>
      </c>
      <c r="C1866" s="6" t="s">
        <v>4283</v>
      </c>
      <c r="D1866" s="6">
        <v>28</v>
      </c>
      <c r="E1866" s="16" t="s">
        <v>5542</v>
      </c>
      <c r="F1866" s="16">
        <f>중기기초자료!D731</f>
        <v>1223</v>
      </c>
      <c r="G1866" s="15">
        <f>TRUNC(F1866*D1866, 1)</f>
        <v>34244</v>
      </c>
      <c r="H1866" s="6" t="s">
        <v>5631</v>
      </c>
      <c r="I1866" s="6" t="s">
        <v>5631</v>
      </c>
      <c r="K1866" s="6" t="s">
        <v>2015</v>
      </c>
      <c r="L1866" s="6" t="s">
        <v>5631</v>
      </c>
      <c r="M1866" s="6" t="s">
        <v>1155</v>
      </c>
    </row>
    <row r="1867" spans="1:14" ht="15" customHeight="1">
      <c r="B1867" s="6" t="s">
        <v>1786</v>
      </c>
      <c r="C1867" s="6" t="s">
        <v>4283</v>
      </c>
      <c r="D1867" s="6">
        <v>20</v>
      </c>
      <c r="E1867" s="16" t="s">
        <v>2305</v>
      </c>
      <c r="F1867" s="16">
        <v>0</v>
      </c>
      <c r="G1867" s="15">
        <f>TRUNC((G1866) * D1867/100, 1)</f>
        <v>6848.8</v>
      </c>
      <c r="H1867" s="6" t="s">
        <v>5631</v>
      </c>
      <c r="I1867" s="6" t="s">
        <v>5631</v>
      </c>
      <c r="K1867" s="6" t="s">
        <v>608</v>
      </c>
      <c r="L1867" s="6" t="s">
        <v>5631</v>
      </c>
      <c r="M1867" s="6" t="s">
        <v>3749</v>
      </c>
      <c r="N1867" s="6" t="s">
        <v>5631</v>
      </c>
    </row>
    <row r="1868" spans="1:14" ht="15" customHeight="1">
      <c r="B1868" s="6" t="s">
        <v>4803</v>
      </c>
      <c r="G1868" s="14">
        <f>TRUNC(G1866+G1867, 0)</f>
        <v>41092</v>
      </c>
    </row>
    <row r="1869" spans="1:14" ht="15" customHeight="1">
      <c r="A1869" s="6" t="s">
        <v>2270</v>
      </c>
      <c r="B1869" s="6" t="s">
        <v>2417</v>
      </c>
      <c r="C1869" s="6" t="s">
        <v>2659</v>
      </c>
      <c r="D1869" s="6">
        <v>1</v>
      </c>
      <c r="E1869" s="15" t="s">
        <v>3317</v>
      </c>
      <c r="F1869" s="15">
        <f>TRUNC(중기기초자료!E721 * 중기전역변수!C19, 1)</f>
        <v>25758.7</v>
      </c>
      <c r="G1869" s="15">
        <f>TRUNC(F1869*D1869, 1)</f>
        <v>25758.7</v>
      </c>
      <c r="H1869" s="6" t="s">
        <v>5631</v>
      </c>
      <c r="I1869" s="6" t="s">
        <v>5631</v>
      </c>
      <c r="K1869" s="6" t="s">
        <v>3156</v>
      </c>
      <c r="L1869" s="6" t="s">
        <v>5631</v>
      </c>
      <c r="M1869" s="6" t="s">
        <v>3230</v>
      </c>
    </row>
    <row r="1870" spans="1:14" ht="15" customHeight="1">
      <c r="B1870" s="6" t="s">
        <v>4803</v>
      </c>
      <c r="G1870" s="14">
        <f>TRUNC(G1869, 0)</f>
        <v>25758</v>
      </c>
    </row>
    <row r="1871" spans="1:14" ht="15" customHeight="1">
      <c r="B1871" s="6" t="s">
        <v>588</v>
      </c>
      <c r="G1871" s="14">
        <f>TRUNC(G1865+G1868+G1870, 0)</f>
        <v>441016</v>
      </c>
    </row>
    <row r="1872" spans="1:14" ht="15" customHeight="1">
      <c r="A1872" s="13"/>
      <c r="B1872" s="13"/>
      <c r="C1872" s="13"/>
      <c r="D1872" s="13"/>
      <c r="E1872" s="13"/>
      <c r="F1872" s="13"/>
      <c r="G1872" s="13"/>
      <c r="H1872" s="13"/>
    </row>
    <row r="1873" spans="1:14" ht="15" customHeight="1">
      <c r="A1873" s="13" t="s">
        <v>4970</v>
      </c>
      <c r="B1873" s="13" t="s">
        <v>4147</v>
      </c>
      <c r="C1873" s="13"/>
      <c r="D1873" s="13"/>
      <c r="E1873" s="13"/>
      <c r="F1873" s="13"/>
      <c r="G1873" s="13"/>
      <c r="H1873" s="13"/>
      <c r="I1873" s="6" t="s">
        <v>5631</v>
      </c>
      <c r="J1873" s="6" t="s">
        <v>709</v>
      </c>
    </row>
    <row r="1874" spans="1:14" ht="15" customHeight="1">
      <c r="A1874" s="13" t="s">
        <v>1567</v>
      </c>
      <c r="B1874" s="13" t="s">
        <v>632</v>
      </c>
      <c r="C1874" s="13"/>
      <c r="D1874" s="13"/>
      <c r="E1874" s="13"/>
      <c r="F1874" s="13"/>
      <c r="G1874" s="13"/>
      <c r="H1874" s="13"/>
    </row>
    <row r="1875" spans="1:14" ht="15" customHeight="1">
      <c r="A1875" s="5" t="s">
        <v>4302</v>
      </c>
      <c r="B1875" s="5"/>
      <c r="C1875" s="5" t="s">
        <v>2755</v>
      </c>
      <c r="D1875" s="5" t="s">
        <v>182</v>
      </c>
      <c r="E1875" s="5" t="s">
        <v>5266</v>
      </c>
      <c r="F1875" s="5" t="s">
        <v>1321</v>
      </c>
      <c r="G1875" s="5" t="s">
        <v>780</v>
      </c>
      <c r="H1875" s="5" t="s">
        <v>1458</v>
      </c>
    </row>
    <row r="1876" spans="1:14" ht="15" customHeight="1">
      <c r="A1876" s="6" t="s">
        <v>405</v>
      </c>
      <c r="B1876" s="6" t="s">
        <v>5485</v>
      </c>
      <c r="C1876" s="6" t="s">
        <v>783</v>
      </c>
      <c r="D1876" s="6">
        <f>(643 + 629 + 425)*10^-4</f>
        <v>0.16970000000000002</v>
      </c>
      <c r="E1876" s="14" t="s">
        <v>4463</v>
      </c>
      <c r="F1876" s="14">
        <f>TRUNC(중기기초자료!F170 * 중기전역변수!C5/1000,0)</f>
        <v>2708633</v>
      </c>
      <c r="G1876" s="15">
        <f>TRUNC(F1876*D1876, 1)</f>
        <v>459655</v>
      </c>
      <c r="H1876" s="6" t="s">
        <v>5631</v>
      </c>
      <c r="I1876" s="6" t="s">
        <v>5631</v>
      </c>
      <c r="K1876" s="6" t="s">
        <v>724</v>
      </c>
      <c r="L1876" s="6" t="s">
        <v>5631</v>
      </c>
      <c r="M1876" s="6" t="s">
        <v>4691</v>
      </c>
      <c r="N1876" s="6" t="s">
        <v>5498</v>
      </c>
    </row>
    <row r="1877" spans="1:14" ht="15" customHeight="1">
      <c r="B1877" s="6" t="s">
        <v>4803</v>
      </c>
      <c r="G1877" s="14">
        <f>TRUNC(G1876, 0)</f>
        <v>459655</v>
      </c>
    </row>
    <row r="1878" spans="1:14" ht="15" customHeight="1">
      <c r="A1878" s="6" t="s">
        <v>3802</v>
      </c>
      <c r="B1878" s="6" t="s">
        <v>2171</v>
      </c>
      <c r="C1878" s="6" t="s">
        <v>4283</v>
      </c>
      <c r="D1878" s="6">
        <v>28</v>
      </c>
      <c r="E1878" s="16" t="s">
        <v>5542</v>
      </c>
      <c r="F1878" s="16">
        <f>중기기초자료!D731</f>
        <v>1223</v>
      </c>
      <c r="G1878" s="15">
        <f>TRUNC(F1878*D1878, 1)</f>
        <v>34244</v>
      </c>
      <c r="H1878" s="6" t="s">
        <v>5631</v>
      </c>
      <c r="I1878" s="6" t="s">
        <v>5631</v>
      </c>
      <c r="K1878" s="6" t="s">
        <v>2015</v>
      </c>
      <c r="L1878" s="6" t="s">
        <v>5631</v>
      </c>
      <c r="M1878" s="6" t="s">
        <v>1155</v>
      </c>
    </row>
    <row r="1879" spans="1:14" ht="15" customHeight="1">
      <c r="B1879" s="6" t="s">
        <v>1786</v>
      </c>
      <c r="C1879" s="6" t="s">
        <v>4283</v>
      </c>
      <c r="D1879" s="6">
        <v>20</v>
      </c>
      <c r="E1879" s="16" t="s">
        <v>2305</v>
      </c>
      <c r="F1879" s="16">
        <v>0</v>
      </c>
      <c r="G1879" s="15">
        <f>TRUNC((G1878) * D1879/100, 1)</f>
        <v>6848.8</v>
      </c>
      <c r="H1879" s="6" t="s">
        <v>5631</v>
      </c>
      <c r="I1879" s="6" t="s">
        <v>5631</v>
      </c>
      <c r="K1879" s="6" t="s">
        <v>608</v>
      </c>
      <c r="L1879" s="6" t="s">
        <v>5631</v>
      </c>
      <c r="M1879" s="6" t="s">
        <v>3749</v>
      </c>
      <c r="N1879" s="6" t="s">
        <v>5631</v>
      </c>
    </row>
    <row r="1880" spans="1:14" ht="15" customHeight="1">
      <c r="B1880" s="6" t="s">
        <v>4803</v>
      </c>
      <c r="G1880" s="14">
        <f>TRUNC(G1878+G1879, 0)</f>
        <v>41092</v>
      </c>
    </row>
    <row r="1881" spans="1:14" ht="15" customHeight="1">
      <c r="A1881" s="6" t="s">
        <v>2270</v>
      </c>
      <c r="B1881" s="6" t="s">
        <v>2417</v>
      </c>
      <c r="C1881" s="6" t="s">
        <v>2659</v>
      </c>
      <c r="D1881" s="6">
        <v>1</v>
      </c>
      <c r="E1881" s="15" t="s">
        <v>3317</v>
      </c>
      <c r="F1881" s="15">
        <f>TRUNC(중기기초자료!E721 * 중기전역변수!C19, 1)</f>
        <v>25758.7</v>
      </c>
      <c r="G1881" s="15">
        <f>TRUNC(F1881*D1881, 1)</f>
        <v>25758.7</v>
      </c>
      <c r="H1881" s="6" t="s">
        <v>5631</v>
      </c>
      <c r="I1881" s="6" t="s">
        <v>5631</v>
      </c>
      <c r="K1881" s="6" t="s">
        <v>3156</v>
      </c>
      <c r="L1881" s="6" t="s">
        <v>5631</v>
      </c>
      <c r="M1881" s="6" t="s">
        <v>3230</v>
      </c>
    </row>
    <row r="1882" spans="1:14" ht="15" customHeight="1">
      <c r="B1882" s="6" t="s">
        <v>4803</v>
      </c>
      <c r="G1882" s="14">
        <f>TRUNC(G1881, 0)</f>
        <v>25758</v>
      </c>
    </row>
    <row r="1883" spans="1:14" ht="15" customHeight="1">
      <c r="B1883" s="6" t="s">
        <v>588</v>
      </c>
      <c r="G1883" s="14">
        <f>TRUNC(G1877+G1880+G1882, 0)</f>
        <v>526505</v>
      </c>
    </row>
    <row r="1884" spans="1:14" ht="15" customHeight="1">
      <c r="A1884" s="13"/>
      <c r="B1884" s="13"/>
      <c r="C1884" s="13"/>
      <c r="D1884" s="13"/>
      <c r="E1884" s="13"/>
      <c r="F1884" s="13"/>
      <c r="G1884" s="13"/>
      <c r="H1884" s="13"/>
    </row>
    <row r="1885" spans="1:14" ht="15" customHeight="1">
      <c r="A1885" s="13" t="s">
        <v>4970</v>
      </c>
      <c r="B1885" s="13" t="s">
        <v>77</v>
      </c>
      <c r="C1885" s="13"/>
      <c r="D1885" s="13"/>
      <c r="E1885" s="13"/>
      <c r="F1885" s="13"/>
      <c r="G1885" s="13"/>
      <c r="H1885" s="13"/>
      <c r="I1885" s="6" t="s">
        <v>5631</v>
      </c>
      <c r="J1885" s="6" t="s">
        <v>2604</v>
      </c>
    </row>
    <row r="1886" spans="1:14" ht="15" customHeight="1">
      <c r="A1886" s="13" t="s">
        <v>1567</v>
      </c>
      <c r="B1886" s="13" t="s">
        <v>4506</v>
      </c>
      <c r="C1886" s="13"/>
      <c r="D1886" s="13"/>
      <c r="E1886" s="13"/>
      <c r="F1886" s="13"/>
      <c r="G1886" s="13"/>
      <c r="H1886" s="13"/>
    </row>
    <row r="1887" spans="1:14" ht="15" customHeight="1">
      <c r="A1887" s="5" t="s">
        <v>4302</v>
      </c>
      <c r="B1887" s="5"/>
      <c r="C1887" s="5" t="s">
        <v>2755</v>
      </c>
      <c r="D1887" s="5" t="s">
        <v>182</v>
      </c>
      <c r="E1887" s="5" t="s">
        <v>5266</v>
      </c>
      <c r="F1887" s="5" t="s">
        <v>1321</v>
      </c>
      <c r="G1887" s="5" t="s">
        <v>780</v>
      </c>
      <c r="H1887" s="5" t="s">
        <v>1458</v>
      </c>
    </row>
    <row r="1888" spans="1:14" ht="15" customHeight="1">
      <c r="A1888" s="6" t="s">
        <v>405</v>
      </c>
      <c r="B1888" s="6" t="s">
        <v>2599</v>
      </c>
      <c r="C1888" s="6" t="s">
        <v>5495</v>
      </c>
      <c r="D1888" s="6">
        <f>(1071 + 536 + 625)*10^-4</f>
        <v>0.22320000000000001</v>
      </c>
      <c r="E1888" s="14" t="s">
        <v>740</v>
      </c>
      <c r="F1888" s="14">
        <f>중기기초자료!F171</f>
        <v>113600</v>
      </c>
      <c r="G1888" s="15">
        <f>TRUNC(F1888*D1888, 1)</f>
        <v>25355.5</v>
      </c>
      <c r="H1888" s="6" t="s">
        <v>5631</v>
      </c>
      <c r="I1888" s="6" t="s">
        <v>5631</v>
      </c>
      <c r="K1888" s="6" t="s">
        <v>724</v>
      </c>
      <c r="L1888" s="6" t="s">
        <v>5631</v>
      </c>
      <c r="M1888" s="6" t="s">
        <v>4111</v>
      </c>
      <c r="N1888" s="6" t="s">
        <v>3044</v>
      </c>
    </row>
    <row r="1889" spans="1:14" ht="15" customHeight="1">
      <c r="B1889" s="6" t="s">
        <v>4803</v>
      </c>
      <c r="G1889" s="14">
        <f>TRUNC(G1888, 0)</f>
        <v>25355</v>
      </c>
    </row>
    <row r="1890" spans="1:14" ht="15" customHeight="1">
      <c r="A1890" s="6" t="s">
        <v>3802</v>
      </c>
      <c r="B1890" s="6" t="s">
        <v>2171</v>
      </c>
      <c r="C1890" s="6" t="s">
        <v>4283</v>
      </c>
      <c r="D1890" s="6">
        <v>3.8</v>
      </c>
      <c r="E1890" s="16" t="s">
        <v>5542</v>
      </c>
      <c r="F1890" s="16">
        <f>중기기초자료!D731</f>
        <v>1223</v>
      </c>
      <c r="G1890" s="15">
        <f>TRUNC(F1890*D1890, 1)</f>
        <v>4647.3999999999996</v>
      </c>
      <c r="H1890" s="6" t="s">
        <v>5631</v>
      </c>
      <c r="I1890" s="6" t="s">
        <v>5631</v>
      </c>
      <c r="K1890" s="6" t="s">
        <v>2015</v>
      </c>
      <c r="L1890" s="6" t="s">
        <v>5631</v>
      </c>
      <c r="M1890" s="6" t="s">
        <v>1155</v>
      </c>
    </row>
    <row r="1891" spans="1:14" ht="15" customHeight="1">
      <c r="B1891" s="6" t="s">
        <v>1786</v>
      </c>
      <c r="C1891" s="6" t="s">
        <v>4283</v>
      </c>
      <c r="D1891" s="6">
        <v>39</v>
      </c>
      <c r="E1891" s="16" t="s">
        <v>2305</v>
      </c>
      <c r="F1891" s="16">
        <v>0</v>
      </c>
      <c r="G1891" s="15">
        <f>TRUNC((G1890) * D1891/100, 1)</f>
        <v>1812.4</v>
      </c>
      <c r="H1891" s="6" t="s">
        <v>5631</v>
      </c>
      <c r="I1891" s="6" t="s">
        <v>5631</v>
      </c>
      <c r="K1891" s="6" t="s">
        <v>608</v>
      </c>
      <c r="L1891" s="6" t="s">
        <v>5631</v>
      </c>
      <c r="M1891" s="6" t="s">
        <v>3749</v>
      </c>
      <c r="N1891" s="6" t="s">
        <v>5631</v>
      </c>
    </row>
    <row r="1892" spans="1:14" ht="15" customHeight="1">
      <c r="B1892" s="6" t="s">
        <v>4803</v>
      </c>
      <c r="G1892" s="14">
        <f>TRUNC(G1890+G1891, 0)</f>
        <v>6459</v>
      </c>
    </row>
    <row r="1893" spans="1:14" ht="15" customHeight="1">
      <c r="A1893" s="6" t="s">
        <v>2270</v>
      </c>
      <c r="B1893" s="6" t="s">
        <v>2417</v>
      </c>
      <c r="C1893" s="6" t="s">
        <v>2659</v>
      </c>
      <c r="D1893" s="6">
        <v>1</v>
      </c>
      <c r="E1893" s="15" t="s">
        <v>3317</v>
      </c>
      <c r="F1893" s="15">
        <f>TRUNC(중기기초자료!E721 * 중기전역변수!C19, 1)</f>
        <v>25758.7</v>
      </c>
      <c r="G1893" s="15">
        <f>TRUNC(F1893*D1893, 1)</f>
        <v>25758.7</v>
      </c>
      <c r="H1893" s="6" t="s">
        <v>5631</v>
      </c>
      <c r="I1893" s="6" t="s">
        <v>5631</v>
      </c>
      <c r="K1893" s="6" t="s">
        <v>3156</v>
      </c>
      <c r="L1893" s="6" t="s">
        <v>5631</v>
      </c>
      <c r="M1893" s="6" t="s">
        <v>3230</v>
      </c>
    </row>
    <row r="1894" spans="1:14" ht="15" customHeight="1">
      <c r="B1894" s="6" t="s">
        <v>4803</v>
      </c>
      <c r="G1894" s="14">
        <f>TRUNC(G1893, 0)</f>
        <v>25758</v>
      </c>
    </row>
    <row r="1895" spans="1:14" ht="15" customHeight="1">
      <c r="B1895" s="6" t="s">
        <v>588</v>
      </c>
      <c r="G1895" s="14">
        <f>TRUNC(G1889+G1892+G1894, 0)</f>
        <v>57572</v>
      </c>
    </row>
    <row r="1896" spans="1:14" ht="15" customHeight="1">
      <c r="A1896" s="13"/>
      <c r="B1896" s="13"/>
      <c r="C1896" s="13"/>
      <c r="D1896" s="13"/>
      <c r="E1896" s="13"/>
      <c r="F1896" s="13"/>
      <c r="G1896" s="13"/>
      <c r="H1896" s="13"/>
    </row>
    <row r="1897" spans="1:14" ht="15" customHeight="1">
      <c r="A1897" s="13" t="s">
        <v>4970</v>
      </c>
      <c r="B1897" s="13" t="s">
        <v>4341</v>
      </c>
      <c r="C1897" s="13"/>
      <c r="D1897" s="13"/>
      <c r="E1897" s="13"/>
      <c r="F1897" s="13"/>
      <c r="G1897" s="13"/>
      <c r="H1897" s="13"/>
      <c r="I1897" s="6" t="s">
        <v>5631</v>
      </c>
      <c r="J1897" s="6" t="s">
        <v>5509</v>
      </c>
    </row>
    <row r="1898" spans="1:14" ht="15" customHeight="1">
      <c r="A1898" s="13" t="s">
        <v>1567</v>
      </c>
      <c r="B1898" s="13" t="s">
        <v>2553</v>
      </c>
      <c r="C1898" s="13"/>
      <c r="D1898" s="13"/>
      <c r="E1898" s="13"/>
      <c r="F1898" s="13"/>
      <c r="G1898" s="13"/>
      <c r="H1898" s="13"/>
    </row>
    <row r="1899" spans="1:14" ht="15" customHeight="1">
      <c r="A1899" s="5" t="s">
        <v>4302</v>
      </c>
      <c r="B1899" s="5"/>
      <c r="C1899" s="5" t="s">
        <v>2755</v>
      </c>
      <c r="D1899" s="5" t="s">
        <v>182</v>
      </c>
      <c r="E1899" s="5" t="s">
        <v>5266</v>
      </c>
      <c r="F1899" s="5" t="s">
        <v>1321</v>
      </c>
      <c r="G1899" s="5" t="s">
        <v>780</v>
      </c>
      <c r="H1899" s="5" t="s">
        <v>1458</v>
      </c>
    </row>
    <row r="1900" spans="1:14" ht="15" customHeight="1">
      <c r="A1900" s="6" t="s">
        <v>405</v>
      </c>
      <c r="B1900" s="6" t="s">
        <v>2599</v>
      </c>
      <c r="C1900" s="6" t="s">
        <v>3769</v>
      </c>
      <c r="D1900" s="6">
        <f>(1071 + 536 + 625)*10^-4</f>
        <v>0.22320000000000001</v>
      </c>
      <c r="E1900" s="14" t="s">
        <v>740</v>
      </c>
      <c r="F1900" s="14">
        <f>중기기초자료!F172</f>
        <v>167696</v>
      </c>
      <c r="G1900" s="15">
        <f>TRUNC(F1900*D1900, 1)</f>
        <v>37429.699999999997</v>
      </c>
      <c r="H1900" s="6" t="s">
        <v>5631</v>
      </c>
      <c r="I1900" s="6" t="s">
        <v>5631</v>
      </c>
      <c r="K1900" s="6" t="s">
        <v>724</v>
      </c>
      <c r="L1900" s="6" t="s">
        <v>5631</v>
      </c>
      <c r="M1900" s="6" t="s">
        <v>1134</v>
      </c>
      <c r="N1900" s="6" t="s">
        <v>3044</v>
      </c>
    </row>
    <row r="1901" spans="1:14" ht="15" customHeight="1">
      <c r="B1901" s="6" t="s">
        <v>4803</v>
      </c>
      <c r="G1901" s="14">
        <f>TRUNC(G1900, 0)</f>
        <v>37429</v>
      </c>
    </row>
    <row r="1902" spans="1:14" ht="15" customHeight="1">
      <c r="A1902" s="6" t="s">
        <v>3802</v>
      </c>
      <c r="B1902" s="6" t="s">
        <v>2171</v>
      </c>
      <c r="C1902" s="6" t="s">
        <v>4283</v>
      </c>
      <c r="D1902" s="6">
        <v>4.7</v>
      </c>
      <c r="E1902" s="16" t="s">
        <v>5542</v>
      </c>
      <c r="F1902" s="16">
        <f>중기기초자료!D731</f>
        <v>1223</v>
      </c>
      <c r="G1902" s="15">
        <f>TRUNC(F1902*D1902, 1)</f>
        <v>5748.1</v>
      </c>
      <c r="H1902" s="6" t="s">
        <v>5631</v>
      </c>
      <c r="I1902" s="6" t="s">
        <v>5631</v>
      </c>
      <c r="K1902" s="6" t="s">
        <v>2015</v>
      </c>
      <c r="L1902" s="6" t="s">
        <v>5631</v>
      </c>
      <c r="M1902" s="6" t="s">
        <v>1155</v>
      </c>
    </row>
    <row r="1903" spans="1:14" ht="15" customHeight="1">
      <c r="B1903" s="6" t="s">
        <v>1786</v>
      </c>
      <c r="C1903" s="6" t="s">
        <v>4283</v>
      </c>
      <c r="D1903" s="6">
        <v>39</v>
      </c>
      <c r="E1903" s="16" t="s">
        <v>2305</v>
      </c>
      <c r="F1903" s="16">
        <v>0</v>
      </c>
      <c r="G1903" s="15">
        <f>TRUNC((G1902) * D1903/100, 1)</f>
        <v>2241.6999999999998</v>
      </c>
      <c r="H1903" s="6" t="s">
        <v>5631</v>
      </c>
      <c r="I1903" s="6" t="s">
        <v>5631</v>
      </c>
      <c r="K1903" s="6" t="s">
        <v>608</v>
      </c>
      <c r="L1903" s="6" t="s">
        <v>5631</v>
      </c>
      <c r="M1903" s="6" t="s">
        <v>3749</v>
      </c>
      <c r="N1903" s="6" t="s">
        <v>5631</v>
      </c>
    </row>
    <row r="1904" spans="1:14" ht="15" customHeight="1">
      <c r="B1904" s="6" t="s">
        <v>4803</v>
      </c>
      <c r="G1904" s="14">
        <f>TRUNC(G1902+G1903, 0)</f>
        <v>7989</v>
      </c>
    </row>
    <row r="1905" spans="1:14" ht="15" customHeight="1">
      <c r="A1905" s="6" t="s">
        <v>2270</v>
      </c>
      <c r="B1905" s="6" t="s">
        <v>2417</v>
      </c>
      <c r="C1905" s="6" t="s">
        <v>2659</v>
      </c>
      <c r="D1905" s="6">
        <v>1</v>
      </c>
      <c r="E1905" s="15" t="s">
        <v>3317</v>
      </c>
      <c r="F1905" s="15">
        <f>TRUNC(중기기초자료!E721 * 중기전역변수!C19, 1)</f>
        <v>25758.7</v>
      </c>
      <c r="G1905" s="15">
        <f>TRUNC(F1905*D1905, 1)</f>
        <v>25758.7</v>
      </c>
      <c r="H1905" s="6" t="s">
        <v>5631</v>
      </c>
      <c r="I1905" s="6" t="s">
        <v>5631</v>
      </c>
      <c r="K1905" s="6" t="s">
        <v>3156</v>
      </c>
      <c r="L1905" s="6" t="s">
        <v>5631</v>
      </c>
      <c r="M1905" s="6" t="s">
        <v>3230</v>
      </c>
    </row>
    <row r="1906" spans="1:14" ht="15" customHeight="1">
      <c r="B1906" s="6" t="s">
        <v>4803</v>
      </c>
      <c r="G1906" s="14">
        <f>TRUNC(G1905, 0)</f>
        <v>25758</v>
      </c>
    </row>
    <row r="1907" spans="1:14" ht="15" customHeight="1">
      <c r="B1907" s="6" t="s">
        <v>588</v>
      </c>
      <c r="G1907" s="14">
        <f>TRUNC(G1901+G1904+G1906, 0)</f>
        <v>71176</v>
      </c>
    </row>
    <row r="1908" spans="1:14" ht="15" customHeight="1">
      <c r="A1908" s="13"/>
      <c r="B1908" s="13"/>
      <c r="C1908" s="13"/>
      <c r="D1908" s="13"/>
      <c r="E1908" s="13"/>
      <c r="F1908" s="13"/>
      <c r="G1908" s="13"/>
      <c r="H1908" s="13"/>
    </row>
    <row r="1909" spans="1:14" ht="15" customHeight="1">
      <c r="A1909" s="13" t="s">
        <v>4970</v>
      </c>
      <c r="B1909" s="13" t="s">
        <v>2169</v>
      </c>
      <c r="C1909" s="13"/>
      <c r="D1909" s="13"/>
      <c r="E1909" s="13"/>
      <c r="F1909" s="13"/>
      <c r="G1909" s="13"/>
      <c r="H1909" s="13"/>
      <c r="I1909" s="6" t="s">
        <v>5631</v>
      </c>
      <c r="J1909" s="6" t="s">
        <v>3930</v>
      </c>
    </row>
    <row r="1910" spans="1:14" ht="15" customHeight="1">
      <c r="A1910" s="13" t="s">
        <v>1567</v>
      </c>
      <c r="B1910" s="13" t="s">
        <v>5129</v>
      </c>
      <c r="C1910" s="13"/>
      <c r="D1910" s="13"/>
      <c r="E1910" s="13"/>
      <c r="F1910" s="13"/>
      <c r="G1910" s="13"/>
      <c r="H1910" s="13"/>
    </row>
    <row r="1911" spans="1:14" ht="15" customHeight="1">
      <c r="A1911" s="5" t="s">
        <v>4302</v>
      </c>
      <c r="B1911" s="5"/>
      <c r="C1911" s="5" t="s">
        <v>2755</v>
      </c>
      <c r="D1911" s="5" t="s">
        <v>182</v>
      </c>
      <c r="E1911" s="5" t="s">
        <v>5266</v>
      </c>
      <c r="F1911" s="5" t="s">
        <v>1321</v>
      </c>
      <c r="G1911" s="5" t="s">
        <v>780</v>
      </c>
      <c r="H1911" s="5" t="s">
        <v>1458</v>
      </c>
    </row>
    <row r="1912" spans="1:14" ht="15" customHeight="1">
      <c r="A1912" s="6" t="s">
        <v>405</v>
      </c>
      <c r="B1912" s="6" t="s">
        <v>2599</v>
      </c>
      <c r="C1912" s="6" t="s">
        <v>171</v>
      </c>
      <c r="D1912" s="6">
        <f>(1071 + 536 + 625)*10^-4</f>
        <v>0.22320000000000001</v>
      </c>
      <c r="E1912" s="14" t="s">
        <v>740</v>
      </c>
      <c r="F1912" s="14">
        <f>중기기초자료!F173</f>
        <v>215029</v>
      </c>
      <c r="G1912" s="15">
        <f>TRUNC(F1912*D1912, 1)</f>
        <v>47994.400000000001</v>
      </c>
      <c r="H1912" s="6" t="s">
        <v>5631</v>
      </c>
      <c r="I1912" s="6" t="s">
        <v>5631</v>
      </c>
      <c r="K1912" s="6" t="s">
        <v>724</v>
      </c>
      <c r="L1912" s="6" t="s">
        <v>5631</v>
      </c>
      <c r="M1912" s="6" t="s">
        <v>2772</v>
      </c>
      <c r="N1912" s="6" t="s">
        <v>3044</v>
      </c>
    </row>
    <row r="1913" spans="1:14" ht="15" customHeight="1">
      <c r="B1913" s="6" t="s">
        <v>4803</v>
      </c>
      <c r="G1913" s="14">
        <f>TRUNC(G1912, 0)</f>
        <v>47994</v>
      </c>
    </row>
    <row r="1914" spans="1:14" ht="15" customHeight="1">
      <c r="A1914" s="6" t="s">
        <v>3802</v>
      </c>
      <c r="B1914" s="6" t="s">
        <v>2171</v>
      </c>
      <c r="C1914" s="6" t="s">
        <v>4283</v>
      </c>
      <c r="D1914" s="6">
        <v>5.4</v>
      </c>
      <c r="E1914" s="16" t="s">
        <v>5542</v>
      </c>
      <c r="F1914" s="16">
        <f>중기기초자료!D731</f>
        <v>1223</v>
      </c>
      <c r="G1914" s="15">
        <f>TRUNC(F1914*D1914, 1)</f>
        <v>6604.2</v>
      </c>
      <c r="H1914" s="6" t="s">
        <v>5631</v>
      </c>
      <c r="I1914" s="6" t="s">
        <v>5631</v>
      </c>
      <c r="K1914" s="6" t="s">
        <v>2015</v>
      </c>
      <c r="L1914" s="6" t="s">
        <v>5631</v>
      </c>
      <c r="M1914" s="6" t="s">
        <v>1155</v>
      </c>
    </row>
    <row r="1915" spans="1:14" ht="15" customHeight="1">
      <c r="B1915" s="6" t="s">
        <v>1786</v>
      </c>
      <c r="C1915" s="6" t="s">
        <v>4283</v>
      </c>
      <c r="D1915" s="6">
        <v>39</v>
      </c>
      <c r="E1915" s="16" t="s">
        <v>2305</v>
      </c>
      <c r="F1915" s="16">
        <v>0</v>
      </c>
      <c r="G1915" s="15">
        <f>TRUNC((G1914) * D1915/100, 1)</f>
        <v>2575.6</v>
      </c>
      <c r="H1915" s="6" t="s">
        <v>5631</v>
      </c>
      <c r="I1915" s="6" t="s">
        <v>5631</v>
      </c>
      <c r="K1915" s="6" t="s">
        <v>608</v>
      </c>
      <c r="L1915" s="6" t="s">
        <v>5631</v>
      </c>
      <c r="M1915" s="6" t="s">
        <v>3749</v>
      </c>
      <c r="N1915" s="6" t="s">
        <v>5631</v>
      </c>
    </row>
    <row r="1916" spans="1:14" ht="15" customHeight="1">
      <c r="B1916" s="6" t="s">
        <v>4803</v>
      </c>
      <c r="G1916" s="14">
        <f>TRUNC(G1914+G1915, 0)</f>
        <v>9179</v>
      </c>
    </row>
    <row r="1917" spans="1:14" ht="15" customHeight="1">
      <c r="A1917" s="6" t="s">
        <v>2270</v>
      </c>
      <c r="B1917" s="6" t="s">
        <v>2417</v>
      </c>
      <c r="C1917" s="6" t="s">
        <v>2659</v>
      </c>
      <c r="D1917" s="6">
        <v>1</v>
      </c>
      <c r="E1917" s="15" t="s">
        <v>3317</v>
      </c>
      <c r="F1917" s="15">
        <f>TRUNC(중기기초자료!E721 * 중기전역변수!C19, 1)</f>
        <v>25758.7</v>
      </c>
      <c r="G1917" s="15">
        <f>TRUNC(F1917*D1917, 1)</f>
        <v>25758.7</v>
      </c>
      <c r="H1917" s="6" t="s">
        <v>5631</v>
      </c>
      <c r="I1917" s="6" t="s">
        <v>5631</v>
      </c>
      <c r="K1917" s="6" t="s">
        <v>3156</v>
      </c>
      <c r="L1917" s="6" t="s">
        <v>5631</v>
      </c>
      <c r="M1917" s="6" t="s">
        <v>3230</v>
      </c>
    </row>
    <row r="1918" spans="1:14" ht="15" customHeight="1">
      <c r="B1918" s="6" t="s">
        <v>4803</v>
      </c>
      <c r="G1918" s="14">
        <f>TRUNC(G1917, 0)</f>
        <v>25758</v>
      </c>
    </row>
    <row r="1919" spans="1:14" ht="15" customHeight="1">
      <c r="B1919" s="6" t="s">
        <v>588</v>
      </c>
      <c r="G1919" s="14">
        <f>TRUNC(G1913+G1916+G1918, 0)</f>
        <v>82931</v>
      </c>
    </row>
    <row r="1920" spans="1:14" ht="15" customHeight="1">
      <c r="A1920" s="13"/>
      <c r="B1920" s="13"/>
      <c r="C1920" s="13"/>
      <c r="D1920" s="13"/>
      <c r="E1920" s="13"/>
      <c r="F1920" s="13"/>
      <c r="G1920" s="13"/>
      <c r="H1920" s="13"/>
    </row>
    <row r="1921" spans="1:14" ht="15" customHeight="1">
      <c r="A1921" s="13" t="s">
        <v>4970</v>
      </c>
      <c r="B1921" s="13" t="s">
        <v>3614</v>
      </c>
      <c r="C1921" s="13"/>
      <c r="D1921" s="13"/>
      <c r="E1921" s="13"/>
      <c r="F1921" s="13"/>
      <c r="G1921" s="13"/>
      <c r="H1921" s="13"/>
      <c r="I1921" s="6" t="s">
        <v>5631</v>
      </c>
      <c r="J1921" s="6" t="s">
        <v>1320</v>
      </c>
    </row>
    <row r="1922" spans="1:14" ht="15" customHeight="1">
      <c r="A1922" s="13" t="s">
        <v>1567</v>
      </c>
      <c r="B1922" s="13" t="s">
        <v>2680</v>
      </c>
      <c r="C1922" s="13"/>
      <c r="D1922" s="13"/>
      <c r="E1922" s="13"/>
      <c r="F1922" s="13"/>
      <c r="G1922" s="13"/>
      <c r="H1922" s="13"/>
    </row>
    <row r="1923" spans="1:14" ht="15" customHeight="1">
      <c r="A1923" s="5" t="s">
        <v>4302</v>
      </c>
      <c r="B1923" s="5"/>
      <c r="C1923" s="5" t="s">
        <v>2755</v>
      </c>
      <c r="D1923" s="5" t="s">
        <v>182</v>
      </c>
      <c r="E1923" s="5" t="s">
        <v>5266</v>
      </c>
      <c r="F1923" s="5" t="s">
        <v>1321</v>
      </c>
      <c r="G1923" s="5" t="s">
        <v>780</v>
      </c>
      <c r="H1923" s="5" t="s">
        <v>1458</v>
      </c>
    </row>
    <row r="1924" spans="1:14" ht="15" customHeight="1">
      <c r="A1924" s="6" t="s">
        <v>405</v>
      </c>
      <c r="B1924" s="6" t="s">
        <v>2599</v>
      </c>
      <c r="C1924" s="6" t="s">
        <v>3180</v>
      </c>
      <c r="D1924" s="6">
        <f>(918 + 459 + 614)*10^-4</f>
        <v>0.1991</v>
      </c>
      <c r="E1924" s="14" t="s">
        <v>740</v>
      </c>
      <c r="F1924" s="14">
        <f>중기기초자료!F174</f>
        <v>243429</v>
      </c>
      <c r="G1924" s="15">
        <f>TRUNC(F1924*D1924, 1)</f>
        <v>48466.7</v>
      </c>
      <c r="H1924" s="6" t="s">
        <v>5631</v>
      </c>
      <c r="I1924" s="6" t="s">
        <v>5631</v>
      </c>
      <c r="K1924" s="6" t="s">
        <v>724</v>
      </c>
      <c r="L1924" s="6" t="s">
        <v>5631</v>
      </c>
      <c r="M1924" s="6" t="s">
        <v>5333</v>
      </c>
      <c r="N1924" s="6" t="s">
        <v>3470</v>
      </c>
    </row>
    <row r="1925" spans="1:14" ht="15" customHeight="1">
      <c r="B1925" s="6" t="s">
        <v>4803</v>
      </c>
      <c r="G1925" s="14">
        <f>TRUNC(G1924, 0)</f>
        <v>48466</v>
      </c>
    </row>
    <row r="1926" spans="1:14" ht="15" customHeight="1">
      <c r="A1926" s="6" t="s">
        <v>3802</v>
      </c>
      <c r="B1926" s="6" t="s">
        <v>2171</v>
      </c>
      <c r="C1926" s="6" t="s">
        <v>4283</v>
      </c>
      <c r="D1926" s="6">
        <v>6.1</v>
      </c>
      <c r="E1926" s="16" t="s">
        <v>5542</v>
      </c>
      <c r="F1926" s="16">
        <f>중기기초자료!D731</f>
        <v>1223</v>
      </c>
      <c r="G1926" s="15">
        <f>TRUNC(F1926*D1926, 1)</f>
        <v>7460.3</v>
      </c>
      <c r="H1926" s="6" t="s">
        <v>5631</v>
      </c>
      <c r="I1926" s="6" t="s">
        <v>5631</v>
      </c>
      <c r="K1926" s="6" t="s">
        <v>2015</v>
      </c>
      <c r="L1926" s="6" t="s">
        <v>5631</v>
      </c>
      <c r="M1926" s="6" t="s">
        <v>1155</v>
      </c>
    </row>
    <row r="1927" spans="1:14" ht="15" customHeight="1">
      <c r="B1927" s="6" t="s">
        <v>1786</v>
      </c>
      <c r="C1927" s="6" t="s">
        <v>4283</v>
      </c>
      <c r="D1927" s="6">
        <v>39</v>
      </c>
      <c r="E1927" s="16" t="s">
        <v>2305</v>
      </c>
      <c r="F1927" s="16">
        <v>0</v>
      </c>
      <c r="G1927" s="15">
        <f>TRUNC((G1926) * D1927/100, 1)</f>
        <v>2909.5</v>
      </c>
      <c r="H1927" s="6" t="s">
        <v>5631</v>
      </c>
      <c r="I1927" s="6" t="s">
        <v>5631</v>
      </c>
      <c r="K1927" s="6" t="s">
        <v>608</v>
      </c>
      <c r="L1927" s="6" t="s">
        <v>5631</v>
      </c>
      <c r="M1927" s="6" t="s">
        <v>3749</v>
      </c>
      <c r="N1927" s="6" t="s">
        <v>5631</v>
      </c>
    </row>
    <row r="1928" spans="1:14" ht="15" customHeight="1">
      <c r="B1928" s="6" t="s">
        <v>4803</v>
      </c>
      <c r="G1928" s="14">
        <f>TRUNC(G1926+G1927, 0)</f>
        <v>10369</v>
      </c>
    </row>
    <row r="1929" spans="1:14" ht="15" customHeight="1">
      <c r="A1929" s="6" t="s">
        <v>2270</v>
      </c>
      <c r="B1929" s="6" t="s">
        <v>2417</v>
      </c>
      <c r="C1929" s="6" t="s">
        <v>2659</v>
      </c>
      <c r="D1929" s="6">
        <v>1</v>
      </c>
      <c r="E1929" s="15" t="s">
        <v>3317</v>
      </c>
      <c r="F1929" s="15">
        <f>TRUNC(중기기초자료!E721 * 중기전역변수!C19, 1)</f>
        <v>25758.7</v>
      </c>
      <c r="G1929" s="15">
        <f>TRUNC(F1929*D1929, 1)</f>
        <v>25758.7</v>
      </c>
      <c r="H1929" s="6" t="s">
        <v>5631</v>
      </c>
      <c r="I1929" s="6" t="s">
        <v>5631</v>
      </c>
      <c r="K1929" s="6" t="s">
        <v>3156</v>
      </c>
      <c r="L1929" s="6" t="s">
        <v>5631</v>
      </c>
      <c r="M1929" s="6" t="s">
        <v>3230</v>
      </c>
    </row>
    <row r="1930" spans="1:14" ht="15" customHeight="1">
      <c r="B1930" s="6" t="s">
        <v>4803</v>
      </c>
      <c r="G1930" s="14">
        <f>TRUNC(G1929, 0)</f>
        <v>25758</v>
      </c>
    </row>
    <row r="1931" spans="1:14" ht="15" customHeight="1">
      <c r="B1931" s="6" t="s">
        <v>588</v>
      </c>
      <c r="G1931" s="14">
        <f>TRUNC(G1925+G1928+G1930, 0)</f>
        <v>84593</v>
      </c>
    </row>
    <row r="1932" spans="1:14" ht="15" customHeight="1">
      <c r="A1932" s="13"/>
      <c r="B1932" s="13"/>
      <c r="C1932" s="13"/>
      <c r="D1932" s="13"/>
      <c r="E1932" s="13"/>
      <c r="F1932" s="13"/>
      <c r="G1932" s="13"/>
      <c r="H1932" s="13"/>
    </row>
    <row r="1933" spans="1:14" ht="15" customHeight="1">
      <c r="A1933" s="13" t="s">
        <v>4970</v>
      </c>
      <c r="B1933" s="13" t="s">
        <v>2860</v>
      </c>
      <c r="C1933" s="13"/>
      <c r="D1933" s="13"/>
      <c r="E1933" s="13"/>
      <c r="F1933" s="13"/>
      <c r="G1933" s="13"/>
      <c r="H1933" s="13"/>
      <c r="I1933" s="6" t="s">
        <v>5631</v>
      </c>
      <c r="J1933" s="6" t="s">
        <v>5389</v>
      </c>
    </row>
    <row r="1934" spans="1:14" ht="15" customHeight="1">
      <c r="A1934" s="13" t="s">
        <v>1567</v>
      </c>
      <c r="B1934" s="13" t="s">
        <v>5387</v>
      </c>
      <c r="C1934" s="13"/>
      <c r="D1934" s="13"/>
      <c r="E1934" s="13"/>
      <c r="F1934" s="13"/>
      <c r="G1934" s="13"/>
      <c r="H1934" s="13"/>
    </row>
    <row r="1935" spans="1:14" ht="15" customHeight="1">
      <c r="A1935" s="5" t="s">
        <v>4302</v>
      </c>
      <c r="B1935" s="5"/>
      <c r="C1935" s="5" t="s">
        <v>2755</v>
      </c>
      <c r="D1935" s="5" t="s">
        <v>182</v>
      </c>
      <c r="E1935" s="5" t="s">
        <v>5266</v>
      </c>
      <c r="F1935" s="5" t="s">
        <v>1321</v>
      </c>
      <c r="G1935" s="5" t="s">
        <v>780</v>
      </c>
      <c r="H1935" s="5" t="s">
        <v>1458</v>
      </c>
    </row>
    <row r="1936" spans="1:14" ht="15" customHeight="1">
      <c r="A1936" s="6" t="s">
        <v>405</v>
      </c>
      <c r="B1936" s="6" t="s">
        <v>2599</v>
      </c>
      <c r="C1936" s="6" t="s">
        <v>4641</v>
      </c>
      <c r="D1936" s="6">
        <f>(714 + 357 + 600)*10^-4</f>
        <v>0.1671</v>
      </c>
      <c r="E1936" s="14" t="s">
        <v>740</v>
      </c>
      <c r="F1936" s="14">
        <f>중기기초자료!F175</f>
        <v>297525</v>
      </c>
      <c r="G1936" s="15">
        <f>TRUNC(F1936*D1936, 1)</f>
        <v>49716.4</v>
      </c>
      <c r="H1936" s="6" t="s">
        <v>5631</v>
      </c>
      <c r="I1936" s="6" t="s">
        <v>5631</v>
      </c>
      <c r="K1936" s="6" t="s">
        <v>724</v>
      </c>
      <c r="L1936" s="6" t="s">
        <v>5631</v>
      </c>
      <c r="M1936" s="6" t="s">
        <v>1405</v>
      </c>
      <c r="N1936" s="6" t="s">
        <v>540</v>
      </c>
    </row>
    <row r="1937" spans="1:14" ht="15" customHeight="1">
      <c r="B1937" s="6" t="s">
        <v>4803</v>
      </c>
      <c r="G1937" s="14">
        <f>TRUNC(G1936, 0)</f>
        <v>49716</v>
      </c>
    </row>
    <row r="1938" spans="1:14" ht="15" customHeight="1">
      <c r="A1938" s="6" t="s">
        <v>3802</v>
      </c>
      <c r="B1938" s="6" t="s">
        <v>2171</v>
      </c>
      <c r="C1938" s="6" t="s">
        <v>4283</v>
      </c>
      <c r="D1938" s="6">
        <v>7.7</v>
      </c>
      <c r="E1938" s="16" t="s">
        <v>5542</v>
      </c>
      <c r="F1938" s="16">
        <f>중기기초자료!D731</f>
        <v>1223</v>
      </c>
      <c r="G1938" s="15">
        <f>TRUNC(F1938*D1938, 1)</f>
        <v>9417.1</v>
      </c>
      <c r="H1938" s="6" t="s">
        <v>5631</v>
      </c>
      <c r="I1938" s="6" t="s">
        <v>5631</v>
      </c>
      <c r="K1938" s="6" t="s">
        <v>2015</v>
      </c>
      <c r="L1938" s="6" t="s">
        <v>5631</v>
      </c>
      <c r="M1938" s="6" t="s">
        <v>1155</v>
      </c>
    </row>
    <row r="1939" spans="1:14" ht="15" customHeight="1">
      <c r="B1939" s="6" t="s">
        <v>1786</v>
      </c>
      <c r="C1939" s="6" t="s">
        <v>4283</v>
      </c>
      <c r="D1939" s="6">
        <v>39</v>
      </c>
      <c r="E1939" s="16" t="s">
        <v>2305</v>
      </c>
      <c r="F1939" s="16">
        <v>0</v>
      </c>
      <c r="G1939" s="15">
        <f>TRUNC((G1938) * D1939/100, 1)</f>
        <v>3672.6</v>
      </c>
      <c r="H1939" s="6" t="s">
        <v>5631</v>
      </c>
      <c r="I1939" s="6" t="s">
        <v>5631</v>
      </c>
      <c r="K1939" s="6" t="s">
        <v>608</v>
      </c>
      <c r="L1939" s="6" t="s">
        <v>5631</v>
      </c>
      <c r="M1939" s="6" t="s">
        <v>3749</v>
      </c>
      <c r="N1939" s="6" t="s">
        <v>5631</v>
      </c>
    </row>
    <row r="1940" spans="1:14" ht="15" customHeight="1">
      <c r="B1940" s="6" t="s">
        <v>4803</v>
      </c>
      <c r="G1940" s="14">
        <f>TRUNC(G1938+G1939, 0)</f>
        <v>13089</v>
      </c>
    </row>
    <row r="1941" spans="1:14" ht="15" customHeight="1">
      <c r="A1941" s="6" t="s">
        <v>2270</v>
      </c>
      <c r="B1941" s="6" t="s">
        <v>2417</v>
      </c>
      <c r="C1941" s="6" t="s">
        <v>2659</v>
      </c>
      <c r="D1941" s="6">
        <v>1</v>
      </c>
      <c r="E1941" s="15" t="s">
        <v>3317</v>
      </c>
      <c r="F1941" s="15">
        <f>TRUNC(중기기초자료!E721 * 중기전역변수!C19, 1)</f>
        <v>25758.7</v>
      </c>
      <c r="G1941" s="15">
        <f>TRUNC(F1941*D1941, 1)</f>
        <v>25758.7</v>
      </c>
      <c r="H1941" s="6" t="s">
        <v>5631</v>
      </c>
      <c r="I1941" s="6" t="s">
        <v>5631</v>
      </c>
      <c r="K1941" s="6" t="s">
        <v>3156</v>
      </c>
      <c r="L1941" s="6" t="s">
        <v>5631</v>
      </c>
      <c r="M1941" s="6" t="s">
        <v>3230</v>
      </c>
    </row>
    <row r="1942" spans="1:14" ht="15" customHeight="1">
      <c r="B1942" s="6" t="s">
        <v>4803</v>
      </c>
      <c r="G1942" s="14">
        <f>TRUNC(G1941, 0)</f>
        <v>25758</v>
      </c>
    </row>
    <row r="1943" spans="1:14" ht="15" customHeight="1">
      <c r="B1943" s="6" t="s">
        <v>588</v>
      </c>
      <c r="G1943" s="14">
        <f>TRUNC(G1937+G1940+G1942, 0)</f>
        <v>88563</v>
      </c>
    </row>
    <row r="1944" spans="1:14" ht="15" customHeight="1">
      <c r="A1944" s="13"/>
      <c r="B1944" s="13"/>
      <c r="C1944" s="13"/>
      <c r="D1944" s="13"/>
      <c r="E1944" s="13"/>
      <c r="F1944" s="13"/>
      <c r="G1944" s="13"/>
      <c r="H1944" s="13"/>
    </row>
    <row r="1945" spans="1:14" ht="15" customHeight="1">
      <c r="A1945" s="13" t="s">
        <v>4970</v>
      </c>
      <c r="B1945" s="13" t="s">
        <v>1581</v>
      </c>
      <c r="C1945" s="13"/>
      <c r="D1945" s="13"/>
      <c r="E1945" s="13"/>
      <c r="F1945" s="13"/>
      <c r="G1945" s="13"/>
      <c r="H1945" s="13"/>
      <c r="I1945" s="6" t="s">
        <v>5631</v>
      </c>
      <c r="J1945" s="6" t="s">
        <v>2715</v>
      </c>
    </row>
    <row r="1946" spans="1:14" ht="15" customHeight="1">
      <c r="A1946" s="13" t="s">
        <v>1567</v>
      </c>
      <c r="B1946" s="13" t="s">
        <v>4553</v>
      </c>
      <c r="C1946" s="13"/>
      <c r="D1946" s="13"/>
      <c r="E1946" s="13"/>
      <c r="F1946" s="13"/>
      <c r="G1946" s="13"/>
      <c r="H1946" s="13"/>
    </row>
    <row r="1947" spans="1:14" ht="15" customHeight="1">
      <c r="A1947" s="5" t="s">
        <v>4302</v>
      </c>
      <c r="B1947" s="5"/>
      <c r="C1947" s="5" t="s">
        <v>2755</v>
      </c>
      <c r="D1947" s="5" t="s">
        <v>182</v>
      </c>
      <c r="E1947" s="5" t="s">
        <v>5266</v>
      </c>
      <c r="F1947" s="5" t="s">
        <v>1321</v>
      </c>
      <c r="G1947" s="5" t="s">
        <v>780</v>
      </c>
      <c r="H1947" s="5" t="s">
        <v>1458</v>
      </c>
    </row>
    <row r="1948" spans="1:14" ht="15" customHeight="1">
      <c r="A1948" s="6" t="s">
        <v>405</v>
      </c>
      <c r="B1948" s="6" t="s">
        <v>2599</v>
      </c>
      <c r="C1948" s="6" t="s">
        <v>2967</v>
      </c>
      <c r="D1948" s="6">
        <f>(714 + 357 + 600)*10^-4</f>
        <v>0.1671</v>
      </c>
      <c r="E1948" s="14" t="s">
        <v>740</v>
      </c>
      <c r="F1948" s="14">
        <f>중기기초자료!F176</f>
        <v>319163</v>
      </c>
      <c r="G1948" s="15">
        <f>TRUNC(F1948*D1948, 1)</f>
        <v>53332.1</v>
      </c>
      <c r="H1948" s="6" t="s">
        <v>5631</v>
      </c>
      <c r="I1948" s="6" t="s">
        <v>5631</v>
      </c>
      <c r="K1948" s="6" t="s">
        <v>724</v>
      </c>
      <c r="L1948" s="6" t="s">
        <v>5631</v>
      </c>
      <c r="M1948" s="6" t="s">
        <v>3822</v>
      </c>
      <c r="N1948" s="6" t="s">
        <v>540</v>
      </c>
    </row>
    <row r="1949" spans="1:14" ht="15" customHeight="1">
      <c r="B1949" s="6" t="s">
        <v>4803</v>
      </c>
      <c r="G1949" s="14">
        <f>TRUNC(G1948, 0)</f>
        <v>53332</v>
      </c>
    </row>
    <row r="1950" spans="1:14" ht="15" customHeight="1">
      <c r="A1950" s="6" t="s">
        <v>3802</v>
      </c>
      <c r="B1950" s="6" t="s">
        <v>2171</v>
      </c>
      <c r="C1950" s="6" t="s">
        <v>4283</v>
      </c>
      <c r="D1950" s="6">
        <v>7.7</v>
      </c>
      <c r="E1950" s="16" t="s">
        <v>5542</v>
      </c>
      <c r="F1950" s="16">
        <f>중기기초자료!D731</f>
        <v>1223</v>
      </c>
      <c r="G1950" s="15">
        <f>TRUNC(F1950*D1950, 1)</f>
        <v>9417.1</v>
      </c>
      <c r="H1950" s="6" t="s">
        <v>5631</v>
      </c>
      <c r="I1950" s="6" t="s">
        <v>5631</v>
      </c>
      <c r="K1950" s="6" t="s">
        <v>2015</v>
      </c>
      <c r="L1950" s="6" t="s">
        <v>5631</v>
      </c>
      <c r="M1950" s="6" t="s">
        <v>1155</v>
      </c>
    </row>
    <row r="1951" spans="1:14" ht="15" customHeight="1">
      <c r="B1951" s="6" t="s">
        <v>1786</v>
      </c>
      <c r="C1951" s="6" t="s">
        <v>4283</v>
      </c>
      <c r="D1951" s="6">
        <v>39</v>
      </c>
      <c r="E1951" s="16" t="s">
        <v>2305</v>
      </c>
      <c r="F1951" s="16">
        <v>0</v>
      </c>
      <c r="G1951" s="15">
        <f>TRUNC((G1950) * D1951/100, 1)</f>
        <v>3672.6</v>
      </c>
      <c r="H1951" s="6" t="s">
        <v>5631</v>
      </c>
      <c r="I1951" s="6" t="s">
        <v>5631</v>
      </c>
      <c r="K1951" s="6" t="s">
        <v>608</v>
      </c>
      <c r="L1951" s="6" t="s">
        <v>5631</v>
      </c>
      <c r="M1951" s="6" t="s">
        <v>3749</v>
      </c>
      <c r="N1951" s="6" t="s">
        <v>5631</v>
      </c>
    </row>
    <row r="1952" spans="1:14" ht="15" customHeight="1">
      <c r="B1952" s="6" t="s">
        <v>4803</v>
      </c>
      <c r="G1952" s="14">
        <f>TRUNC(G1950+G1951, 0)</f>
        <v>13089</v>
      </c>
    </row>
    <row r="1953" spans="1:14" ht="15" customHeight="1">
      <c r="A1953" s="6" t="s">
        <v>2270</v>
      </c>
      <c r="B1953" s="6" t="s">
        <v>2417</v>
      </c>
      <c r="C1953" s="6" t="s">
        <v>2659</v>
      </c>
      <c r="D1953" s="6">
        <v>1</v>
      </c>
      <c r="E1953" s="15" t="s">
        <v>3317</v>
      </c>
      <c r="F1953" s="15">
        <f>TRUNC(중기기초자료!E721 * 중기전역변수!C19, 1)</f>
        <v>25758.7</v>
      </c>
      <c r="G1953" s="15">
        <f>TRUNC(F1953*D1953, 1)</f>
        <v>25758.7</v>
      </c>
      <c r="H1953" s="6" t="s">
        <v>5631</v>
      </c>
      <c r="I1953" s="6" t="s">
        <v>5631</v>
      </c>
      <c r="K1953" s="6" t="s">
        <v>3156</v>
      </c>
      <c r="L1953" s="6" t="s">
        <v>5631</v>
      </c>
      <c r="M1953" s="6" t="s">
        <v>3230</v>
      </c>
    </row>
    <row r="1954" spans="1:14" ht="15" customHeight="1">
      <c r="B1954" s="6" t="s">
        <v>4803</v>
      </c>
      <c r="G1954" s="14">
        <f>TRUNC(G1953, 0)</f>
        <v>25758</v>
      </c>
    </row>
    <row r="1955" spans="1:14" ht="15" customHeight="1">
      <c r="B1955" s="6" t="s">
        <v>588</v>
      </c>
      <c r="G1955" s="14">
        <f>TRUNC(G1949+G1952+G1954, 0)</f>
        <v>92179</v>
      </c>
    </row>
    <row r="1956" spans="1:14" ht="15" customHeight="1">
      <c r="A1956" s="13"/>
      <c r="B1956" s="13"/>
      <c r="C1956" s="13"/>
      <c r="D1956" s="13"/>
      <c r="E1956" s="13"/>
      <c r="F1956" s="13"/>
      <c r="G1956" s="13"/>
      <c r="H1956" s="13"/>
    </row>
    <row r="1957" spans="1:14" ht="15" customHeight="1">
      <c r="A1957" s="13" t="s">
        <v>4970</v>
      </c>
      <c r="B1957" s="13" t="s">
        <v>4957</v>
      </c>
      <c r="C1957" s="13"/>
      <c r="D1957" s="13"/>
      <c r="E1957" s="13"/>
      <c r="F1957" s="13"/>
      <c r="G1957" s="13"/>
      <c r="H1957" s="13"/>
      <c r="I1957" s="6" t="s">
        <v>5631</v>
      </c>
      <c r="J1957" s="6" t="s">
        <v>1174</v>
      </c>
    </row>
    <row r="1958" spans="1:14" ht="15" customHeight="1">
      <c r="A1958" s="13" t="s">
        <v>1567</v>
      </c>
      <c r="B1958" s="13" t="s">
        <v>5011</v>
      </c>
      <c r="C1958" s="13"/>
      <c r="D1958" s="13"/>
      <c r="E1958" s="13"/>
      <c r="F1958" s="13"/>
      <c r="G1958" s="13"/>
      <c r="H1958" s="13"/>
    </row>
    <row r="1959" spans="1:14" ht="15" customHeight="1">
      <c r="A1959" s="5" t="s">
        <v>4302</v>
      </c>
      <c r="B1959" s="5"/>
      <c r="C1959" s="5" t="s">
        <v>2755</v>
      </c>
      <c r="D1959" s="5" t="s">
        <v>182</v>
      </c>
      <c r="E1959" s="5" t="s">
        <v>5266</v>
      </c>
      <c r="F1959" s="5" t="s">
        <v>1321</v>
      </c>
      <c r="G1959" s="5" t="s">
        <v>780</v>
      </c>
      <c r="H1959" s="5" t="s">
        <v>1458</v>
      </c>
    </row>
    <row r="1960" spans="1:14" ht="15" customHeight="1">
      <c r="A1960" s="6" t="s">
        <v>405</v>
      </c>
      <c r="B1960" s="6" t="s">
        <v>2599</v>
      </c>
      <c r="C1960" s="6" t="s">
        <v>3998</v>
      </c>
      <c r="D1960" s="6">
        <f>(714 + 357 + 600)*10^-4</f>
        <v>0.1671</v>
      </c>
      <c r="E1960" s="14" t="s">
        <v>740</v>
      </c>
      <c r="F1960" s="14">
        <f>중기기초자료!F177</f>
        <v>351620</v>
      </c>
      <c r="G1960" s="15">
        <f>TRUNC(F1960*D1960, 1)</f>
        <v>58755.7</v>
      </c>
      <c r="H1960" s="6" t="s">
        <v>5631</v>
      </c>
      <c r="I1960" s="6" t="s">
        <v>5631</v>
      </c>
      <c r="K1960" s="6" t="s">
        <v>724</v>
      </c>
      <c r="L1960" s="6" t="s">
        <v>5631</v>
      </c>
      <c r="M1960" s="6" t="s">
        <v>5481</v>
      </c>
      <c r="N1960" s="6" t="s">
        <v>540</v>
      </c>
    </row>
    <row r="1961" spans="1:14" ht="15" customHeight="1">
      <c r="B1961" s="6" t="s">
        <v>4803</v>
      </c>
      <c r="G1961" s="14">
        <f>TRUNC(G1960, 0)</f>
        <v>58755</v>
      </c>
    </row>
    <row r="1962" spans="1:14" ht="15" customHeight="1">
      <c r="A1962" s="6" t="s">
        <v>3802</v>
      </c>
      <c r="B1962" s="6" t="s">
        <v>2171</v>
      </c>
      <c r="C1962" s="6" t="s">
        <v>4283</v>
      </c>
      <c r="D1962" s="6">
        <v>8.5</v>
      </c>
      <c r="E1962" s="16" t="s">
        <v>5542</v>
      </c>
      <c r="F1962" s="16">
        <f>중기기초자료!D731</f>
        <v>1223</v>
      </c>
      <c r="G1962" s="15">
        <f>TRUNC(F1962*D1962, 1)</f>
        <v>10395.5</v>
      </c>
      <c r="H1962" s="6" t="s">
        <v>5631</v>
      </c>
      <c r="I1962" s="6" t="s">
        <v>5631</v>
      </c>
      <c r="K1962" s="6" t="s">
        <v>2015</v>
      </c>
      <c r="L1962" s="6" t="s">
        <v>5631</v>
      </c>
      <c r="M1962" s="6" t="s">
        <v>1155</v>
      </c>
    </row>
    <row r="1963" spans="1:14" ht="15" customHeight="1">
      <c r="B1963" s="6" t="s">
        <v>1786</v>
      </c>
      <c r="C1963" s="6" t="s">
        <v>4283</v>
      </c>
      <c r="D1963" s="6">
        <v>57</v>
      </c>
      <c r="E1963" s="16" t="s">
        <v>2305</v>
      </c>
      <c r="F1963" s="16">
        <v>0</v>
      </c>
      <c r="G1963" s="15">
        <f>TRUNC((G1962) * D1963/100, 1)</f>
        <v>5925.4</v>
      </c>
      <c r="H1963" s="6" t="s">
        <v>5631</v>
      </c>
      <c r="I1963" s="6" t="s">
        <v>5631</v>
      </c>
      <c r="K1963" s="6" t="s">
        <v>608</v>
      </c>
      <c r="L1963" s="6" t="s">
        <v>5631</v>
      </c>
      <c r="M1963" s="6" t="s">
        <v>3749</v>
      </c>
      <c r="N1963" s="6" t="s">
        <v>5631</v>
      </c>
    </row>
    <row r="1964" spans="1:14" ht="15" customHeight="1">
      <c r="B1964" s="6" t="s">
        <v>4803</v>
      </c>
      <c r="G1964" s="14">
        <f>TRUNC(G1962+G1963, 0)</f>
        <v>16320</v>
      </c>
    </row>
    <row r="1965" spans="1:14" ht="15" customHeight="1">
      <c r="A1965" s="6" t="s">
        <v>2270</v>
      </c>
      <c r="B1965" s="6" t="s">
        <v>2417</v>
      </c>
      <c r="C1965" s="6" t="s">
        <v>2659</v>
      </c>
      <c r="D1965" s="6">
        <v>1</v>
      </c>
      <c r="E1965" s="15" t="s">
        <v>3317</v>
      </c>
      <c r="F1965" s="15">
        <f>TRUNC(중기기초자료!E721 * 중기전역변수!C19, 1)</f>
        <v>25758.7</v>
      </c>
      <c r="G1965" s="15">
        <f>TRUNC(F1965*D1965, 1)</f>
        <v>25758.7</v>
      </c>
      <c r="H1965" s="6" t="s">
        <v>5631</v>
      </c>
      <c r="I1965" s="6" t="s">
        <v>5631</v>
      </c>
      <c r="K1965" s="6" t="s">
        <v>3156</v>
      </c>
      <c r="L1965" s="6" t="s">
        <v>5631</v>
      </c>
      <c r="M1965" s="6" t="s">
        <v>3230</v>
      </c>
    </row>
    <row r="1966" spans="1:14" ht="15" customHeight="1">
      <c r="B1966" s="6" t="s">
        <v>4803</v>
      </c>
      <c r="G1966" s="14">
        <f>TRUNC(G1965, 0)</f>
        <v>25758</v>
      </c>
    </row>
    <row r="1967" spans="1:14" ht="15" customHeight="1">
      <c r="B1967" s="6" t="s">
        <v>588</v>
      </c>
      <c r="G1967" s="14">
        <f>TRUNC(G1961+G1964+G1966, 0)</f>
        <v>100833</v>
      </c>
    </row>
    <row r="1968" spans="1:14" ht="15" customHeight="1">
      <c r="A1968" s="13"/>
      <c r="B1968" s="13"/>
      <c r="C1968" s="13"/>
      <c r="D1968" s="13"/>
      <c r="E1968" s="13"/>
      <c r="F1968" s="13"/>
      <c r="G1968" s="13"/>
      <c r="H1968" s="13"/>
    </row>
    <row r="1969" spans="1:14" ht="15" customHeight="1">
      <c r="A1969" s="13" t="s">
        <v>4970</v>
      </c>
      <c r="B1969" s="13" t="s">
        <v>847</v>
      </c>
      <c r="C1969" s="13"/>
      <c r="D1969" s="13"/>
      <c r="E1969" s="13"/>
      <c r="F1969" s="13"/>
      <c r="G1969" s="13"/>
      <c r="H1969" s="13"/>
      <c r="I1969" s="6" t="s">
        <v>5631</v>
      </c>
      <c r="J1969" s="6" t="s">
        <v>4094</v>
      </c>
    </row>
    <row r="1970" spans="1:14" ht="15" customHeight="1">
      <c r="A1970" s="13" t="s">
        <v>1567</v>
      </c>
      <c r="B1970" s="13" t="s">
        <v>1317</v>
      </c>
      <c r="C1970" s="13"/>
      <c r="D1970" s="13"/>
      <c r="E1970" s="13"/>
      <c r="F1970" s="13"/>
      <c r="G1970" s="13"/>
      <c r="H1970" s="13"/>
    </row>
    <row r="1971" spans="1:14" ht="15" customHeight="1">
      <c r="A1971" s="5" t="s">
        <v>4302</v>
      </c>
      <c r="B1971" s="5"/>
      <c r="C1971" s="5" t="s">
        <v>2755</v>
      </c>
      <c r="D1971" s="5" t="s">
        <v>182</v>
      </c>
      <c r="E1971" s="5" t="s">
        <v>5266</v>
      </c>
      <c r="F1971" s="5" t="s">
        <v>1321</v>
      </c>
      <c r="G1971" s="5" t="s">
        <v>780</v>
      </c>
      <c r="H1971" s="5" t="s">
        <v>1458</v>
      </c>
    </row>
    <row r="1972" spans="1:14" ht="15" customHeight="1">
      <c r="A1972" s="6" t="s">
        <v>405</v>
      </c>
      <c r="B1972" s="6" t="s">
        <v>2599</v>
      </c>
      <c r="C1972" s="6" t="s">
        <v>5207</v>
      </c>
      <c r="D1972" s="6">
        <f>(714 + 357 + 600)*10^-4</f>
        <v>0.1671</v>
      </c>
      <c r="E1972" s="14" t="s">
        <v>740</v>
      </c>
      <c r="F1972" s="14">
        <f>중기기초자료!F178</f>
        <v>384077</v>
      </c>
      <c r="G1972" s="15">
        <f>TRUNC(F1972*D1972, 1)</f>
        <v>64179.199999999997</v>
      </c>
      <c r="H1972" s="6" t="s">
        <v>5631</v>
      </c>
      <c r="I1972" s="6" t="s">
        <v>5631</v>
      </c>
      <c r="K1972" s="6" t="s">
        <v>724</v>
      </c>
      <c r="L1972" s="6" t="s">
        <v>5631</v>
      </c>
      <c r="M1972" s="6" t="s">
        <v>2626</v>
      </c>
      <c r="N1972" s="6" t="s">
        <v>540</v>
      </c>
    </row>
    <row r="1973" spans="1:14" ht="15" customHeight="1">
      <c r="B1973" s="6" t="s">
        <v>4803</v>
      </c>
      <c r="G1973" s="14">
        <f>TRUNC(G1972, 0)</f>
        <v>64179</v>
      </c>
    </row>
    <row r="1974" spans="1:14" ht="15" customHeight="1">
      <c r="A1974" s="6" t="s">
        <v>3802</v>
      </c>
      <c r="B1974" s="6" t="s">
        <v>2171</v>
      </c>
      <c r="C1974" s="6" t="s">
        <v>4283</v>
      </c>
      <c r="D1974" s="6">
        <v>10</v>
      </c>
      <c r="E1974" s="16" t="s">
        <v>5542</v>
      </c>
      <c r="F1974" s="16">
        <f>중기기초자료!D731</f>
        <v>1223</v>
      </c>
      <c r="G1974" s="15">
        <f>TRUNC(F1974*D1974, 1)</f>
        <v>12230</v>
      </c>
      <c r="H1974" s="6" t="s">
        <v>5631</v>
      </c>
      <c r="I1974" s="6" t="s">
        <v>5631</v>
      </c>
      <c r="K1974" s="6" t="s">
        <v>2015</v>
      </c>
      <c r="L1974" s="6" t="s">
        <v>5631</v>
      </c>
      <c r="M1974" s="6" t="s">
        <v>1155</v>
      </c>
    </row>
    <row r="1975" spans="1:14" ht="15" customHeight="1">
      <c r="B1975" s="6" t="s">
        <v>1786</v>
      </c>
      <c r="C1975" s="6" t="s">
        <v>4283</v>
      </c>
      <c r="D1975" s="6">
        <v>57</v>
      </c>
      <c r="E1975" s="16" t="s">
        <v>2305</v>
      </c>
      <c r="F1975" s="16">
        <v>0</v>
      </c>
      <c r="G1975" s="15">
        <f>TRUNC((G1974) * D1975/100, 1)</f>
        <v>6971.1</v>
      </c>
      <c r="H1975" s="6" t="s">
        <v>5631</v>
      </c>
      <c r="I1975" s="6" t="s">
        <v>5631</v>
      </c>
      <c r="K1975" s="6" t="s">
        <v>608</v>
      </c>
      <c r="L1975" s="6" t="s">
        <v>5631</v>
      </c>
      <c r="M1975" s="6" t="s">
        <v>3749</v>
      </c>
      <c r="N1975" s="6" t="s">
        <v>5631</v>
      </c>
    </row>
    <row r="1976" spans="1:14" ht="15" customHeight="1">
      <c r="B1976" s="6" t="s">
        <v>4803</v>
      </c>
      <c r="G1976" s="14">
        <f>TRUNC(G1974+G1975, 0)</f>
        <v>19201</v>
      </c>
    </row>
    <row r="1977" spans="1:14" ht="15" customHeight="1">
      <c r="A1977" s="6" t="s">
        <v>2270</v>
      </c>
      <c r="B1977" s="6" t="s">
        <v>2417</v>
      </c>
      <c r="C1977" s="6" t="s">
        <v>2659</v>
      </c>
      <c r="D1977" s="6">
        <v>1</v>
      </c>
      <c r="E1977" s="15" t="s">
        <v>3317</v>
      </c>
      <c r="F1977" s="15">
        <f>TRUNC(중기기초자료!E721 * 중기전역변수!C19, 1)</f>
        <v>25758.7</v>
      </c>
      <c r="G1977" s="15">
        <f>TRUNC(F1977*D1977, 1)</f>
        <v>25758.7</v>
      </c>
      <c r="H1977" s="6" t="s">
        <v>5631</v>
      </c>
      <c r="I1977" s="6" t="s">
        <v>5631</v>
      </c>
      <c r="K1977" s="6" t="s">
        <v>3156</v>
      </c>
      <c r="L1977" s="6" t="s">
        <v>5631</v>
      </c>
      <c r="M1977" s="6" t="s">
        <v>3230</v>
      </c>
    </row>
    <row r="1978" spans="1:14" ht="15" customHeight="1">
      <c r="B1978" s="6" t="s">
        <v>4803</v>
      </c>
      <c r="G1978" s="14">
        <f>TRUNC(G1977, 0)</f>
        <v>25758</v>
      </c>
    </row>
    <row r="1979" spans="1:14" ht="15" customHeight="1">
      <c r="B1979" s="6" t="s">
        <v>588</v>
      </c>
      <c r="G1979" s="14">
        <f>TRUNC(G1973+G1976+G1978, 0)</f>
        <v>109138</v>
      </c>
    </row>
    <row r="1980" spans="1:14" ht="15" customHeight="1">
      <c r="A1980" s="13"/>
      <c r="B1980" s="13"/>
      <c r="C1980" s="13"/>
      <c r="D1980" s="13"/>
      <c r="E1980" s="13"/>
      <c r="F1980" s="13"/>
      <c r="G1980" s="13"/>
      <c r="H1980" s="13"/>
    </row>
    <row r="1981" spans="1:14" ht="15" customHeight="1">
      <c r="A1981" s="13" t="s">
        <v>4970</v>
      </c>
      <c r="B1981" s="13" t="s">
        <v>46</v>
      </c>
      <c r="C1981" s="13"/>
      <c r="D1981" s="13"/>
      <c r="E1981" s="13"/>
      <c r="F1981" s="13"/>
      <c r="G1981" s="13"/>
      <c r="H1981" s="13"/>
      <c r="I1981" s="6" t="s">
        <v>5631</v>
      </c>
      <c r="J1981" s="6" t="s">
        <v>2519</v>
      </c>
    </row>
    <row r="1982" spans="1:14" ht="15" customHeight="1">
      <c r="A1982" s="13" t="s">
        <v>1567</v>
      </c>
      <c r="B1982" s="13" t="s">
        <v>2934</v>
      </c>
      <c r="C1982" s="13"/>
      <c r="D1982" s="13"/>
      <c r="E1982" s="13"/>
      <c r="F1982" s="13"/>
      <c r="G1982" s="13"/>
      <c r="H1982" s="13"/>
    </row>
    <row r="1983" spans="1:14" ht="15" customHeight="1">
      <c r="A1983" s="5" t="s">
        <v>4302</v>
      </c>
      <c r="B1983" s="5"/>
      <c r="C1983" s="5" t="s">
        <v>2755</v>
      </c>
      <c r="D1983" s="5" t="s">
        <v>182</v>
      </c>
      <c r="E1983" s="5" t="s">
        <v>5266</v>
      </c>
      <c r="F1983" s="5" t="s">
        <v>1321</v>
      </c>
      <c r="G1983" s="5" t="s">
        <v>780</v>
      </c>
      <c r="H1983" s="5" t="s">
        <v>1458</v>
      </c>
    </row>
    <row r="1984" spans="1:14" ht="15" customHeight="1">
      <c r="A1984" s="6" t="s">
        <v>405</v>
      </c>
      <c r="B1984" s="6" t="s">
        <v>2599</v>
      </c>
      <c r="C1984" s="6" t="s">
        <v>3754</v>
      </c>
      <c r="D1984" s="6">
        <f>(714 + 357 + 600)*10^-4</f>
        <v>0.1671</v>
      </c>
      <c r="E1984" s="14" t="s">
        <v>740</v>
      </c>
      <c r="F1984" s="14">
        <f>중기기초자료!F179</f>
        <v>478125</v>
      </c>
      <c r="G1984" s="15">
        <f>TRUNC(F1984*D1984, 1)</f>
        <v>79894.600000000006</v>
      </c>
      <c r="H1984" s="6" t="s">
        <v>5631</v>
      </c>
      <c r="I1984" s="6" t="s">
        <v>5631</v>
      </c>
      <c r="K1984" s="6" t="s">
        <v>724</v>
      </c>
      <c r="L1984" s="6" t="s">
        <v>5631</v>
      </c>
      <c r="M1984" s="6" t="s">
        <v>4031</v>
      </c>
      <c r="N1984" s="6" t="s">
        <v>540</v>
      </c>
    </row>
    <row r="1985" spans="1:14" ht="15" customHeight="1">
      <c r="B1985" s="6" t="s">
        <v>4803</v>
      </c>
      <c r="G1985" s="14">
        <f>TRUNC(G1984, 0)</f>
        <v>79894</v>
      </c>
    </row>
    <row r="1986" spans="1:14" ht="15" customHeight="1">
      <c r="A1986" s="6" t="s">
        <v>3802</v>
      </c>
      <c r="B1986" s="6" t="s">
        <v>2171</v>
      </c>
      <c r="C1986" s="6" t="s">
        <v>4283</v>
      </c>
      <c r="D1986" s="6">
        <v>10</v>
      </c>
      <c r="E1986" s="16" t="s">
        <v>5542</v>
      </c>
      <c r="F1986" s="16">
        <f>중기기초자료!D731</f>
        <v>1223</v>
      </c>
      <c r="G1986" s="15">
        <f>TRUNC(F1986*D1986, 1)</f>
        <v>12230</v>
      </c>
      <c r="H1986" s="6" t="s">
        <v>5631</v>
      </c>
      <c r="I1986" s="6" t="s">
        <v>5631</v>
      </c>
      <c r="K1986" s="6" t="s">
        <v>2015</v>
      </c>
      <c r="L1986" s="6" t="s">
        <v>5631</v>
      </c>
      <c r="M1986" s="6" t="s">
        <v>1155</v>
      </c>
    </row>
    <row r="1987" spans="1:14" ht="15" customHeight="1">
      <c r="B1987" s="6" t="s">
        <v>1786</v>
      </c>
      <c r="C1987" s="6" t="s">
        <v>4283</v>
      </c>
      <c r="D1987" s="6">
        <v>57</v>
      </c>
      <c r="E1987" s="16" t="s">
        <v>2305</v>
      </c>
      <c r="F1987" s="16">
        <v>0</v>
      </c>
      <c r="G1987" s="15">
        <f>TRUNC((G1986) * D1987/100, 1)</f>
        <v>6971.1</v>
      </c>
      <c r="H1987" s="6" t="s">
        <v>5631</v>
      </c>
      <c r="I1987" s="6" t="s">
        <v>5631</v>
      </c>
      <c r="K1987" s="6" t="s">
        <v>608</v>
      </c>
      <c r="L1987" s="6" t="s">
        <v>5631</v>
      </c>
      <c r="M1987" s="6" t="s">
        <v>3749</v>
      </c>
      <c r="N1987" s="6" t="s">
        <v>5631</v>
      </c>
    </row>
    <row r="1988" spans="1:14" ht="15" customHeight="1">
      <c r="B1988" s="6" t="s">
        <v>4803</v>
      </c>
      <c r="G1988" s="14">
        <f>TRUNC(G1986+G1987, 0)</f>
        <v>19201</v>
      </c>
    </row>
    <row r="1989" spans="1:14" ht="15" customHeight="1">
      <c r="A1989" s="6" t="s">
        <v>2270</v>
      </c>
      <c r="B1989" s="6" t="s">
        <v>2417</v>
      </c>
      <c r="C1989" s="6" t="s">
        <v>2659</v>
      </c>
      <c r="D1989" s="6">
        <v>1</v>
      </c>
      <c r="E1989" s="15" t="s">
        <v>3317</v>
      </c>
      <c r="F1989" s="15">
        <f>TRUNC(중기기초자료!E721 * 중기전역변수!C19, 1)</f>
        <v>25758.7</v>
      </c>
      <c r="G1989" s="15">
        <f>TRUNC(F1989*D1989, 1)</f>
        <v>25758.7</v>
      </c>
      <c r="H1989" s="6" t="s">
        <v>5631</v>
      </c>
      <c r="I1989" s="6" t="s">
        <v>5631</v>
      </c>
      <c r="K1989" s="6" t="s">
        <v>3156</v>
      </c>
      <c r="L1989" s="6" t="s">
        <v>5631</v>
      </c>
      <c r="M1989" s="6" t="s">
        <v>3230</v>
      </c>
    </row>
    <row r="1990" spans="1:14" ht="15" customHeight="1">
      <c r="B1990" s="6" t="s">
        <v>4803</v>
      </c>
      <c r="G1990" s="14">
        <f>TRUNC(G1989, 0)</f>
        <v>25758</v>
      </c>
    </row>
    <row r="1991" spans="1:14" ht="15" customHeight="1">
      <c r="B1991" s="6" t="s">
        <v>588</v>
      </c>
      <c r="G1991" s="14">
        <f>TRUNC(G1985+G1988+G1990, 0)</f>
        <v>124853</v>
      </c>
    </row>
    <row r="1992" spans="1:14" ht="15" customHeight="1">
      <c r="A1992" s="13"/>
      <c r="B1992" s="13"/>
      <c r="C1992" s="13"/>
      <c r="D1992" s="13"/>
      <c r="E1992" s="13"/>
      <c r="F1992" s="13"/>
      <c r="G1992" s="13"/>
      <c r="H1992" s="13"/>
    </row>
    <row r="1993" spans="1:14" ht="15" customHeight="1">
      <c r="A1993" s="13" t="s">
        <v>4970</v>
      </c>
      <c r="B1993" s="13" t="s">
        <v>2133</v>
      </c>
      <c r="C1993" s="13"/>
      <c r="D1993" s="13"/>
      <c r="E1993" s="13"/>
      <c r="F1993" s="13"/>
      <c r="G1993" s="13"/>
      <c r="H1993" s="13"/>
      <c r="I1993" s="6" t="s">
        <v>5631</v>
      </c>
      <c r="J1993" s="6" t="s">
        <v>3857</v>
      </c>
    </row>
    <row r="1994" spans="1:14" ht="15" customHeight="1">
      <c r="A1994" s="13" t="s">
        <v>1567</v>
      </c>
      <c r="B1994" s="13" t="s">
        <v>1161</v>
      </c>
      <c r="C1994" s="13"/>
      <c r="D1994" s="13"/>
      <c r="E1994" s="13"/>
      <c r="F1994" s="13"/>
      <c r="G1994" s="13"/>
      <c r="H1994" s="13"/>
    </row>
    <row r="1995" spans="1:14" ht="15" customHeight="1">
      <c r="A1995" s="5" t="s">
        <v>4302</v>
      </c>
      <c r="B1995" s="5"/>
      <c r="C1995" s="5" t="s">
        <v>2755</v>
      </c>
      <c r="D1995" s="5" t="s">
        <v>182</v>
      </c>
      <c r="E1995" s="5" t="s">
        <v>5266</v>
      </c>
      <c r="F1995" s="5" t="s">
        <v>1321</v>
      </c>
      <c r="G1995" s="5" t="s">
        <v>780</v>
      </c>
      <c r="H1995" s="5" t="s">
        <v>1458</v>
      </c>
    </row>
    <row r="1996" spans="1:14" ht="15" customHeight="1">
      <c r="A1996" s="6" t="s">
        <v>405</v>
      </c>
      <c r="B1996" s="6" t="s">
        <v>2599</v>
      </c>
      <c r="C1996" s="6" t="s">
        <v>3197</v>
      </c>
      <c r="D1996" s="6">
        <f>(643 + 321 + 595)*10^-4</f>
        <v>0.15590000000000001</v>
      </c>
      <c r="E1996" s="14" t="s">
        <v>740</v>
      </c>
      <c r="F1996" s="14">
        <f>중기기초자료!F180</f>
        <v>527430</v>
      </c>
      <c r="G1996" s="15">
        <f>TRUNC(F1996*D1996, 1)</f>
        <v>82226.3</v>
      </c>
      <c r="H1996" s="6" t="s">
        <v>5631</v>
      </c>
      <c r="I1996" s="6" t="s">
        <v>5631</v>
      </c>
      <c r="K1996" s="6" t="s">
        <v>724</v>
      </c>
      <c r="L1996" s="6" t="s">
        <v>5631</v>
      </c>
      <c r="M1996" s="6" t="s">
        <v>2690</v>
      </c>
      <c r="N1996" s="6" t="s">
        <v>2182</v>
      </c>
    </row>
    <row r="1997" spans="1:14" ht="15" customHeight="1">
      <c r="B1997" s="6" t="s">
        <v>4803</v>
      </c>
      <c r="G1997" s="14">
        <f>TRUNC(G1996, 0)</f>
        <v>82226</v>
      </c>
    </row>
    <row r="1998" spans="1:14" ht="15" customHeight="1">
      <c r="A1998" s="6" t="s">
        <v>3802</v>
      </c>
      <c r="B1998" s="6" t="s">
        <v>2171</v>
      </c>
      <c r="C1998" s="6" t="s">
        <v>4283</v>
      </c>
      <c r="D1998" s="6">
        <v>10.6</v>
      </c>
      <c r="E1998" s="16" t="s">
        <v>5542</v>
      </c>
      <c r="F1998" s="16">
        <f>중기기초자료!D731</f>
        <v>1223</v>
      </c>
      <c r="G1998" s="15">
        <f>TRUNC(F1998*D1998, 1)</f>
        <v>12963.8</v>
      </c>
      <c r="H1998" s="6" t="s">
        <v>5631</v>
      </c>
      <c r="I1998" s="6" t="s">
        <v>5631</v>
      </c>
      <c r="K1998" s="6" t="s">
        <v>2015</v>
      </c>
      <c r="L1998" s="6" t="s">
        <v>5631</v>
      </c>
      <c r="M1998" s="6" t="s">
        <v>1155</v>
      </c>
    </row>
    <row r="1999" spans="1:14" ht="15" customHeight="1">
      <c r="B1999" s="6" t="s">
        <v>1786</v>
      </c>
      <c r="C1999" s="6" t="s">
        <v>4283</v>
      </c>
      <c r="D1999" s="6">
        <v>57</v>
      </c>
      <c r="E1999" s="16" t="s">
        <v>2305</v>
      </c>
      <c r="F1999" s="16">
        <v>0</v>
      </c>
      <c r="G1999" s="15">
        <f>TRUNC((G1998) * D1999/100, 1)</f>
        <v>7389.3</v>
      </c>
      <c r="H1999" s="6" t="s">
        <v>5631</v>
      </c>
      <c r="I1999" s="6" t="s">
        <v>5631</v>
      </c>
      <c r="K1999" s="6" t="s">
        <v>608</v>
      </c>
      <c r="L1999" s="6" t="s">
        <v>5631</v>
      </c>
      <c r="M1999" s="6" t="s">
        <v>3749</v>
      </c>
      <c r="N1999" s="6" t="s">
        <v>5631</v>
      </c>
    </row>
    <row r="2000" spans="1:14" ht="15" customHeight="1">
      <c r="B2000" s="6" t="s">
        <v>4803</v>
      </c>
      <c r="G2000" s="14">
        <f>TRUNC(G1998+G1999, 0)</f>
        <v>20353</v>
      </c>
    </row>
    <row r="2001" spans="1:14" ht="15" customHeight="1">
      <c r="A2001" s="6" t="s">
        <v>2270</v>
      </c>
      <c r="B2001" s="6" t="s">
        <v>2417</v>
      </c>
      <c r="C2001" s="6" t="s">
        <v>2659</v>
      </c>
      <c r="D2001" s="6">
        <v>1</v>
      </c>
      <c r="E2001" s="15" t="s">
        <v>3317</v>
      </c>
      <c r="F2001" s="15">
        <f>TRUNC(중기기초자료!E721 * 중기전역변수!C19, 1)</f>
        <v>25758.7</v>
      </c>
      <c r="G2001" s="15">
        <f>TRUNC(F2001*D2001, 1)</f>
        <v>25758.7</v>
      </c>
      <c r="H2001" s="6" t="s">
        <v>5631</v>
      </c>
      <c r="I2001" s="6" t="s">
        <v>5631</v>
      </c>
      <c r="K2001" s="6" t="s">
        <v>3156</v>
      </c>
      <c r="L2001" s="6" t="s">
        <v>5631</v>
      </c>
      <c r="M2001" s="6" t="s">
        <v>3230</v>
      </c>
    </row>
    <row r="2002" spans="1:14" ht="15" customHeight="1">
      <c r="B2002" s="6" t="s">
        <v>4803</v>
      </c>
      <c r="G2002" s="14">
        <f>TRUNC(G2001, 0)</f>
        <v>25758</v>
      </c>
    </row>
    <row r="2003" spans="1:14" ht="15" customHeight="1">
      <c r="B2003" s="6" t="s">
        <v>588</v>
      </c>
      <c r="G2003" s="14">
        <f>TRUNC(G1997+G2000+G2002, 0)</f>
        <v>128337</v>
      </c>
    </row>
    <row r="2004" spans="1:14" ht="15" customHeight="1">
      <c r="A2004" s="13"/>
      <c r="B2004" s="13"/>
      <c r="C2004" s="13"/>
      <c r="D2004" s="13"/>
      <c r="E2004" s="13"/>
      <c r="F2004" s="13"/>
      <c r="G2004" s="13"/>
      <c r="H2004" s="13"/>
    </row>
    <row r="2005" spans="1:14" ht="15" customHeight="1">
      <c r="A2005" s="13" t="s">
        <v>4970</v>
      </c>
      <c r="B2005" s="13" t="s">
        <v>2831</v>
      </c>
      <c r="C2005" s="13"/>
      <c r="D2005" s="13"/>
      <c r="E2005" s="13"/>
      <c r="F2005" s="13"/>
      <c r="G2005" s="13"/>
      <c r="H2005" s="13"/>
      <c r="I2005" s="6" t="s">
        <v>5631</v>
      </c>
      <c r="J2005" s="6" t="s">
        <v>5315</v>
      </c>
    </row>
    <row r="2006" spans="1:14" ht="15" customHeight="1">
      <c r="A2006" s="13" t="s">
        <v>1567</v>
      </c>
      <c r="B2006" s="13" t="s">
        <v>4202</v>
      </c>
      <c r="C2006" s="13"/>
      <c r="D2006" s="13"/>
      <c r="E2006" s="13"/>
      <c r="F2006" s="13"/>
      <c r="G2006" s="13"/>
      <c r="H2006" s="13"/>
    </row>
    <row r="2007" spans="1:14" ht="15" customHeight="1">
      <c r="A2007" s="5" t="s">
        <v>4302</v>
      </c>
      <c r="B2007" s="5"/>
      <c r="C2007" s="5" t="s">
        <v>2755</v>
      </c>
      <c r="D2007" s="5" t="s">
        <v>182</v>
      </c>
      <c r="E2007" s="5" t="s">
        <v>5266</v>
      </c>
      <c r="F2007" s="5" t="s">
        <v>1321</v>
      </c>
      <c r="G2007" s="5" t="s">
        <v>780</v>
      </c>
      <c r="H2007" s="5" t="s">
        <v>1458</v>
      </c>
    </row>
    <row r="2008" spans="1:14" ht="15" customHeight="1">
      <c r="A2008" s="6" t="s">
        <v>405</v>
      </c>
      <c r="B2008" s="6" t="s">
        <v>287</v>
      </c>
      <c r="C2008" s="6" t="s">
        <v>2965</v>
      </c>
      <c r="D2008" s="6">
        <f>(643 + 321 + 595)*10^-4</f>
        <v>0.15590000000000001</v>
      </c>
      <c r="E2008" s="14" t="s">
        <v>740</v>
      </c>
      <c r="F2008" s="14">
        <f>중기기초자료!F181</f>
        <v>608573</v>
      </c>
      <c r="G2008" s="15">
        <f>TRUNC(F2008*D2008, 1)</f>
        <v>94876.5</v>
      </c>
      <c r="H2008" s="6" t="s">
        <v>5631</v>
      </c>
      <c r="I2008" s="6" t="s">
        <v>5631</v>
      </c>
      <c r="K2008" s="6" t="s">
        <v>724</v>
      </c>
      <c r="L2008" s="6" t="s">
        <v>5631</v>
      </c>
      <c r="M2008" s="6" t="s">
        <v>1332</v>
      </c>
      <c r="N2008" s="6" t="s">
        <v>2182</v>
      </c>
    </row>
    <row r="2009" spans="1:14" ht="15" customHeight="1">
      <c r="B2009" s="6" t="s">
        <v>4803</v>
      </c>
      <c r="G2009" s="14">
        <f>TRUNC(G2008, 0)</f>
        <v>94876</v>
      </c>
    </row>
    <row r="2010" spans="1:14" ht="15" customHeight="1">
      <c r="A2010" s="6" t="s">
        <v>3802</v>
      </c>
      <c r="B2010" s="6" t="s">
        <v>2171</v>
      </c>
      <c r="C2010" s="6" t="s">
        <v>4283</v>
      </c>
      <c r="D2010" s="6">
        <v>12.3</v>
      </c>
      <c r="E2010" s="16" t="s">
        <v>5542</v>
      </c>
      <c r="F2010" s="16">
        <f>중기기초자료!D731</f>
        <v>1223</v>
      </c>
      <c r="G2010" s="15">
        <f>TRUNC(F2010*D2010, 1)</f>
        <v>15042.9</v>
      </c>
      <c r="H2010" s="6" t="s">
        <v>5631</v>
      </c>
      <c r="I2010" s="6" t="s">
        <v>5631</v>
      </c>
      <c r="K2010" s="6" t="s">
        <v>2015</v>
      </c>
      <c r="L2010" s="6" t="s">
        <v>5631</v>
      </c>
      <c r="M2010" s="6" t="s">
        <v>1155</v>
      </c>
    </row>
    <row r="2011" spans="1:14" ht="15" customHeight="1">
      <c r="B2011" s="6" t="s">
        <v>1786</v>
      </c>
      <c r="C2011" s="6" t="s">
        <v>4283</v>
      </c>
      <c r="D2011" s="6">
        <v>57</v>
      </c>
      <c r="E2011" s="16" t="s">
        <v>2305</v>
      </c>
      <c r="F2011" s="16">
        <v>0</v>
      </c>
      <c r="G2011" s="15">
        <f>TRUNC((G2010) * D2011/100, 1)</f>
        <v>8574.4</v>
      </c>
      <c r="H2011" s="6" t="s">
        <v>5631</v>
      </c>
      <c r="I2011" s="6" t="s">
        <v>5631</v>
      </c>
      <c r="K2011" s="6" t="s">
        <v>608</v>
      </c>
      <c r="L2011" s="6" t="s">
        <v>5631</v>
      </c>
      <c r="M2011" s="6" t="s">
        <v>3749</v>
      </c>
      <c r="N2011" s="6" t="s">
        <v>5631</v>
      </c>
    </row>
    <row r="2012" spans="1:14" ht="15" customHeight="1">
      <c r="B2012" s="6" t="s">
        <v>4803</v>
      </c>
      <c r="G2012" s="14">
        <f>TRUNC(G2010+G2011, 0)</f>
        <v>23617</v>
      </c>
    </row>
    <row r="2013" spans="1:14" ht="15" customHeight="1">
      <c r="A2013" s="6" t="s">
        <v>2270</v>
      </c>
      <c r="B2013" s="6" t="s">
        <v>2417</v>
      </c>
      <c r="C2013" s="6" t="s">
        <v>2659</v>
      </c>
      <c r="D2013" s="6">
        <v>1</v>
      </c>
      <c r="E2013" s="15" t="s">
        <v>3317</v>
      </c>
      <c r="F2013" s="15">
        <f>TRUNC(중기기초자료!E721 * 중기전역변수!C19, 1)</f>
        <v>25758.7</v>
      </c>
      <c r="G2013" s="15">
        <f>TRUNC(F2013*D2013, 1)</f>
        <v>25758.7</v>
      </c>
      <c r="H2013" s="6" t="s">
        <v>5631</v>
      </c>
      <c r="I2013" s="6" t="s">
        <v>5631</v>
      </c>
      <c r="K2013" s="6" t="s">
        <v>3156</v>
      </c>
      <c r="L2013" s="6" t="s">
        <v>5631</v>
      </c>
      <c r="M2013" s="6" t="s">
        <v>3230</v>
      </c>
    </row>
    <row r="2014" spans="1:14" ht="15" customHeight="1">
      <c r="B2014" s="6" t="s">
        <v>4803</v>
      </c>
      <c r="G2014" s="14">
        <f>TRUNC(G2013, 0)</f>
        <v>25758</v>
      </c>
    </row>
    <row r="2015" spans="1:14" ht="15" customHeight="1">
      <c r="B2015" s="6" t="s">
        <v>588</v>
      </c>
      <c r="G2015" s="14">
        <f>TRUNC(G2009+G2012+G2014, 0)</f>
        <v>144251</v>
      </c>
    </row>
    <row r="2016" spans="1:14" ht="15" customHeight="1">
      <c r="A2016" s="13"/>
      <c r="B2016" s="13"/>
      <c r="C2016" s="13"/>
      <c r="D2016" s="13"/>
      <c r="E2016" s="13"/>
      <c r="F2016" s="13"/>
      <c r="G2016" s="13"/>
      <c r="H2016" s="13"/>
    </row>
    <row r="2017" spans="1:14" ht="15" customHeight="1">
      <c r="A2017" s="13" t="s">
        <v>4970</v>
      </c>
      <c r="B2017" s="13" t="s">
        <v>5111</v>
      </c>
      <c r="C2017" s="13"/>
      <c r="D2017" s="13"/>
      <c r="E2017" s="13"/>
      <c r="F2017" s="13"/>
      <c r="G2017" s="13"/>
      <c r="H2017" s="13"/>
      <c r="I2017" s="6" t="s">
        <v>5631</v>
      </c>
      <c r="J2017" s="6" t="s">
        <v>1417</v>
      </c>
    </row>
    <row r="2018" spans="1:14" ht="15" customHeight="1">
      <c r="A2018" s="13" t="s">
        <v>1567</v>
      </c>
      <c r="B2018" s="13" t="s">
        <v>589</v>
      </c>
      <c r="C2018" s="13"/>
      <c r="D2018" s="13"/>
      <c r="E2018" s="13"/>
      <c r="F2018" s="13"/>
      <c r="G2018" s="13"/>
      <c r="H2018" s="13"/>
    </row>
    <row r="2019" spans="1:14" ht="15" customHeight="1">
      <c r="A2019" s="5" t="s">
        <v>4302</v>
      </c>
      <c r="B2019" s="5"/>
      <c r="C2019" s="5" t="s">
        <v>2755</v>
      </c>
      <c r="D2019" s="5" t="s">
        <v>182</v>
      </c>
      <c r="E2019" s="5" t="s">
        <v>5266</v>
      </c>
      <c r="F2019" s="5" t="s">
        <v>1321</v>
      </c>
      <c r="G2019" s="5" t="s">
        <v>780</v>
      </c>
      <c r="H2019" s="5" t="s">
        <v>1458</v>
      </c>
    </row>
    <row r="2020" spans="1:14" ht="15" customHeight="1">
      <c r="A2020" s="6" t="s">
        <v>405</v>
      </c>
      <c r="B2020" s="6" t="s">
        <v>2599</v>
      </c>
      <c r="C2020" s="6" t="s">
        <v>1509</v>
      </c>
      <c r="D2020" s="6">
        <f>(643 + 321 + 595)*10^-4</f>
        <v>0.15590000000000001</v>
      </c>
      <c r="E2020" s="14" t="s">
        <v>740</v>
      </c>
      <c r="F2020" s="14">
        <f>중기기초자료!F182</f>
        <v>757335</v>
      </c>
      <c r="G2020" s="15">
        <f>TRUNC(F2020*D2020, 1)</f>
        <v>118068.5</v>
      </c>
      <c r="H2020" s="6" t="s">
        <v>5631</v>
      </c>
      <c r="I2020" s="6" t="s">
        <v>5631</v>
      </c>
      <c r="K2020" s="6" t="s">
        <v>724</v>
      </c>
      <c r="L2020" s="6" t="s">
        <v>5631</v>
      </c>
      <c r="M2020" s="6" t="s">
        <v>5397</v>
      </c>
      <c r="N2020" s="6" t="s">
        <v>2182</v>
      </c>
    </row>
    <row r="2021" spans="1:14" ht="15" customHeight="1">
      <c r="B2021" s="6" t="s">
        <v>4803</v>
      </c>
      <c r="G2021" s="14">
        <f>TRUNC(G2020, 0)</f>
        <v>118068</v>
      </c>
    </row>
    <row r="2022" spans="1:14" ht="15" customHeight="1">
      <c r="A2022" s="6" t="s">
        <v>3802</v>
      </c>
      <c r="B2022" s="6" t="s">
        <v>2171</v>
      </c>
      <c r="C2022" s="6" t="s">
        <v>4283</v>
      </c>
      <c r="D2022" s="6">
        <v>12.3</v>
      </c>
      <c r="E2022" s="16" t="s">
        <v>5542</v>
      </c>
      <c r="F2022" s="16">
        <f>중기기초자료!D731</f>
        <v>1223</v>
      </c>
      <c r="G2022" s="15">
        <f>TRUNC(F2022*D2022, 1)</f>
        <v>15042.9</v>
      </c>
      <c r="H2022" s="6" t="s">
        <v>5631</v>
      </c>
      <c r="I2022" s="6" t="s">
        <v>5631</v>
      </c>
      <c r="K2022" s="6" t="s">
        <v>2015</v>
      </c>
      <c r="L2022" s="6" t="s">
        <v>5631</v>
      </c>
      <c r="M2022" s="6" t="s">
        <v>1155</v>
      </c>
    </row>
    <row r="2023" spans="1:14" ht="15" customHeight="1">
      <c r="B2023" s="6" t="s">
        <v>1786</v>
      </c>
      <c r="C2023" s="6" t="s">
        <v>4283</v>
      </c>
      <c r="D2023" s="6">
        <v>57</v>
      </c>
      <c r="E2023" s="16" t="s">
        <v>2305</v>
      </c>
      <c r="F2023" s="16">
        <v>0</v>
      </c>
      <c r="G2023" s="15">
        <f>TRUNC((G2022) * D2023/100, 1)</f>
        <v>8574.4</v>
      </c>
      <c r="H2023" s="6" t="s">
        <v>5631</v>
      </c>
      <c r="I2023" s="6" t="s">
        <v>5631</v>
      </c>
      <c r="K2023" s="6" t="s">
        <v>608</v>
      </c>
      <c r="L2023" s="6" t="s">
        <v>5631</v>
      </c>
      <c r="M2023" s="6" t="s">
        <v>3749</v>
      </c>
      <c r="N2023" s="6" t="s">
        <v>5631</v>
      </c>
    </row>
    <row r="2024" spans="1:14" ht="15" customHeight="1">
      <c r="B2024" s="6" t="s">
        <v>4803</v>
      </c>
      <c r="G2024" s="14">
        <f>TRUNC(G2022+G2023, 0)</f>
        <v>23617</v>
      </c>
    </row>
    <row r="2025" spans="1:14" ht="15" customHeight="1">
      <c r="A2025" s="6" t="s">
        <v>2270</v>
      </c>
      <c r="B2025" s="6" t="s">
        <v>2417</v>
      </c>
      <c r="C2025" s="6" t="s">
        <v>2659</v>
      </c>
      <c r="D2025" s="6">
        <v>1</v>
      </c>
      <c r="E2025" s="15" t="s">
        <v>3317</v>
      </c>
      <c r="F2025" s="15">
        <f>TRUNC(중기기초자료!E721 * 중기전역변수!C19, 1)</f>
        <v>25758.7</v>
      </c>
      <c r="G2025" s="15">
        <f>TRUNC(F2025*D2025, 1)</f>
        <v>25758.7</v>
      </c>
      <c r="H2025" s="6" t="s">
        <v>5631</v>
      </c>
      <c r="I2025" s="6" t="s">
        <v>5631</v>
      </c>
      <c r="K2025" s="6" t="s">
        <v>3156</v>
      </c>
      <c r="L2025" s="6" t="s">
        <v>5631</v>
      </c>
      <c r="M2025" s="6" t="s">
        <v>3230</v>
      </c>
    </row>
    <row r="2026" spans="1:14" ht="15" customHeight="1">
      <c r="B2026" s="6" t="s">
        <v>4803</v>
      </c>
      <c r="G2026" s="14">
        <f>TRUNC(G2025, 0)</f>
        <v>25758</v>
      </c>
    </row>
    <row r="2027" spans="1:14" ht="15" customHeight="1">
      <c r="B2027" s="6" t="s">
        <v>588</v>
      </c>
      <c r="G2027" s="14">
        <f>TRUNC(G2021+G2024+G2026, 0)</f>
        <v>167443</v>
      </c>
    </row>
    <row r="2028" spans="1:14" ht="15" customHeight="1">
      <c r="A2028" s="13"/>
      <c r="B2028" s="13"/>
      <c r="C2028" s="13"/>
      <c r="D2028" s="13"/>
      <c r="E2028" s="13"/>
      <c r="F2028" s="13"/>
      <c r="G2028" s="13"/>
      <c r="H2028" s="13"/>
    </row>
    <row r="2029" spans="1:14" ht="15" customHeight="1">
      <c r="A2029" s="13" t="s">
        <v>4970</v>
      </c>
      <c r="B2029" s="13" t="s">
        <v>72</v>
      </c>
      <c r="C2029" s="13"/>
      <c r="D2029" s="13"/>
      <c r="E2029" s="13"/>
      <c r="F2029" s="13"/>
      <c r="G2029" s="13"/>
      <c r="H2029" s="13"/>
      <c r="I2029" s="6" t="s">
        <v>5631</v>
      </c>
      <c r="J2029" s="6" t="s">
        <v>5</v>
      </c>
    </row>
    <row r="2030" spans="1:14" ht="15" customHeight="1">
      <c r="A2030" s="13" t="s">
        <v>1567</v>
      </c>
      <c r="B2030" s="13" t="s">
        <v>5501</v>
      </c>
      <c r="C2030" s="13"/>
      <c r="D2030" s="13"/>
      <c r="E2030" s="13"/>
      <c r="F2030" s="13"/>
      <c r="G2030" s="13"/>
      <c r="H2030" s="13"/>
    </row>
    <row r="2031" spans="1:14" ht="15" customHeight="1">
      <c r="A2031" s="5" t="s">
        <v>4302</v>
      </c>
      <c r="B2031" s="5"/>
      <c r="C2031" s="5" t="s">
        <v>2755</v>
      </c>
      <c r="D2031" s="5" t="s">
        <v>182</v>
      </c>
      <c r="E2031" s="5" t="s">
        <v>5266</v>
      </c>
      <c r="F2031" s="5" t="s">
        <v>1321</v>
      </c>
      <c r="G2031" s="5" t="s">
        <v>780</v>
      </c>
      <c r="H2031" s="5" t="s">
        <v>1458</v>
      </c>
    </row>
    <row r="2032" spans="1:14" ht="15" customHeight="1">
      <c r="A2032" s="6" t="s">
        <v>405</v>
      </c>
      <c r="B2032" s="6" t="s">
        <v>2599</v>
      </c>
      <c r="C2032" s="6" t="s">
        <v>266</v>
      </c>
      <c r="D2032" s="6">
        <f>(643 + 321 + 595)*10^-4</f>
        <v>0.15590000000000001</v>
      </c>
      <c r="E2032" s="14" t="s">
        <v>740</v>
      </c>
      <c r="F2032" s="14">
        <f>중기기초자료!F183</f>
        <v>883759</v>
      </c>
      <c r="G2032" s="15">
        <f>TRUNC(F2032*D2032, 1)</f>
        <v>137778</v>
      </c>
      <c r="H2032" s="6" t="s">
        <v>5631</v>
      </c>
      <c r="I2032" s="6" t="s">
        <v>5631</v>
      </c>
      <c r="K2032" s="6" t="s">
        <v>724</v>
      </c>
      <c r="L2032" s="6" t="s">
        <v>5631</v>
      </c>
      <c r="M2032" s="6" t="s">
        <v>4441</v>
      </c>
      <c r="N2032" s="6" t="s">
        <v>2182</v>
      </c>
    </row>
    <row r="2033" spans="1:14" ht="15" customHeight="1">
      <c r="B2033" s="6" t="s">
        <v>4803</v>
      </c>
      <c r="G2033" s="14">
        <f>TRUNC(G2032, 0)</f>
        <v>137778</v>
      </c>
    </row>
    <row r="2034" spans="1:14" ht="15" customHeight="1">
      <c r="A2034" s="6" t="s">
        <v>3802</v>
      </c>
      <c r="B2034" s="6" t="s">
        <v>2171</v>
      </c>
      <c r="C2034" s="6" t="s">
        <v>4283</v>
      </c>
      <c r="D2034" s="6">
        <v>15.9</v>
      </c>
      <c r="E2034" s="16" t="s">
        <v>5542</v>
      </c>
      <c r="F2034" s="16">
        <f>중기기초자료!D731</f>
        <v>1223</v>
      </c>
      <c r="G2034" s="15">
        <f>TRUNC(F2034*D2034, 1)</f>
        <v>19445.7</v>
      </c>
      <c r="H2034" s="6" t="s">
        <v>5631</v>
      </c>
      <c r="I2034" s="6" t="s">
        <v>5631</v>
      </c>
      <c r="K2034" s="6" t="s">
        <v>2015</v>
      </c>
      <c r="L2034" s="6" t="s">
        <v>5631</v>
      </c>
      <c r="M2034" s="6" t="s">
        <v>1155</v>
      </c>
    </row>
    <row r="2035" spans="1:14" ht="15" customHeight="1">
      <c r="B2035" s="6" t="s">
        <v>1786</v>
      </c>
      <c r="C2035" s="6" t="s">
        <v>4283</v>
      </c>
      <c r="D2035" s="6">
        <v>57</v>
      </c>
      <c r="E2035" s="16" t="s">
        <v>2305</v>
      </c>
      <c r="F2035" s="16">
        <v>0</v>
      </c>
      <c r="G2035" s="15">
        <f>TRUNC((G2034) * D2035/100, 1)</f>
        <v>11084</v>
      </c>
      <c r="H2035" s="6" t="s">
        <v>5631</v>
      </c>
      <c r="I2035" s="6" t="s">
        <v>5631</v>
      </c>
      <c r="K2035" s="6" t="s">
        <v>608</v>
      </c>
      <c r="L2035" s="6" t="s">
        <v>5631</v>
      </c>
      <c r="M2035" s="6" t="s">
        <v>3749</v>
      </c>
      <c r="N2035" s="6" t="s">
        <v>5631</v>
      </c>
    </row>
    <row r="2036" spans="1:14" ht="15" customHeight="1">
      <c r="B2036" s="6" t="s">
        <v>4803</v>
      </c>
      <c r="G2036" s="14">
        <f>TRUNC(G2034+G2035, 0)</f>
        <v>30529</v>
      </c>
    </row>
    <row r="2037" spans="1:14" ht="15" customHeight="1">
      <c r="A2037" s="6" t="s">
        <v>2270</v>
      </c>
      <c r="B2037" s="6" t="s">
        <v>2417</v>
      </c>
      <c r="C2037" s="6" t="s">
        <v>2659</v>
      </c>
      <c r="D2037" s="6">
        <v>1</v>
      </c>
      <c r="E2037" s="15" t="s">
        <v>3317</v>
      </c>
      <c r="F2037" s="15">
        <f>TRUNC(중기기초자료!E721 * 중기전역변수!C19, 1)</f>
        <v>25758.7</v>
      </c>
      <c r="G2037" s="15">
        <f>TRUNC(F2037*D2037, 1)</f>
        <v>25758.7</v>
      </c>
      <c r="H2037" s="6" t="s">
        <v>5631</v>
      </c>
      <c r="I2037" s="6" t="s">
        <v>5631</v>
      </c>
      <c r="K2037" s="6" t="s">
        <v>3156</v>
      </c>
      <c r="L2037" s="6" t="s">
        <v>5631</v>
      </c>
      <c r="M2037" s="6" t="s">
        <v>3230</v>
      </c>
    </row>
    <row r="2038" spans="1:14" ht="15" customHeight="1">
      <c r="B2038" s="6" t="s">
        <v>4803</v>
      </c>
      <c r="G2038" s="14">
        <f>TRUNC(G2037, 0)</f>
        <v>25758</v>
      </c>
    </row>
    <row r="2039" spans="1:14" ht="15" customHeight="1">
      <c r="B2039" s="6" t="s">
        <v>588</v>
      </c>
      <c r="G2039" s="14">
        <f>TRUNC(G2033+G2036+G2038, 0)</f>
        <v>194065</v>
      </c>
    </row>
    <row r="2040" spans="1:14" ht="15" customHeight="1">
      <c r="A2040" s="13"/>
      <c r="B2040" s="13"/>
      <c r="C2040" s="13"/>
      <c r="D2040" s="13"/>
      <c r="E2040" s="13"/>
      <c r="F2040" s="13"/>
      <c r="G2040" s="13"/>
      <c r="H2040" s="13"/>
    </row>
    <row r="2041" spans="1:14" ht="15" customHeight="1">
      <c r="A2041" s="13" t="s">
        <v>4970</v>
      </c>
      <c r="B2041" s="13" t="s">
        <v>2775</v>
      </c>
      <c r="C2041" s="13"/>
      <c r="D2041" s="13"/>
      <c r="E2041" s="13"/>
      <c r="F2041" s="13"/>
      <c r="G2041" s="13"/>
      <c r="H2041" s="13"/>
      <c r="I2041" s="6" t="s">
        <v>5631</v>
      </c>
      <c r="J2041" s="6" t="s">
        <v>4264</v>
      </c>
    </row>
    <row r="2042" spans="1:14" ht="15" customHeight="1">
      <c r="A2042" s="13" t="s">
        <v>1567</v>
      </c>
      <c r="B2042" s="13" t="s">
        <v>1017</v>
      </c>
      <c r="C2042" s="13"/>
      <c r="D2042" s="13"/>
      <c r="E2042" s="13"/>
      <c r="F2042" s="13"/>
      <c r="G2042" s="13"/>
      <c r="H2042" s="13"/>
    </row>
    <row r="2043" spans="1:14" ht="15" customHeight="1">
      <c r="A2043" s="5" t="s">
        <v>4302</v>
      </c>
      <c r="B2043" s="5"/>
      <c r="C2043" s="5" t="s">
        <v>2755</v>
      </c>
      <c r="D2043" s="5" t="s">
        <v>182</v>
      </c>
      <c r="E2043" s="5" t="s">
        <v>5266</v>
      </c>
      <c r="F2043" s="5" t="s">
        <v>1321</v>
      </c>
      <c r="G2043" s="5" t="s">
        <v>780</v>
      </c>
      <c r="H2043" s="5" t="s">
        <v>1458</v>
      </c>
    </row>
    <row r="2044" spans="1:14" ht="15" customHeight="1">
      <c r="A2044" s="6" t="s">
        <v>405</v>
      </c>
      <c r="B2044" s="6" t="s">
        <v>2599</v>
      </c>
      <c r="C2044" s="6" t="s">
        <v>5480</v>
      </c>
      <c r="D2044" s="6">
        <f>(643 + 357 + 595)*10^-4</f>
        <v>0.1595</v>
      </c>
      <c r="E2044" s="14" t="s">
        <v>4463</v>
      </c>
      <c r="F2044" s="14">
        <f>TRUNC(중기기초자료!F184 * 중기전역변수!C5/1000,0)</f>
        <v>1299463</v>
      </c>
      <c r="G2044" s="15">
        <f>TRUNC(F2044*D2044, 1)</f>
        <v>207264.3</v>
      </c>
      <c r="H2044" s="6" t="s">
        <v>5631</v>
      </c>
      <c r="I2044" s="6" t="s">
        <v>5631</v>
      </c>
      <c r="K2044" s="6" t="s">
        <v>724</v>
      </c>
      <c r="L2044" s="6" t="s">
        <v>5631</v>
      </c>
      <c r="M2044" s="6" t="s">
        <v>201</v>
      </c>
      <c r="N2044" s="6" t="s">
        <v>2774</v>
      </c>
    </row>
    <row r="2045" spans="1:14" ht="15" customHeight="1">
      <c r="B2045" s="6" t="s">
        <v>4803</v>
      </c>
      <c r="G2045" s="14">
        <f>TRUNC(G2044, 0)</f>
        <v>207264</v>
      </c>
    </row>
    <row r="2046" spans="1:14" ht="15" customHeight="1">
      <c r="A2046" s="6" t="s">
        <v>3802</v>
      </c>
      <c r="B2046" s="6" t="s">
        <v>2171</v>
      </c>
      <c r="C2046" s="6" t="s">
        <v>4283</v>
      </c>
      <c r="D2046" s="6">
        <v>17.7</v>
      </c>
      <c r="E2046" s="16" t="s">
        <v>5542</v>
      </c>
      <c r="F2046" s="16">
        <f>중기기초자료!D731</f>
        <v>1223</v>
      </c>
      <c r="G2046" s="15">
        <f>TRUNC(F2046*D2046, 1)</f>
        <v>21647.1</v>
      </c>
      <c r="H2046" s="6" t="s">
        <v>5631</v>
      </c>
      <c r="I2046" s="6" t="s">
        <v>5631</v>
      </c>
      <c r="K2046" s="6" t="s">
        <v>2015</v>
      </c>
      <c r="L2046" s="6" t="s">
        <v>5631</v>
      </c>
      <c r="M2046" s="6" t="s">
        <v>1155</v>
      </c>
    </row>
    <row r="2047" spans="1:14" ht="15" customHeight="1">
      <c r="B2047" s="6" t="s">
        <v>1786</v>
      </c>
      <c r="C2047" s="6" t="s">
        <v>4283</v>
      </c>
      <c r="D2047" s="6">
        <v>63</v>
      </c>
      <c r="E2047" s="16" t="s">
        <v>2305</v>
      </c>
      <c r="F2047" s="16">
        <v>0</v>
      </c>
      <c r="G2047" s="15">
        <f>TRUNC((G2046) * D2047/100, 1)</f>
        <v>13637.6</v>
      </c>
      <c r="H2047" s="6" t="s">
        <v>5631</v>
      </c>
      <c r="I2047" s="6" t="s">
        <v>5631</v>
      </c>
      <c r="K2047" s="6" t="s">
        <v>608</v>
      </c>
      <c r="L2047" s="6" t="s">
        <v>5631</v>
      </c>
      <c r="M2047" s="6" t="s">
        <v>3749</v>
      </c>
      <c r="N2047" s="6" t="s">
        <v>5631</v>
      </c>
    </row>
    <row r="2048" spans="1:14" ht="15" customHeight="1">
      <c r="B2048" s="6" t="s">
        <v>4803</v>
      </c>
      <c r="G2048" s="14">
        <f>TRUNC(G2046+G2047, 0)</f>
        <v>35284</v>
      </c>
    </row>
    <row r="2049" spans="1:14" ht="15" customHeight="1">
      <c r="A2049" s="6" t="s">
        <v>2270</v>
      </c>
      <c r="B2049" s="6" t="s">
        <v>2417</v>
      </c>
      <c r="C2049" s="6" t="s">
        <v>2659</v>
      </c>
      <c r="D2049" s="6">
        <v>1</v>
      </c>
      <c r="E2049" s="15" t="s">
        <v>3317</v>
      </c>
      <c r="F2049" s="15">
        <f>TRUNC(중기기초자료!E721 * 중기전역변수!C19, 1)</f>
        <v>25758.7</v>
      </c>
      <c r="G2049" s="15">
        <f>TRUNC(F2049*D2049, 1)</f>
        <v>25758.7</v>
      </c>
      <c r="H2049" s="6" t="s">
        <v>5631</v>
      </c>
      <c r="I2049" s="6" t="s">
        <v>5631</v>
      </c>
      <c r="K2049" s="6" t="s">
        <v>3156</v>
      </c>
      <c r="L2049" s="6" t="s">
        <v>5631</v>
      </c>
      <c r="M2049" s="6" t="s">
        <v>3230</v>
      </c>
    </row>
    <row r="2050" spans="1:14" ht="15" customHeight="1">
      <c r="B2050" s="6" t="s">
        <v>4803</v>
      </c>
      <c r="G2050" s="14">
        <f>TRUNC(G2049, 0)</f>
        <v>25758</v>
      </c>
    </row>
    <row r="2051" spans="1:14" ht="15" customHeight="1">
      <c r="B2051" s="6" t="s">
        <v>588</v>
      </c>
      <c r="G2051" s="14">
        <f>TRUNC(G2045+G2048+G2050, 0)</f>
        <v>268306</v>
      </c>
    </row>
    <row r="2052" spans="1:14" ht="15" customHeight="1">
      <c r="A2052" s="13"/>
      <c r="B2052" s="13"/>
      <c r="C2052" s="13"/>
      <c r="D2052" s="13"/>
      <c r="E2052" s="13"/>
      <c r="F2052" s="13"/>
      <c r="G2052" s="13"/>
      <c r="H2052" s="13"/>
    </row>
    <row r="2053" spans="1:14" ht="15" customHeight="1">
      <c r="A2053" s="13" t="s">
        <v>4970</v>
      </c>
      <c r="B2053" s="13" t="s">
        <v>4080</v>
      </c>
      <c r="C2053" s="13"/>
      <c r="D2053" s="13"/>
      <c r="E2053" s="13"/>
      <c r="F2053" s="13"/>
      <c r="G2053" s="13"/>
      <c r="H2053" s="13"/>
      <c r="I2053" s="6" t="s">
        <v>5631</v>
      </c>
      <c r="J2053" s="6" t="s">
        <v>2950</v>
      </c>
    </row>
    <row r="2054" spans="1:14" ht="15" customHeight="1">
      <c r="A2054" s="13" t="s">
        <v>1567</v>
      </c>
      <c r="B2054" s="13" t="s">
        <v>3235</v>
      </c>
      <c r="C2054" s="13"/>
      <c r="D2054" s="13"/>
      <c r="E2054" s="13"/>
      <c r="F2054" s="13"/>
      <c r="G2054" s="13"/>
      <c r="H2054" s="13"/>
    </row>
    <row r="2055" spans="1:14" ht="15" customHeight="1">
      <c r="A2055" s="5" t="s">
        <v>4302</v>
      </c>
      <c r="B2055" s="5"/>
      <c r="C2055" s="5" t="s">
        <v>2755</v>
      </c>
      <c r="D2055" s="5" t="s">
        <v>182</v>
      </c>
      <c r="E2055" s="5" t="s">
        <v>5266</v>
      </c>
      <c r="F2055" s="5" t="s">
        <v>1321</v>
      </c>
      <c r="G2055" s="5" t="s">
        <v>780</v>
      </c>
      <c r="H2055" s="5" t="s">
        <v>1458</v>
      </c>
    </row>
    <row r="2056" spans="1:14" ht="15" customHeight="1">
      <c r="A2056" s="6" t="s">
        <v>405</v>
      </c>
      <c r="B2056" s="6" t="s">
        <v>2599</v>
      </c>
      <c r="C2056" s="6" t="s">
        <v>3729</v>
      </c>
      <c r="D2056" s="6">
        <f>(643 + 357 + 595)*10^-4</f>
        <v>0.1595</v>
      </c>
      <c r="E2056" s="14" t="s">
        <v>4463</v>
      </c>
      <c r="F2056" s="14">
        <f>TRUNC(중기기초자료!F185 * 중기전역변수!C5/1000,0)</f>
        <v>1739281</v>
      </c>
      <c r="G2056" s="15">
        <f>TRUNC(F2056*D2056, 1)</f>
        <v>277415.3</v>
      </c>
      <c r="H2056" s="6" t="s">
        <v>5631</v>
      </c>
      <c r="I2056" s="6" t="s">
        <v>5631</v>
      </c>
      <c r="K2056" s="6" t="s">
        <v>724</v>
      </c>
      <c r="L2056" s="6" t="s">
        <v>5631</v>
      </c>
      <c r="M2056" s="6" t="s">
        <v>1715</v>
      </c>
      <c r="N2056" s="6" t="s">
        <v>2774</v>
      </c>
    </row>
    <row r="2057" spans="1:14" ht="15" customHeight="1">
      <c r="B2057" s="6" t="s">
        <v>4803</v>
      </c>
      <c r="G2057" s="14">
        <f>TRUNC(G2056, 0)</f>
        <v>277415</v>
      </c>
    </row>
    <row r="2058" spans="1:14" ht="15" customHeight="1">
      <c r="A2058" s="6" t="s">
        <v>3802</v>
      </c>
      <c r="B2058" s="6" t="s">
        <v>2171</v>
      </c>
      <c r="C2058" s="6" t="s">
        <v>4283</v>
      </c>
      <c r="D2058" s="6">
        <v>19.600000000000001</v>
      </c>
      <c r="E2058" s="16" t="s">
        <v>5542</v>
      </c>
      <c r="F2058" s="16">
        <f>중기기초자료!D731</f>
        <v>1223</v>
      </c>
      <c r="G2058" s="15">
        <f>TRUNC(F2058*D2058, 1)</f>
        <v>23970.799999999999</v>
      </c>
      <c r="H2058" s="6" t="s">
        <v>5631</v>
      </c>
      <c r="I2058" s="6" t="s">
        <v>5631</v>
      </c>
      <c r="K2058" s="6" t="s">
        <v>2015</v>
      </c>
      <c r="L2058" s="6" t="s">
        <v>5631</v>
      </c>
      <c r="M2058" s="6" t="s">
        <v>1155</v>
      </c>
    </row>
    <row r="2059" spans="1:14" ht="15" customHeight="1">
      <c r="B2059" s="6" t="s">
        <v>1786</v>
      </c>
      <c r="C2059" s="6" t="s">
        <v>4283</v>
      </c>
      <c r="D2059" s="6">
        <v>63</v>
      </c>
      <c r="E2059" s="16" t="s">
        <v>2305</v>
      </c>
      <c r="F2059" s="16">
        <v>0</v>
      </c>
      <c r="G2059" s="15">
        <f>TRUNC((G2058) * D2059/100, 1)</f>
        <v>15101.6</v>
      </c>
      <c r="H2059" s="6" t="s">
        <v>5631</v>
      </c>
      <c r="I2059" s="6" t="s">
        <v>5631</v>
      </c>
      <c r="K2059" s="6" t="s">
        <v>608</v>
      </c>
      <c r="L2059" s="6" t="s">
        <v>5631</v>
      </c>
      <c r="M2059" s="6" t="s">
        <v>3749</v>
      </c>
      <c r="N2059" s="6" t="s">
        <v>5631</v>
      </c>
    </row>
    <row r="2060" spans="1:14" ht="15" customHeight="1">
      <c r="B2060" s="6" t="s">
        <v>4803</v>
      </c>
      <c r="G2060" s="14">
        <f>TRUNC(G2058+G2059, 0)</f>
        <v>39072</v>
      </c>
    </row>
    <row r="2061" spans="1:14" ht="15" customHeight="1">
      <c r="A2061" s="6" t="s">
        <v>2270</v>
      </c>
      <c r="B2061" s="6" t="s">
        <v>2417</v>
      </c>
      <c r="C2061" s="6" t="s">
        <v>2659</v>
      </c>
      <c r="D2061" s="6">
        <v>1</v>
      </c>
      <c r="E2061" s="15" t="s">
        <v>3317</v>
      </c>
      <c r="F2061" s="15">
        <f>TRUNC(중기기초자료!E721 * 중기전역변수!C19, 1)</f>
        <v>25758.7</v>
      </c>
      <c r="G2061" s="15">
        <f>TRUNC(F2061*D2061, 1)</f>
        <v>25758.7</v>
      </c>
      <c r="H2061" s="6" t="s">
        <v>5631</v>
      </c>
      <c r="I2061" s="6" t="s">
        <v>5631</v>
      </c>
      <c r="K2061" s="6" t="s">
        <v>3156</v>
      </c>
      <c r="L2061" s="6" t="s">
        <v>5631</v>
      </c>
      <c r="M2061" s="6" t="s">
        <v>3230</v>
      </c>
    </row>
    <row r="2062" spans="1:14" ht="15" customHeight="1">
      <c r="B2062" s="6" t="s">
        <v>4803</v>
      </c>
      <c r="G2062" s="14">
        <f>TRUNC(G2061, 0)</f>
        <v>25758</v>
      </c>
    </row>
    <row r="2063" spans="1:14" ht="15" customHeight="1">
      <c r="B2063" s="6" t="s">
        <v>588</v>
      </c>
      <c r="G2063" s="14">
        <f>TRUNC(G2057+G2060+G2062, 0)</f>
        <v>342245</v>
      </c>
    </row>
    <row r="2064" spans="1:14" ht="15" customHeight="1">
      <c r="A2064" s="13"/>
      <c r="B2064" s="13"/>
      <c r="C2064" s="13"/>
      <c r="D2064" s="13"/>
      <c r="E2064" s="13"/>
      <c r="F2064" s="13"/>
      <c r="G2064" s="13"/>
      <c r="H2064" s="13"/>
    </row>
    <row r="2065" spans="1:14" ht="15" customHeight="1">
      <c r="A2065" s="13" t="s">
        <v>4970</v>
      </c>
      <c r="B2065" s="13" t="s">
        <v>2181</v>
      </c>
      <c r="C2065" s="13"/>
      <c r="D2065" s="13"/>
      <c r="E2065" s="13"/>
      <c r="F2065" s="13"/>
      <c r="G2065" s="13"/>
      <c r="H2065" s="13"/>
      <c r="I2065" s="6" t="s">
        <v>5631</v>
      </c>
      <c r="J2065" s="6" t="s">
        <v>1976</v>
      </c>
    </row>
    <row r="2066" spans="1:14" ht="15" customHeight="1">
      <c r="A2066" s="13" t="s">
        <v>1567</v>
      </c>
      <c r="B2066" s="13" t="s">
        <v>240</v>
      </c>
      <c r="C2066" s="13"/>
      <c r="D2066" s="13"/>
      <c r="E2066" s="13"/>
      <c r="F2066" s="13"/>
      <c r="G2066" s="13"/>
      <c r="H2066" s="13"/>
    </row>
    <row r="2067" spans="1:14" ht="15" customHeight="1">
      <c r="A2067" s="5" t="s">
        <v>4302</v>
      </c>
      <c r="B2067" s="5"/>
      <c r="C2067" s="5" t="s">
        <v>2755</v>
      </c>
      <c r="D2067" s="5" t="s">
        <v>182</v>
      </c>
      <c r="E2067" s="5" t="s">
        <v>5266</v>
      </c>
      <c r="F2067" s="5" t="s">
        <v>1321</v>
      </c>
      <c r="G2067" s="5" t="s">
        <v>780</v>
      </c>
      <c r="H2067" s="5" t="s">
        <v>1458</v>
      </c>
    </row>
    <row r="2068" spans="1:14" ht="15" customHeight="1">
      <c r="A2068" s="6" t="s">
        <v>405</v>
      </c>
      <c r="B2068" s="6" t="s">
        <v>2599</v>
      </c>
      <c r="C2068" s="6" t="s">
        <v>1195</v>
      </c>
      <c r="D2068" s="6">
        <f>(643 + 357 + 595)*10^-4</f>
        <v>0.1595</v>
      </c>
      <c r="E2068" s="14" t="s">
        <v>4463</v>
      </c>
      <c r="F2068" s="14">
        <f>TRUNC(중기기초자료!F186 * 중기전역변수!C5/1000,0)</f>
        <v>1839568</v>
      </c>
      <c r="G2068" s="15">
        <f>TRUNC(F2068*D2068, 1)</f>
        <v>293411</v>
      </c>
      <c r="H2068" s="6" t="s">
        <v>5631</v>
      </c>
      <c r="I2068" s="6" t="s">
        <v>5631</v>
      </c>
      <c r="K2068" s="6" t="s">
        <v>724</v>
      </c>
      <c r="L2068" s="6" t="s">
        <v>5631</v>
      </c>
      <c r="M2068" s="6" t="s">
        <v>3186</v>
      </c>
      <c r="N2068" s="6" t="s">
        <v>2774</v>
      </c>
    </row>
    <row r="2069" spans="1:14" ht="15" customHeight="1">
      <c r="B2069" s="6" t="s">
        <v>4803</v>
      </c>
      <c r="G2069" s="14">
        <f>TRUNC(G2068, 0)</f>
        <v>293411</v>
      </c>
    </row>
    <row r="2070" spans="1:14" ht="15" customHeight="1">
      <c r="A2070" s="6" t="s">
        <v>3802</v>
      </c>
      <c r="B2070" s="6" t="s">
        <v>2171</v>
      </c>
      <c r="C2070" s="6" t="s">
        <v>4283</v>
      </c>
      <c r="D2070" s="6">
        <v>22</v>
      </c>
      <c r="E2070" s="16" t="s">
        <v>5542</v>
      </c>
      <c r="F2070" s="16">
        <f>중기기초자료!D731</f>
        <v>1223</v>
      </c>
      <c r="G2070" s="15">
        <f>TRUNC(F2070*D2070, 1)</f>
        <v>26906</v>
      </c>
      <c r="H2070" s="6" t="s">
        <v>5631</v>
      </c>
      <c r="I2070" s="6" t="s">
        <v>5631</v>
      </c>
      <c r="K2070" s="6" t="s">
        <v>2015</v>
      </c>
      <c r="L2070" s="6" t="s">
        <v>5631</v>
      </c>
      <c r="M2070" s="6" t="s">
        <v>1155</v>
      </c>
    </row>
    <row r="2071" spans="1:14" ht="15" customHeight="1">
      <c r="B2071" s="6" t="s">
        <v>1786</v>
      </c>
      <c r="C2071" s="6" t="s">
        <v>4283</v>
      </c>
      <c r="D2071" s="6">
        <v>63</v>
      </c>
      <c r="E2071" s="16" t="s">
        <v>2305</v>
      </c>
      <c r="F2071" s="16">
        <v>0</v>
      </c>
      <c r="G2071" s="15">
        <f>TRUNC((G2070) * D2071/100, 1)</f>
        <v>16950.7</v>
      </c>
      <c r="H2071" s="6" t="s">
        <v>5631</v>
      </c>
      <c r="I2071" s="6" t="s">
        <v>5631</v>
      </c>
      <c r="K2071" s="6" t="s">
        <v>608</v>
      </c>
      <c r="L2071" s="6" t="s">
        <v>5631</v>
      </c>
      <c r="M2071" s="6" t="s">
        <v>3749</v>
      </c>
      <c r="N2071" s="6" t="s">
        <v>5631</v>
      </c>
    </row>
    <row r="2072" spans="1:14" ht="15" customHeight="1">
      <c r="B2072" s="6" t="s">
        <v>4803</v>
      </c>
      <c r="G2072" s="14">
        <f>TRUNC(G2070+G2071, 0)</f>
        <v>43856</v>
      </c>
    </row>
    <row r="2073" spans="1:14" ht="15" customHeight="1">
      <c r="A2073" s="6" t="s">
        <v>2270</v>
      </c>
      <c r="B2073" s="6" t="s">
        <v>2417</v>
      </c>
      <c r="C2073" s="6" t="s">
        <v>2659</v>
      </c>
      <c r="D2073" s="6">
        <v>1</v>
      </c>
      <c r="E2073" s="15" t="s">
        <v>3317</v>
      </c>
      <c r="F2073" s="15">
        <f>TRUNC(중기기초자료!E721 * 중기전역변수!C19, 1)</f>
        <v>25758.7</v>
      </c>
      <c r="G2073" s="15">
        <f>TRUNC(F2073*D2073, 1)</f>
        <v>25758.7</v>
      </c>
      <c r="H2073" s="6" t="s">
        <v>5631</v>
      </c>
      <c r="I2073" s="6" t="s">
        <v>5631</v>
      </c>
      <c r="K2073" s="6" t="s">
        <v>3156</v>
      </c>
      <c r="L2073" s="6" t="s">
        <v>5631</v>
      </c>
      <c r="M2073" s="6" t="s">
        <v>3230</v>
      </c>
    </row>
    <row r="2074" spans="1:14" ht="15" customHeight="1">
      <c r="B2074" s="6" t="s">
        <v>4803</v>
      </c>
      <c r="G2074" s="14">
        <f>TRUNC(G2073, 0)</f>
        <v>25758</v>
      </c>
    </row>
    <row r="2075" spans="1:14" ht="15" customHeight="1">
      <c r="B2075" s="6" t="s">
        <v>588</v>
      </c>
      <c r="G2075" s="14">
        <f>TRUNC(G2069+G2072+G2074, 0)</f>
        <v>363025</v>
      </c>
    </row>
    <row r="2076" spans="1:14" ht="15" customHeight="1">
      <c r="A2076" s="13"/>
      <c r="B2076" s="13"/>
      <c r="C2076" s="13"/>
      <c r="D2076" s="13"/>
      <c r="E2076" s="13"/>
      <c r="F2076" s="13"/>
      <c r="G2076" s="13"/>
      <c r="H2076" s="13"/>
    </row>
    <row r="2077" spans="1:14" ht="15" customHeight="1">
      <c r="A2077" s="13" t="s">
        <v>4970</v>
      </c>
      <c r="B2077" s="13" t="s">
        <v>5400</v>
      </c>
      <c r="C2077" s="13"/>
      <c r="D2077" s="13"/>
      <c r="E2077" s="13"/>
      <c r="F2077" s="13"/>
      <c r="G2077" s="13"/>
      <c r="H2077" s="13"/>
      <c r="I2077" s="6" t="s">
        <v>5631</v>
      </c>
      <c r="J2077" s="6" t="s">
        <v>4842</v>
      </c>
    </row>
    <row r="2078" spans="1:14" ht="15" customHeight="1">
      <c r="A2078" s="13" t="s">
        <v>1567</v>
      </c>
      <c r="B2078" s="13" t="s">
        <v>2848</v>
      </c>
      <c r="C2078" s="13"/>
      <c r="D2078" s="13"/>
      <c r="E2078" s="13"/>
      <c r="F2078" s="13"/>
      <c r="G2078" s="13"/>
      <c r="H2078" s="13"/>
    </row>
    <row r="2079" spans="1:14" ht="15" customHeight="1">
      <c r="A2079" s="5" t="s">
        <v>4302</v>
      </c>
      <c r="B2079" s="5"/>
      <c r="C2079" s="5" t="s">
        <v>2755</v>
      </c>
      <c r="D2079" s="5" t="s">
        <v>182</v>
      </c>
      <c r="E2079" s="5" t="s">
        <v>5266</v>
      </c>
      <c r="F2079" s="5" t="s">
        <v>1321</v>
      </c>
      <c r="G2079" s="5" t="s">
        <v>780</v>
      </c>
      <c r="H2079" s="5" t="s">
        <v>1458</v>
      </c>
    </row>
    <row r="2080" spans="1:14" ht="15" customHeight="1">
      <c r="A2080" s="6" t="s">
        <v>405</v>
      </c>
      <c r="B2080" s="6" t="s">
        <v>2599</v>
      </c>
      <c r="C2080" s="6" t="s">
        <v>3267</v>
      </c>
      <c r="D2080" s="6">
        <f>(643 + 357 + 595)*10^-4</f>
        <v>0.1595</v>
      </c>
      <c r="E2080" s="14" t="s">
        <v>4463</v>
      </c>
      <c r="F2080" s="14">
        <f>TRUNC(중기기초자료!F187 * 중기전역변수!C5/1000,0)</f>
        <v>2249070</v>
      </c>
      <c r="G2080" s="15">
        <f>TRUNC(F2080*D2080, 1)</f>
        <v>358726.6</v>
      </c>
      <c r="H2080" s="6" t="s">
        <v>5631</v>
      </c>
      <c r="I2080" s="6" t="s">
        <v>5631</v>
      </c>
      <c r="K2080" s="6" t="s">
        <v>724</v>
      </c>
      <c r="L2080" s="6" t="s">
        <v>5631</v>
      </c>
      <c r="M2080" s="6" t="s">
        <v>384</v>
      </c>
      <c r="N2080" s="6" t="s">
        <v>2774</v>
      </c>
    </row>
    <row r="2081" spans="1:14" ht="15" customHeight="1">
      <c r="B2081" s="6" t="s">
        <v>4803</v>
      </c>
      <c r="G2081" s="14">
        <f>TRUNC(G2080, 0)</f>
        <v>358726</v>
      </c>
    </row>
    <row r="2082" spans="1:14" ht="15" customHeight="1">
      <c r="A2082" s="6" t="s">
        <v>3802</v>
      </c>
      <c r="B2082" s="6" t="s">
        <v>2171</v>
      </c>
      <c r="C2082" s="6" t="s">
        <v>4283</v>
      </c>
      <c r="D2082" s="6">
        <v>22</v>
      </c>
      <c r="E2082" s="16" t="s">
        <v>5542</v>
      </c>
      <c r="F2082" s="16">
        <f>중기기초자료!D731</f>
        <v>1223</v>
      </c>
      <c r="G2082" s="15">
        <f>TRUNC(F2082*D2082, 1)</f>
        <v>26906</v>
      </c>
      <c r="H2082" s="6" t="s">
        <v>5631</v>
      </c>
      <c r="I2082" s="6" t="s">
        <v>5631</v>
      </c>
      <c r="K2082" s="6" t="s">
        <v>2015</v>
      </c>
      <c r="L2082" s="6" t="s">
        <v>5631</v>
      </c>
      <c r="M2082" s="6" t="s">
        <v>1155</v>
      </c>
    </row>
    <row r="2083" spans="1:14" ht="15" customHeight="1">
      <c r="B2083" s="6" t="s">
        <v>1786</v>
      </c>
      <c r="C2083" s="6" t="s">
        <v>4283</v>
      </c>
      <c r="D2083" s="6">
        <v>63</v>
      </c>
      <c r="E2083" s="16" t="s">
        <v>2305</v>
      </c>
      <c r="F2083" s="16">
        <v>0</v>
      </c>
      <c r="G2083" s="15">
        <f>TRUNC((G2082) * D2083/100, 1)</f>
        <v>16950.7</v>
      </c>
      <c r="H2083" s="6" t="s">
        <v>5631</v>
      </c>
      <c r="I2083" s="6" t="s">
        <v>5631</v>
      </c>
      <c r="K2083" s="6" t="s">
        <v>608</v>
      </c>
      <c r="L2083" s="6" t="s">
        <v>5631</v>
      </c>
      <c r="M2083" s="6" t="s">
        <v>3749</v>
      </c>
      <c r="N2083" s="6" t="s">
        <v>5631</v>
      </c>
    </row>
    <row r="2084" spans="1:14" ht="15" customHeight="1">
      <c r="B2084" s="6" t="s">
        <v>4803</v>
      </c>
      <c r="G2084" s="14">
        <f>TRUNC(G2082+G2083, 0)</f>
        <v>43856</v>
      </c>
    </row>
    <row r="2085" spans="1:14" ht="15" customHeight="1">
      <c r="A2085" s="6" t="s">
        <v>2270</v>
      </c>
      <c r="B2085" s="6" t="s">
        <v>2417</v>
      </c>
      <c r="C2085" s="6" t="s">
        <v>2659</v>
      </c>
      <c r="D2085" s="6">
        <v>1</v>
      </c>
      <c r="E2085" s="15" t="s">
        <v>3317</v>
      </c>
      <c r="F2085" s="15">
        <f>TRUNC(중기기초자료!E721 * 중기전역변수!C19, 1)</f>
        <v>25758.7</v>
      </c>
      <c r="G2085" s="15">
        <f>TRUNC(F2085*D2085, 1)</f>
        <v>25758.7</v>
      </c>
      <c r="H2085" s="6" t="s">
        <v>5631</v>
      </c>
      <c r="I2085" s="6" t="s">
        <v>5631</v>
      </c>
      <c r="K2085" s="6" t="s">
        <v>3156</v>
      </c>
      <c r="L2085" s="6" t="s">
        <v>5631</v>
      </c>
      <c r="M2085" s="6" t="s">
        <v>3230</v>
      </c>
    </row>
    <row r="2086" spans="1:14" ht="15" customHeight="1">
      <c r="B2086" s="6" t="s">
        <v>4803</v>
      </c>
      <c r="G2086" s="14">
        <f>TRUNC(G2085, 0)</f>
        <v>25758</v>
      </c>
    </row>
    <row r="2087" spans="1:14" ht="15" customHeight="1">
      <c r="B2087" s="6" t="s">
        <v>588</v>
      </c>
      <c r="G2087" s="14">
        <f>TRUNC(G2081+G2084+G2086, 0)</f>
        <v>428340</v>
      </c>
    </row>
    <row r="2088" spans="1:14" ht="15" customHeight="1">
      <c r="A2088" s="13"/>
      <c r="B2088" s="13"/>
      <c r="C2088" s="13"/>
      <c r="D2088" s="13"/>
      <c r="E2088" s="13"/>
      <c r="F2088" s="13"/>
      <c r="G2088" s="13"/>
      <c r="H2088" s="13"/>
    </row>
    <row r="2089" spans="1:14" ht="15" customHeight="1">
      <c r="A2089" s="13" t="s">
        <v>4970</v>
      </c>
      <c r="B2089" s="13" t="s">
        <v>3566</v>
      </c>
      <c r="C2089" s="13"/>
      <c r="D2089" s="13"/>
      <c r="E2089" s="13"/>
      <c r="F2089" s="13"/>
      <c r="G2089" s="13"/>
      <c r="H2089" s="13"/>
      <c r="I2089" s="6" t="s">
        <v>5631</v>
      </c>
      <c r="J2089" s="6" t="s">
        <v>660</v>
      </c>
    </row>
    <row r="2090" spans="1:14" ht="15" customHeight="1">
      <c r="A2090" s="13" t="s">
        <v>1567</v>
      </c>
      <c r="B2090" s="13" t="s">
        <v>726</v>
      </c>
      <c r="C2090" s="13"/>
      <c r="D2090" s="13"/>
      <c r="E2090" s="13"/>
      <c r="F2090" s="13"/>
      <c r="G2090" s="13"/>
      <c r="H2090" s="13"/>
    </row>
    <row r="2091" spans="1:14" ht="15" customHeight="1">
      <c r="A2091" s="5" t="s">
        <v>4302</v>
      </c>
      <c r="B2091" s="5"/>
      <c r="C2091" s="5" t="s">
        <v>2755</v>
      </c>
      <c r="D2091" s="5" t="s">
        <v>182</v>
      </c>
      <c r="E2091" s="5" t="s">
        <v>5266</v>
      </c>
      <c r="F2091" s="5" t="s">
        <v>1321</v>
      </c>
      <c r="G2091" s="5" t="s">
        <v>780</v>
      </c>
      <c r="H2091" s="5" t="s">
        <v>1458</v>
      </c>
    </row>
    <row r="2092" spans="1:14" ht="15" customHeight="1">
      <c r="A2092" s="6" t="s">
        <v>405</v>
      </c>
      <c r="B2092" s="6" t="s">
        <v>2599</v>
      </c>
      <c r="C2092" s="6" t="s">
        <v>2132</v>
      </c>
      <c r="D2092" s="6">
        <f>(643 + 357 + 595)*10^-4</f>
        <v>0.1595</v>
      </c>
      <c r="E2092" s="14" t="s">
        <v>4463</v>
      </c>
      <c r="F2092" s="14">
        <f>TRUNC(중기기초자료!F188 * 중기전역변수!C5/1000,0)</f>
        <v>2623916</v>
      </c>
      <c r="G2092" s="15">
        <f>TRUNC(F2092*D2092, 1)</f>
        <v>418514.6</v>
      </c>
      <c r="H2092" s="6" t="s">
        <v>5631</v>
      </c>
      <c r="I2092" s="6" t="s">
        <v>5631</v>
      </c>
      <c r="K2092" s="6" t="s">
        <v>724</v>
      </c>
      <c r="L2092" s="6" t="s">
        <v>5631</v>
      </c>
      <c r="M2092" s="6" t="s">
        <v>4738</v>
      </c>
      <c r="N2092" s="6" t="s">
        <v>2774</v>
      </c>
    </row>
    <row r="2093" spans="1:14" ht="15" customHeight="1">
      <c r="B2093" s="6" t="s">
        <v>4803</v>
      </c>
      <c r="G2093" s="14">
        <f>TRUNC(G2092, 0)</f>
        <v>418514</v>
      </c>
    </row>
    <row r="2094" spans="1:14" ht="15" customHeight="1">
      <c r="A2094" s="6" t="s">
        <v>3802</v>
      </c>
      <c r="B2094" s="6" t="s">
        <v>2171</v>
      </c>
      <c r="C2094" s="6" t="s">
        <v>4283</v>
      </c>
      <c r="D2094" s="6">
        <v>24</v>
      </c>
      <c r="E2094" s="16" t="s">
        <v>5542</v>
      </c>
      <c r="F2094" s="16">
        <f>중기기초자료!D731</f>
        <v>1223</v>
      </c>
      <c r="G2094" s="15">
        <f>TRUNC(F2094*D2094, 1)</f>
        <v>29352</v>
      </c>
      <c r="H2094" s="6" t="s">
        <v>5631</v>
      </c>
      <c r="I2094" s="6" t="s">
        <v>5631</v>
      </c>
      <c r="K2094" s="6" t="s">
        <v>2015</v>
      </c>
      <c r="L2094" s="6" t="s">
        <v>5631</v>
      </c>
      <c r="M2094" s="6" t="s">
        <v>1155</v>
      </c>
    </row>
    <row r="2095" spans="1:14" ht="15" customHeight="1">
      <c r="B2095" s="6" t="s">
        <v>1786</v>
      </c>
      <c r="C2095" s="6" t="s">
        <v>4283</v>
      </c>
      <c r="D2095" s="6">
        <v>63</v>
      </c>
      <c r="E2095" s="16" t="s">
        <v>2305</v>
      </c>
      <c r="F2095" s="16">
        <v>0</v>
      </c>
      <c r="G2095" s="15">
        <f>TRUNC((G2094) * D2095/100, 1)</f>
        <v>18491.7</v>
      </c>
      <c r="H2095" s="6" t="s">
        <v>5631</v>
      </c>
      <c r="I2095" s="6" t="s">
        <v>5631</v>
      </c>
      <c r="K2095" s="6" t="s">
        <v>608</v>
      </c>
      <c r="L2095" s="6" t="s">
        <v>5631</v>
      </c>
      <c r="M2095" s="6" t="s">
        <v>3749</v>
      </c>
      <c r="N2095" s="6" t="s">
        <v>5631</v>
      </c>
    </row>
    <row r="2096" spans="1:14" ht="15" customHeight="1">
      <c r="B2096" s="6" t="s">
        <v>4803</v>
      </c>
      <c r="G2096" s="14">
        <f>TRUNC(G2094+G2095, 0)</f>
        <v>47843</v>
      </c>
    </row>
    <row r="2097" spans="1:14" ht="15" customHeight="1">
      <c r="A2097" s="6" t="s">
        <v>2270</v>
      </c>
      <c r="B2097" s="6" t="s">
        <v>2417</v>
      </c>
      <c r="C2097" s="6" t="s">
        <v>2659</v>
      </c>
      <c r="D2097" s="6">
        <v>1</v>
      </c>
      <c r="E2097" s="15" t="s">
        <v>3317</v>
      </c>
      <c r="F2097" s="15">
        <f>TRUNC(중기기초자료!E721 * 중기전역변수!C19, 1)</f>
        <v>25758.7</v>
      </c>
      <c r="G2097" s="15">
        <f>TRUNC(F2097*D2097, 1)</f>
        <v>25758.7</v>
      </c>
      <c r="H2097" s="6" t="s">
        <v>5631</v>
      </c>
      <c r="I2097" s="6" t="s">
        <v>5631</v>
      </c>
      <c r="K2097" s="6" t="s">
        <v>3156</v>
      </c>
      <c r="L2097" s="6" t="s">
        <v>5631</v>
      </c>
      <c r="M2097" s="6" t="s">
        <v>3230</v>
      </c>
    </row>
    <row r="2098" spans="1:14" ht="15" customHeight="1">
      <c r="B2098" s="6" t="s">
        <v>4803</v>
      </c>
      <c r="G2098" s="14">
        <f>TRUNC(G2097, 0)</f>
        <v>25758</v>
      </c>
    </row>
    <row r="2099" spans="1:14" ht="15" customHeight="1">
      <c r="B2099" s="6" t="s">
        <v>588</v>
      </c>
      <c r="G2099" s="14">
        <f>TRUNC(G2093+G2096+G2098, 0)</f>
        <v>492115</v>
      </c>
    </row>
    <row r="2100" spans="1:14" ht="15" customHeight="1">
      <c r="A2100" s="13"/>
      <c r="B2100" s="13"/>
      <c r="C2100" s="13"/>
      <c r="D2100" s="13"/>
      <c r="E2100" s="13"/>
      <c r="F2100" s="13"/>
      <c r="G2100" s="13"/>
      <c r="H2100" s="13"/>
    </row>
    <row r="2101" spans="1:14" ht="15" customHeight="1">
      <c r="A2101" s="13" t="s">
        <v>4970</v>
      </c>
      <c r="B2101" s="13" t="s">
        <v>2229</v>
      </c>
      <c r="C2101" s="13"/>
      <c r="D2101" s="13"/>
      <c r="E2101" s="13"/>
      <c r="F2101" s="13"/>
      <c r="G2101" s="13"/>
      <c r="H2101" s="13"/>
      <c r="I2101" s="6" t="s">
        <v>5631</v>
      </c>
      <c r="J2101" s="6" t="s">
        <v>3696</v>
      </c>
    </row>
    <row r="2102" spans="1:14" ht="15" customHeight="1">
      <c r="A2102" s="13" t="s">
        <v>1567</v>
      </c>
      <c r="B2102" s="13" t="s">
        <v>1801</v>
      </c>
      <c r="C2102" s="13"/>
      <c r="D2102" s="13"/>
      <c r="E2102" s="13"/>
      <c r="F2102" s="13"/>
      <c r="G2102" s="13"/>
      <c r="H2102" s="13"/>
    </row>
    <row r="2103" spans="1:14" ht="15" customHeight="1">
      <c r="A2103" s="5" t="s">
        <v>4302</v>
      </c>
      <c r="B2103" s="5"/>
      <c r="C2103" s="5" t="s">
        <v>2755</v>
      </c>
      <c r="D2103" s="5" t="s">
        <v>182</v>
      </c>
      <c r="E2103" s="5" t="s">
        <v>5266</v>
      </c>
      <c r="F2103" s="5" t="s">
        <v>1321</v>
      </c>
      <c r="G2103" s="5" t="s">
        <v>780</v>
      </c>
      <c r="H2103" s="5" t="s">
        <v>1458</v>
      </c>
    </row>
    <row r="2104" spans="1:14" ht="15" customHeight="1">
      <c r="A2104" s="6" t="s">
        <v>405</v>
      </c>
      <c r="B2104" s="6" t="s">
        <v>3929</v>
      </c>
      <c r="C2104" s="6" t="s">
        <v>3160</v>
      </c>
      <c r="D2104" s="6">
        <f>(1286 + 357 + 860)*10^-4</f>
        <v>0.25030000000000002</v>
      </c>
      <c r="E2104" s="14" t="s">
        <v>740</v>
      </c>
      <c r="F2104" s="14">
        <f>중기기초자료!F189</f>
        <v>26400</v>
      </c>
      <c r="G2104" s="15">
        <f>TRUNC(F2104*D2104, 1)</f>
        <v>6607.9</v>
      </c>
      <c r="H2104" s="6" t="s">
        <v>5631</v>
      </c>
      <c r="I2104" s="6" t="s">
        <v>5631</v>
      </c>
      <c r="K2104" s="6" t="s">
        <v>724</v>
      </c>
      <c r="L2104" s="6" t="s">
        <v>5631</v>
      </c>
      <c r="M2104" s="6" t="s">
        <v>2123</v>
      </c>
      <c r="N2104" s="6" t="s">
        <v>1792</v>
      </c>
    </row>
    <row r="2105" spans="1:14" ht="15" customHeight="1">
      <c r="B2105" s="6" t="s">
        <v>4803</v>
      </c>
      <c r="G2105" s="14">
        <f>TRUNC(G2104, 0)</f>
        <v>6607</v>
      </c>
    </row>
    <row r="2106" spans="1:14" ht="15" customHeight="1">
      <c r="A2106" s="6" t="s">
        <v>3802</v>
      </c>
      <c r="B2106" s="6" t="s">
        <v>2171</v>
      </c>
      <c r="C2106" s="6" t="s">
        <v>4283</v>
      </c>
      <c r="D2106" s="6">
        <v>2.9</v>
      </c>
      <c r="E2106" s="16" t="s">
        <v>5542</v>
      </c>
      <c r="F2106" s="16">
        <f>중기기초자료!D731</f>
        <v>1223</v>
      </c>
      <c r="G2106" s="15">
        <f>TRUNC(F2106*D2106, 1)</f>
        <v>3546.7</v>
      </c>
      <c r="H2106" s="6" t="s">
        <v>5631</v>
      </c>
      <c r="I2106" s="6" t="s">
        <v>5631</v>
      </c>
      <c r="K2106" s="6" t="s">
        <v>2015</v>
      </c>
      <c r="L2106" s="6" t="s">
        <v>5631</v>
      </c>
      <c r="M2106" s="6" t="s">
        <v>1155</v>
      </c>
    </row>
    <row r="2107" spans="1:14" ht="15" customHeight="1">
      <c r="B2107" s="6" t="s">
        <v>1786</v>
      </c>
      <c r="C2107" s="6" t="s">
        <v>4283</v>
      </c>
      <c r="D2107" s="6">
        <v>20</v>
      </c>
      <c r="E2107" s="16" t="s">
        <v>2305</v>
      </c>
      <c r="F2107" s="16">
        <v>0</v>
      </c>
      <c r="G2107" s="15">
        <f>TRUNC((G2106) * D2107/100, 1)</f>
        <v>709.3</v>
      </c>
      <c r="H2107" s="6" t="s">
        <v>5631</v>
      </c>
      <c r="I2107" s="6" t="s">
        <v>5631</v>
      </c>
      <c r="K2107" s="6" t="s">
        <v>608</v>
      </c>
      <c r="L2107" s="6" t="s">
        <v>5631</v>
      </c>
      <c r="M2107" s="6" t="s">
        <v>3749</v>
      </c>
      <c r="N2107" s="6" t="s">
        <v>5631</v>
      </c>
    </row>
    <row r="2108" spans="1:14" ht="15" customHeight="1">
      <c r="B2108" s="6" t="s">
        <v>4803</v>
      </c>
      <c r="G2108" s="14">
        <f>TRUNC(G2106+G2107, 0)</f>
        <v>4256</v>
      </c>
    </row>
    <row r="2109" spans="1:14" ht="15" customHeight="1">
      <c r="A2109" s="6" t="s">
        <v>2270</v>
      </c>
      <c r="B2109" s="6" t="s">
        <v>5395</v>
      </c>
      <c r="C2109" s="6" t="s">
        <v>2554</v>
      </c>
      <c r="D2109" s="6">
        <v>1</v>
      </c>
      <c r="E2109" s="15" t="s">
        <v>3317</v>
      </c>
      <c r="F2109" s="15">
        <f>TRUNC(중기기초자료!E722 * 중기전역변수!C19, 1)</f>
        <v>24115.599999999999</v>
      </c>
      <c r="G2109" s="15">
        <f>TRUNC(F2109*D2109, 1)</f>
        <v>24115.599999999999</v>
      </c>
      <c r="H2109" s="6" t="s">
        <v>5631</v>
      </c>
      <c r="I2109" s="6" t="s">
        <v>5631</v>
      </c>
      <c r="K2109" s="6" t="s">
        <v>3156</v>
      </c>
      <c r="L2109" s="6" t="s">
        <v>5631</v>
      </c>
      <c r="M2109" s="6" t="s">
        <v>63</v>
      </c>
    </row>
    <row r="2110" spans="1:14" ht="15" customHeight="1">
      <c r="B2110" s="6" t="s">
        <v>4803</v>
      </c>
      <c r="G2110" s="14">
        <f>TRUNC(G2109, 0)</f>
        <v>24115</v>
      </c>
    </row>
    <row r="2111" spans="1:14" ht="15" customHeight="1">
      <c r="B2111" s="6" t="s">
        <v>588</v>
      </c>
      <c r="G2111" s="14">
        <f>TRUNC(G2105+G2108+G2110, 0)</f>
        <v>34978</v>
      </c>
    </row>
    <row r="2112" spans="1:14" ht="15" customHeight="1">
      <c r="A2112" s="13"/>
      <c r="B2112" s="13"/>
      <c r="C2112" s="13"/>
      <c r="D2112" s="13"/>
      <c r="E2112" s="13"/>
      <c r="F2112" s="13"/>
      <c r="G2112" s="13"/>
      <c r="H2112" s="13"/>
    </row>
    <row r="2113" spans="1:14" ht="15" customHeight="1">
      <c r="A2113" s="13" t="s">
        <v>4970</v>
      </c>
      <c r="B2113" s="13" t="s">
        <v>2936</v>
      </c>
      <c r="C2113" s="13"/>
      <c r="D2113" s="13"/>
      <c r="E2113" s="13"/>
      <c r="F2113" s="13"/>
      <c r="G2113" s="13"/>
      <c r="H2113" s="13"/>
      <c r="I2113" s="6" t="s">
        <v>5631</v>
      </c>
      <c r="J2113" s="6" t="s">
        <v>1370</v>
      </c>
    </row>
    <row r="2114" spans="1:14" ht="15" customHeight="1">
      <c r="A2114" s="13" t="s">
        <v>1567</v>
      </c>
      <c r="B2114" s="13" t="s">
        <v>4555</v>
      </c>
      <c r="C2114" s="13"/>
      <c r="D2114" s="13"/>
      <c r="E2114" s="13"/>
      <c r="F2114" s="13"/>
      <c r="G2114" s="13"/>
      <c r="H2114" s="13"/>
    </row>
    <row r="2115" spans="1:14" ht="15" customHeight="1">
      <c r="A2115" s="5" t="s">
        <v>4302</v>
      </c>
      <c r="B2115" s="5"/>
      <c r="C2115" s="5" t="s">
        <v>2755</v>
      </c>
      <c r="D2115" s="5" t="s">
        <v>182</v>
      </c>
      <c r="E2115" s="5" t="s">
        <v>5266</v>
      </c>
      <c r="F2115" s="5" t="s">
        <v>1321</v>
      </c>
      <c r="G2115" s="5" t="s">
        <v>780</v>
      </c>
      <c r="H2115" s="5" t="s">
        <v>1458</v>
      </c>
    </row>
    <row r="2116" spans="1:14" ht="15" customHeight="1">
      <c r="A2116" s="6" t="s">
        <v>405</v>
      </c>
      <c r="B2116" s="6" t="s">
        <v>3929</v>
      </c>
      <c r="C2116" s="6" t="s">
        <v>2904</v>
      </c>
      <c r="D2116" s="6">
        <f>(1286 + 357 + 860)*10^-4</f>
        <v>0.25030000000000002</v>
      </c>
      <c r="E2116" s="14" t="s">
        <v>740</v>
      </c>
      <c r="F2116" s="14">
        <f>중기기초자료!F190</f>
        <v>29474</v>
      </c>
      <c r="G2116" s="15">
        <f>TRUNC(F2116*D2116, 1)</f>
        <v>7377.3</v>
      </c>
      <c r="H2116" s="6" t="s">
        <v>5631</v>
      </c>
      <c r="I2116" s="6" t="s">
        <v>5631</v>
      </c>
      <c r="K2116" s="6" t="s">
        <v>724</v>
      </c>
      <c r="L2116" s="6" t="s">
        <v>5631</v>
      </c>
      <c r="M2116" s="6" t="s">
        <v>5420</v>
      </c>
      <c r="N2116" s="6" t="s">
        <v>2820</v>
      </c>
    </row>
    <row r="2117" spans="1:14" ht="15" customHeight="1">
      <c r="B2117" s="6" t="s">
        <v>4803</v>
      </c>
      <c r="G2117" s="14">
        <f>TRUNC(G2116, 0)</f>
        <v>7377</v>
      </c>
    </row>
    <row r="2118" spans="1:14" ht="15" customHeight="1">
      <c r="A2118" s="6" t="s">
        <v>3802</v>
      </c>
      <c r="B2118" s="6" t="s">
        <v>2171</v>
      </c>
      <c r="C2118" s="6" t="s">
        <v>4283</v>
      </c>
      <c r="D2118" s="6">
        <v>3.1</v>
      </c>
      <c r="E2118" s="16" t="s">
        <v>5542</v>
      </c>
      <c r="F2118" s="16">
        <f>중기기초자료!D731</f>
        <v>1223</v>
      </c>
      <c r="G2118" s="15">
        <f>TRUNC(F2118*D2118, 1)</f>
        <v>3791.3</v>
      </c>
      <c r="H2118" s="6" t="s">
        <v>5631</v>
      </c>
      <c r="I2118" s="6" t="s">
        <v>5631</v>
      </c>
      <c r="K2118" s="6" t="s">
        <v>2015</v>
      </c>
      <c r="L2118" s="6" t="s">
        <v>5631</v>
      </c>
      <c r="M2118" s="6" t="s">
        <v>1155</v>
      </c>
    </row>
    <row r="2119" spans="1:14" ht="15" customHeight="1">
      <c r="B2119" s="6" t="s">
        <v>1786</v>
      </c>
      <c r="C2119" s="6" t="s">
        <v>4283</v>
      </c>
      <c r="D2119" s="6">
        <v>20</v>
      </c>
      <c r="E2119" s="16" t="s">
        <v>2305</v>
      </c>
      <c r="F2119" s="16">
        <v>0</v>
      </c>
      <c r="G2119" s="15">
        <f>TRUNC((G2118) * D2119/100, 1)</f>
        <v>758.2</v>
      </c>
      <c r="H2119" s="6" t="s">
        <v>5631</v>
      </c>
      <c r="I2119" s="6" t="s">
        <v>5631</v>
      </c>
      <c r="K2119" s="6" t="s">
        <v>608</v>
      </c>
      <c r="L2119" s="6" t="s">
        <v>5631</v>
      </c>
      <c r="M2119" s="6" t="s">
        <v>3749</v>
      </c>
      <c r="N2119" s="6" t="s">
        <v>5631</v>
      </c>
    </row>
    <row r="2120" spans="1:14" ht="15" customHeight="1">
      <c r="B2120" s="6" t="s">
        <v>4803</v>
      </c>
      <c r="G2120" s="14">
        <f>TRUNC(G2118+G2119, 0)</f>
        <v>4549</v>
      </c>
    </row>
    <row r="2121" spans="1:14" ht="15" customHeight="1">
      <c r="A2121" s="6" t="s">
        <v>2270</v>
      </c>
      <c r="B2121" s="6" t="s">
        <v>5395</v>
      </c>
      <c r="C2121" s="6" t="s">
        <v>2554</v>
      </c>
      <c r="D2121" s="6">
        <v>1</v>
      </c>
      <c r="E2121" s="15" t="s">
        <v>3317</v>
      </c>
      <c r="F2121" s="15">
        <f>TRUNC(중기기초자료!E722 * 중기전역변수!C19, 1)</f>
        <v>24115.599999999999</v>
      </c>
      <c r="G2121" s="15">
        <f>TRUNC(F2121*D2121, 1)</f>
        <v>24115.599999999999</v>
      </c>
      <c r="H2121" s="6" t="s">
        <v>5631</v>
      </c>
      <c r="I2121" s="6" t="s">
        <v>5631</v>
      </c>
      <c r="K2121" s="6" t="s">
        <v>3156</v>
      </c>
      <c r="L2121" s="6" t="s">
        <v>5631</v>
      </c>
      <c r="M2121" s="6" t="s">
        <v>63</v>
      </c>
    </row>
    <row r="2122" spans="1:14" ht="15" customHeight="1">
      <c r="B2122" s="6" t="s">
        <v>4803</v>
      </c>
      <c r="G2122" s="14">
        <f>TRUNC(G2121, 0)</f>
        <v>24115</v>
      </c>
    </row>
    <row r="2123" spans="1:14" ht="15" customHeight="1">
      <c r="B2123" s="6" t="s">
        <v>588</v>
      </c>
      <c r="G2123" s="14">
        <f>TRUNC(G2117+G2120+G2122, 0)</f>
        <v>36041</v>
      </c>
    </row>
    <row r="2124" spans="1:14" ht="15" customHeight="1">
      <c r="A2124" s="13"/>
      <c r="B2124" s="13"/>
      <c r="C2124" s="13"/>
      <c r="D2124" s="13"/>
      <c r="E2124" s="13"/>
      <c r="F2124" s="13"/>
      <c r="G2124" s="13"/>
      <c r="H2124" s="13"/>
    </row>
    <row r="2125" spans="1:14" ht="15" customHeight="1">
      <c r="A2125" s="13" t="s">
        <v>4970</v>
      </c>
      <c r="B2125" s="13" t="s">
        <v>149</v>
      </c>
      <c r="C2125" s="13"/>
      <c r="D2125" s="13"/>
      <c r="E2125" s="13"/>
      <c r="F2125" s="13"/>
      <c r="G2125" s="13"/>
      <c r="H2125" s="13"/>
      <c r="I2125" s="6" t="s">
        <v>5631</v>
      </c>
      <c r="J2125" s="6" t="s">
        <v>206</v>
      </c>
    </row>
    <row r="2126" spans="1:14" ht="15" customHeight="1">
      <c r="A2126" s="13" t="s">
        <v>1567</v>
      </c>
      <c r="B2126" s="13" t="s">
        <v>2158</v>
      </c>
      <c r="C2126" s="13"/>
      <c r="D2126" s="13"/>
      <c r="E2126" s="13"/>
      <c r="F2126" s="13"/>
      <c r="G2126" s="13"/>
      <c r="H2126" s="13"/>
    </row>
    <row r="2127" spans="1:14" ht="15" customHeight="1">
      <c r="A2127" s="5" t="s">
        <v>4302</v>
      </c>
      <c r="B2127" s="5"/>
      <c r="C2127" s="5" t="s">
        <v>2755</v>
      </c>
      <c r="D2127" s="5" t="s">
        <v>182</v>
      </c>
      <c r="E2127" s="5" t="s">
        <v>5266</v>
      </c>
      <c r="F2127" s="5" t="s">
        <v>1321</v>
      </c>
      <c r="G2127" s="5" t="s">
        <v>780</v>
      </c>
      <c r="H2127" s="5" t="s">
        <v>1458</v>
      </c>
    </row>
    <row r="2128" spans="1:14" ht="15" customHeight="1">
      <c r="A2128" s="6" t="s">
        <v>405</v>
      </c>
      <c r="B2128" s="6" t="s">
        <v>3929</v>
      </c>
      <c r="C2128" s="6" t="s">
        <v>5521</v>
      </c>
      <c r="D2128" s="6">
        <f>(1286 + 357 + 860)*10^-4</f>
        <v>0.25030000000000002</v>
      </c>
      <c r="E2128" s="14" t="s">
        <v>740</v>
      </c>
      <c r="F2128" s="14">
        <f>중기기초자료!F191</f>
        <v>33960</v>
      </c>
      <c r="G2128" s="15">
        <f>TRUNC(F2128*D2128, 1)</f>
        <v>8500.1</v>
      </c>
      <c r="H2128" s="6" t="s">
        <v>5631</v>
      </c>
      <c r="I2128" s="6" t="s">
        <v>5631</v>
      </c>
      <c r="K2128" s="6" t="s">
        <v>724</v>
      </c>
      <c r="L2128" s="6" t="s">
        <v>5631</v>
      </c>
      <c r="M2128" s="6" t="s">
        <v>4261</v>
      </c>
      <c r="N2128" s="6" t="s">
        <v>1792</v>
      </c>
    </row>
    <row r="2129" spans="1:14" ht="15" customHeight="1">
      <c r="B2129" s="6" t="s">
        <v>4803</v>
      </c>
      <c r="G2129" s="14">
        <f>TRUNC(G2128, 0)</f>
        <v>8500</v>
      </c>
    </row>
    <row r="2130" spans="1:14" ht="15" customHeight="1">
      <c r="A2130" s="6" t="s">
        <v>3802</v>
      </c>
      <c r="B2130" s="6" t="s">
        <v>2171</v>
      </c>
      <c r="C2130" s="6" t="s">
        <v>4283</v>
      </c>
      <c r="D2130" s="6">
        <v>5.0999999999999996</v>
      </c>
      <c r="E2130" s="16" t="s">
        <v>5542</v>
      </c>
      <c r="F2130" s="16">
        <f>중기기초자료!D731</f>
        <v>1223</v>
      </c>
      <c r="G2130" s="15">
        <f>TRUNC(F2130*D2130, 1)</f>
        <v>6237.3</v>
      </c>
      <c r="H2130" s="6" t="s">
        <v>5631</v>
      </c>
      <c r="I2130" s="6" t="s">
        <v>5631</v>
      </c>
      <c r="K2130" s="6" t="s">
        <v>2015</v>
      </c>
      <c r="L2130" s="6" t="s">
        <v>5631</v>
      </c>
      <c r="M2130" s="6" t="s">
        <v>1155</v>
      </c>
    </row>
    <row r="2131" spans="1:14" ht="15" customHeight="1">
      <c r="B2131" s="6" t="s">
        <v>1786</v>
      </c>
      <c r="C2131" s="6" t="s">
        <v>4283</v>
      </c>
      <c r="D2131" s="6">
        <v>20</v>
      </c>
      <c r="E2131" s="16" t="s">
        <v>2305</v>
      </c>
      <c r="F2131" s="16">
        <v>0</v>
      </c>
      <c r="G2131" s="15">
        <f>TRUNC((G2130) * D2131/100, 1)</f>
        <v>1247.4000000000001</v>
      </c>
      <c r="H2131" s="6" t="s">
        <v>5631</v>
      </c>
      <c r="I2131" s="6" t="s">
        <v>5631</v>
      </c>
      <c r="K2131" s="6" t="s">
        <v>608</v>
      </c>
      <c r="L2131" s="6" t="s">
        <v>5631</v>
      </c>
      <c r="M2131" s="6" t="s">
        <v>3749</v>
      </c>
      <c r="N2131" s="6" t="s">
        <v>5631</v>
      </c>
    </row>
    <row r="2132" spans="1:14" ht="15" customHeight="1">
      <c r="B2132" s="6" t="s">
        <v>4803</v>
      </c>
      <c r="G2132" s="14">
        <f>TRUNC(G2130+G2131, 0)</f>
        <v>7484</v>
      </c>
    </row>
    <row r="2133" spans="1:14" ht="15" customHeight="1">
      <c r="A2133" s="6" t="s">
        <v>2270</v>
      </c>
      <c r="B2133" s="6" t="s">
        <v>5395</v>
      </c>
      <c r="C2133" s="6" t="s">
        <v>2554</v>
      </c>
      <c r="D2133" s="6">
        <v>1</v>
      </c>
      <c r="E2133" s="15" t="s">
        <v>3317</v>
      </c>
      <c r="F2133" s="15">
        <f>TRUNC(중기기초자료!E722 * 중기전역변수!C19, 1)</f>
        <v>24115.599999999999</v>
      </c>
      <c r="G2133" s="15">
        <f>TRUNC(F2133*D2133, 1)</f>
        <v>24115.599999999999</v>
      </c>
      <c r="H2133" s="6" t="s">
        <v>5631</v>
      </c>
      <c r="I2133" s="6" t="s">
        <v>5631</v>
      </c>
      <c r="K2133" s="6" t="s">
        <v>3156</v>
      </c>
      <c r="L2133" s="6" t="s">
        <v>5631</v>
      </c>
      <c r="M2133" s="6" t="s">
        <v>63</v>
      </c>
    </row>
    <row r="2134" spans="1:14" ht="15" customHeight="1">
      <c r="B2134" s="6" t="s">
        <v>4803</v>
      </c>
      <c r="G2134" s="14">
        <f>TRUNC(G2133, 0)</f>
        <v>24115</v>
      </c>
    </row>
    <row r="2135" spans="1:14" ht="15" customHeight="1">
      <c r="B2135" s="6" t="s">
        <v>588</v>
      </c>
      <c r="G2135" s="14">
        <f>TRUNC(G2129+G2132+G2134, 0)</f>
        <v>40099</v>
      </c>
    </row>
    <row r="2136" spans="1:14" ht="15" customHeight="1">
      <c r="A2136" s="13"/>
      <c r="B2136" s="13"/>
      <c r="C2136" s="13"/>
      <c r="D2136" s="13"/>
      <c r="E2136" s="13"/>
      <c r="F2136" s="13"/>
      <c r="G2136" s="13"/>
      <c r="H2136" s="13"/>
    </row>
    <row r="2137" spans="1:14" ht="15" customHeight="1">
      <c r="A2137" s="13" t="s">
        <v>4970</v>
      </c>
      <c r="B2137" s="13" t="s">
        <v>5529</v>
      </c>
      <c r="C2137" s="13"/>
      <c r="D2137" s="13"/>
      <c r="E2137" s="13"/>
      <c r="F2137" s="13"/>
      <c r="G2137" s="13"/>
      <c r="H2137" s="13"/>
      <c r="I2137" s="6" t="s">
        <v>5631</v>
      </c>
      <c r="J2137" s="6" t="s">
        <v>4332</v>
      </c>
    </row>
    <row r="2138" spans="1:14" ht="15" customHeight="1">
      <c r="A2138" s="13" t="s">
        <v>1567</v>
      </c>
      <c r="B2138" s="13" t="s">
        <v>1363</v>
      </c>
      <c r="C2138" s="13"/>
      <c r="D2138" s="13"/>
      <c r="E2138" s="13"/>
      <c r="F2138" s="13"/>
      <c r="G2138" s="13"/>
      <c r="H2138" s="13"/>
    </row>
    <row r="2139" spans="1:14" ht="15" customHeight="1">
      <c r="A2139" s="5" t="s">
        <v>4302</v>
      </c>
      <c r="B2139" s="5"/>
      <c r="C2139" s="5" t="s">
        <v>2755</v>
      </c>
      <c r="D2139" s="5" t="s">
        <v>182</v>
      </c>
      <c r="E2139" s="5" t="s">
        <v>5266</v>
      </c>
      <c r="F2139" s="5" t="s">
        <v>1321</v>
      </c>
      <c r="G2139" s="5" t="s">
        <v>780</v>
      </c>
      <c r="H2139" s="5" t="s">
        <v>1458</v>
      </c>
    </row>
    <row r="2140" spans="1:14" ht="15" customHeight="1">
      <c r="A2140" s="6" t="s">
        <v>405</v>
      </c>
      <c r="B2140" s="6" t="s">
        <v>4815</v>
      </c>
      <c r="C2140" s="6" t="s">
        <v>5495</v>
      </c>
      <c r="D2140" s="6">
        <f>(1286 + 357 + 860)*10^-4</f>
        <v>0.25030000000000002</v>
      </c>
      <c r="E2140" s="14" t="s">
        <v>740</v>
      </c>
      <c r="F2140" s="14">
        <f>중기기초자료!F192</f>
        <v>71478</v>
      </c>
      <c r="G2140" s="15">
        <f>TRUNC(F2140*D2140, 1)</f>
        <v>17890.900000000001</v>
      </c>
      <c r="H2140" s="6" t="s">
        <v>5631</v>
      </c>
      <c r="I2140" s="6" t="s">
        <v>5631</v>
      </c>
      <c r="K2140" s="6" t="s">
        <v>724</v>
      </c>
      <c r="L2140" s="6" t="s">
        <v>5631</v>
      </c>
      <c r="M2140" s="6" t="s">
        <v>312</v>
      </c>
      <c r="N2140" s="6" t="s">
        <v>1792</v>
      </c>
    </row>
    <row r="2141" spans="1:14" ht="15" customHeight="1">
      <c r="B2141" s="6" t="s">
        <v>4803</v>
      </c>
      <c r="G2141" s="14">
        <f>TRUNC(G2140, 0)</f>
        <v>17890</v>
      </c>
    </row>
    <row r="2142" spans="1:14" ht="15" customHeight="1">
      <c r="A2142" s="6" t="s">
        <v>3802</v>
      </c>
      <c r="B2142" s="6" t="s">
        <v>2171</v>
      </c>
      <c r="C2142" s="6" t="s">
        <v>4283</v>
      </c>
      <c r="D2142" s="6">
        <v>10.3</v>
      </c>
      <c r="E2142" s="16" t="s">
        <v>5542</v>
      </c>
      <c r="F2142" s="16">
        <f>중기기초자료!D731</f>
        <v>1223</v>
      </c>
      <c r="G2142" s="15">
        <f>TRUNC(F2142*D2142, 1)</f>
        <v>12596.9</v>
      </c>
      <c r="H2142" s="6" t="s">
        <v>5631</v>
      </c>
      <c r="I2142" s="6" t="s">
        <v>5631</v>
      </c>
      <c r="K2142" s="6" t="s">
        <v>2015</v>
      </c>
      <c r="L2142" s="6" t="s">
        <v>5631</v>
      </c>
      <c r="M2142" s="6" t="s">
        <v>1155</v>
      </c>
    </row>
    <row r="2143" spans="1:14" ht="15" customHeight="1">
      <c r="B2143" s="6" t="s">
        <v>1786</v>
      </c>
      <c r="C2143" s="6" t="s">
        <v>4283</v>
      </c>
      <c r="D2143" s="6">
        <v>20</v>
      </c>
      <c r="E2143" s="16" t="s">
        <v>2305</v>
      </c>
      <c r="F2143" s="16">
        <v>0</v>
      </c>
      <c r="G2143" s="15">
        <f>TRUNC((G2142) * D2143/100, 1)</f>
        <v>2519.3000000000002</v>
      </c>
      <c r="H2143" s="6" t="s">
        <v>5631</v>
      </c>
      <c r="I2143" s="6" t="s">
        <v>5631</v>
      </c>
      <c r="K2143" s="6" t="s">
        <v>608</v>
      </c>
      <c r="L2143" s="6" t="s">
        <v>5631</v>
      </c>
      <c r="M2143" s="6" t="s">
        <v>3749</v>
      </c>
      <c r="N2143" s="6" t="s">
        <v>5631</v>
      </c>
    </row>
    <row r="2144" spans="1:14" ht="15" customHeight="1">
      <c r="B2144" s="6" t="s">
        <v>4803</v>
      </c>
      <c r="G2144" s="14">
        <f>TRUNC(G2142+G2143, 0)</f>
        <v>15116</v>
      </c>
    </row>
    <row r="2145" spans="1:14" ht="15" customHeight="1">
      <c r="A2145" s="6" t="s">
        <v>2270</v>
      </c>
      <c r="B2145" s="6" t="s">
        <v>5395</v>
      </c>
      <c r="C2145" s="6" t="s">
        <v>2554</v>
      </c>
      <c r="D2145" s="6">
        <v>1</v>
      </c>
      <c r="E2145" s="15" t="s">
        <v>3317</v>
      </c>
      <c r="F2145" s="15">
        <f>TRUNC(중기기초자료!E722 * 중기전역변수!C19, 1)</f>
        <v>24115.599999999999</v>
      </c>
      <c r="G2145" s="15">
        <f>TRUNC(F2145*D2145, 1)</f>
        <v>24115.599999999999</v>
      </c>
      <c r="H2145" s="6" t="s">
        <v>5631</v>
      </c>
      <c r="I2145" s="6" t="s">
        <v>5631</v>
      </c>
      <c r="K2145" s="6" t="s">
        <v>3156</v>
      </c>
      <c r="L2145" s="6" t="s">
        <v>5631</v>
      </c>
      <c r="M2145" s="6" t="s">
        <v>63</v>
      </c>
    </row>
    <row r="2146" spans="1:14" ht="15" customHeight="1">
      <c r="B2146" s="6" t="s">
        <v>4803</v>
      </c>
      <c r="G2146" s="14">
        <f>TRUNC(G2145, 0)</f>
        <v>24115</v>
      </c>
    </row>
    <row r="2147" spans="1:14" ht="15" customHeight="1">
      <c r="B2147" s="6" t="s">
        <v>588</v>
      </c>
      <c r="G2147" s="14">
        <f>TRUNC(G2141+G2144+G2146, 0)</f>
        <v>57121</v>
      </c>
    </row>
    <row r="2148" spans="1:14" ht="15" customHeight="1">
      <c r="A2148" s="13"/>
      <c r="B2148" s="13"/>
      <c r="C2148" s="13"/>
      <c r="D2148" s="13"/>
      <c r="E2148" s="13"/>
      <c r="F2148" s="13"/>
      <c r="G2148" s="13"/>
      <c r="H2148" s="13"/>
    </row>
    <row r="2149" spans="1:14" ht="15" customHeight="1">
      <c r="A2149" s="13" t="s">
        <v>4970</v>
      </c>
      <c r="B2149" s="13" t="s">
        <v>1408</v>
      </c>
      <c r="C2149" s="13"/>
      <c r="D2149" s="13"/>
      <c r="E2149" s="13"/>
      <c r="F2149" s="13"/>
      <c r="G2149" s="13"/>
      <c r="H2149" s="13"/>
      <c r="I2149" s="6" t="s">
        <v>5631</v>
      </c>
      <c r="J2149" s="6" t="s">
        <v>1631</v>
      </c>
    </row>
    <row r="2150" spans="1:14" ht="15" customHeight="1">
      <c r="A2150" s="13" t="s">
        <v>1567</v>
      </c>
      <c r="B2150" s="13" t="s">
        <v>4249</v>
      </c>
      <c r="C2150" s="13"/>
      <c r="D2150" s="13"/>
      <c r="E2150" s="13"/>
      <c r="F2150" s="13"/>
      <c r="G2150" s="13"/>
      <c r="H2150" s="13"/>
    </row>
    <row r="2151" spans="1:14" ht="15" customHeight="1">
      <c r="A2151" s="5" t="s">
        <v>4302</v>
      </c>
      <c r="B2151" s="5"/>
      <c r="C2151" s="5" t="s">
        <v>2755</v>
      </c>
      <c r="D2151" s="5" t="s">
        <v>182</v>
      </c>
      <c r="E2151" s="5" t="s">
        <v>5266</v>
      </c>
      <c r="F2151" s="5" t="s">
        <v>1321</v>
      </c>
      <c r="G2151" s="5" t="s">
        <v>780</v>
      </c>
      <c r="H2151" s="5" t="s">
        <v>1458</v>
      </c>
    </row>
    <row r="2152" spans="1:14" ht="15" customHeight="1">
      <c r="A2152" s="6" t="s">
        <v>405</v>
      </c>
      <c r="B2152" s="6" t="s">
        <v>4815</v>
      </c>
      <c r="C2152" s="6" t="s">
        <v>3769</v>
      </c>
      <c r="D2152" s="6">
        <f>(1286 + 357 + 860)*10^-4</f>
        <v>0.25030000000000002</v>
      </c>
      <c r="E2152" s="14" t="s">
        <v>740</v>
      </c>
      <c r="F2152" s="14">
        <f>중기기초자료!F193</f>
        <v>90972</v>
      </c>
      <c r="G2152" s="15">
        <f>TRUNC(F2152*D2152, 1)</f>
        <v>22770.2</v>
      </c>
      <c r="H2152" s="6" t="s">
        <v>5631</v>
      </c>
      <c r="I2152" s="6" t="s">
        <v>5631</v>
      </c>
      <c r="K2152" s="6" t="s">
        <v>724</v>
      </c>
      <c r="L2152" s="6" t="s">
        <v>5631</v>
      </c>
      <c r="M2152" s="6" t="s">
        <v>2858</v>
      </c>
      <c r="N2152" s="6" t="s">
        <v>1792</v>
      </c>
    </row>
    <row r="2153" spans="1:14" ht="15" customHeight="1">
      <c r="B2153" s="6" t="s">
        <v>4803</v>
      </c>
      <c r="G2153" s="14">
        <f>TRUNC(G2152, 0)</f>
        <v>22770</v>
      </c>
    </row>
    <row r="2154" spans="1:14" ht="15" customHeight="1">
      <c r="A2154" s="6" t="s">
        <v>3802</v>
      </c>
      <c r="B2154" s="6" t="s">
        <v>2171</v>
      </c>
      <c r="C2154" s="6" t="s">
        <v>4283</v>
      </c>
      <c r="D2154" s="6">
        <v>11</v>
      </c>
      <c r="E2154" s="16" t="s">
        <v>5542</v>
      </c>
      <c r="F2154" s="16">
        <f>중기기초자료!D731</f>
        <v>1223</v>
      </c>
      <c r="G2154" s="15">
        <f>TRUNC(F2154*D2154, 1)</f>
        <v>13453</v>
      </c>
      <c r="H2154" s="6" t="s">
        <v>5631</v>
      </c>
      <c r="I2154" s="6" t="s">
        <v>5631</v>
      </c>
      <c r="K2154" s="6" t="s">
        <v>2015</v>
      </c>
      <c r="L2154" s="6" t="s">
        <v>5631</v>
      </c>
      <c r="M2154" s="6" t="s">
        <v>1155</v>
      </c>
    </row>
    <row r="2155" spans="1:14" ht="15" customHeight="1">
      <c r="B2155" s="6" t="s">
        <v>1786</v>
      </c>
      <c r="C2155" s="6" t="s">
        <v>4283</v>
      </c>
      <c r="D2155" s="6">
        <v>20</v>
      </c>
      <c r="E2155" s="16" t="s">
        <v>2305</v>
      </c>
      <c r="F2155" s="16">
        <v>0</v>
      </c>
      <c r="G2155" s="15">
        <f>TRUNC((G2154) * D2155/100, 1)</f>
        <v>2690.6</v>
      </c>
      <c r="H2155" s="6" t="s">
        <v>5631</v>
      </c>
      <c r="I2155" s="6" t="s">
        <v>5631</v>
      </c>
      <c r="K2155" s="6" t="s">
        <v>608</v>
      </c>
      <c r="L2155" s="6" t="s">
        <v>5631</v>
      </c>
      <c r="M2155" s="6" t="s">
        <v>3749</v>
      </c>
      <c r="N2155" s="6" t="s">
        <v>5631</v>
      </c>
    </row>
    <row r="2156" spans="1:14" ht="15" customHeight="1">
      <c r="B2156" s="6" t="s">
        <v>4803</v>
      </c>
      <c r="G2156" s="14">
        <f>TRUNC(G2154+G2155, 0)</f>
        <v>16143</v>
      </c>
    </row>
    <row r="2157" spans="1:14" ht="15" customHeight="1">
      <c r="A2157" s="6" t="s">
        <v>2270</v>
      </c>
      <c r="B2157" s="6" t="s">
        <v>5395</v>
      </c>
      <c r="C2157" s="6" t="s">
        <v>2554</v>
      </c>
      <c r="D2157" s="6">
        <v>1</v>
      </c>
      <c r="E2157" s="15" t="s">
        <v>3317</v>
      </c>
      <c r="F2157" s="15">
        <f>TRUNC(중기기초자료!E722 * 중기전역변수!C19, 1)</f>
        <v>24115.599999999999</v>
      </c>
      <c r="G2157" s="15">
        <f>TRUNC(F2157*D2157, 1)</f>
        <v>24115.599999999999</v>
      </c>
      <c r="H2157" s="6" t="s">
        <v>5631</v>
      </c>
      <c r="I2157" s="6" t="s">
        <v>5631</v>
      </c>
      <c r="K2157" s="6" t="s">
        <v>3156</v>
      </c>
      <c r="L2157" s="6" t="s">
        <v>5631</v>
      </c>
      <c r="M2157" s="6" t="s">
        <v>63</v>
      </c>
    </row>
    <row r="2158" spans="1:14" ht="15" customHeight="1">
      <c r="B2158" s="6" t="s">
        <v>4803</v>
      </c>
      <c r="G2158" s="14">
        <f>TRUNC(G2157, 0)</f>
        <v>24115</v>
      </c>
    </row>
    <row r="2159" spans="1:14" ht="15" customHeight="1">
      <c r="B2159" s="6" t="s">
        <v>588</v>
      </c>
      <c r="G2159" s="14">
        <f>TRUNC(G2153+G2156+G2158, 0)</f>
        <v>63028</v>
      </c>
    </row>
    <row r="2160" spans="1:14" ht="15" customHeight="1">
      <c r="A2160" s="13"/>
      <c r="B2160" s="13"/>
      <c r="C2160" s="13"/>
      <c r="D2160" s="13"/>
      <c r="E2160" s="13"/>
      <c r="F2160" s="13"/>
      <c r="G2160" s="13"/>
      <c r="H2160" s="13"/>
    </row>
    <row r="2161" spans="1:14" ht="15" customHeight="1">
      <c r="A2161" s="13" t="s">
        <v>4970</v>
      </c>
      <c r="B2161" s="13" t="s">
        <v>3577</v>
      </c>
      <c r="C2161" s="13"/>
      <c r="D2161" s="13"/>
      <c r="E2161" s="13"/>
      <c r="F2161" s="13"/>
      <c r="G2161" s="13"/>
      <c r="H2161" s="13"/>
      <c r="I2161" s="6" t="s">
        <v>5631</v>
      </c>
      <c r="J2161" s="6" t="s">
        <v>5405</v>
      </c>
    </row>
    <row r="2162" spans="1:14" ht="15" customHeight="1">
      <c r="A2162" s="13" t="s">
        <v>1567</v>
      </c>
      <c r="B2162" s="13" t="s">
        <v>244</v>
      </c>
      <c r="C2162" s="13"/>
      <c r="D2162" s="13"/>
      <c r="E2162" s="13"/>
      <c r="F2162" s="13"/>
      <c r="G2162" s="13"/>
      <c r="H2162" s="13"/>
    </row>
    <row r="2163" spans="1:14" ht="15" customHeight="1">
      <c r="A2163" s="5" t="s">
        <v>4302</v>
      </c>
      <c r="B2163" s="5"/>
      <c r="C2163" s="5" t="s">
        <v>2755</v>
      </c>
      <c r="D2163" s="5" t="s">
        <v>182</v>
      </c>
      <c r="E2163" s="5" t="s">
        <v>5266</v>
      </c>
      <c r="F2163" s="5" t="s">
        <v>1321</v>
      </c>
      <c r="G2163" s="5" t="s">
        <v>780</v>
      </c>
      <c r="H2163" s="5" t="s">
        <v>1458</v>
      </c>
    </row>
    <row r="2164" spans="1:14" ht="15" customHeight="1">
      <c r="A2164" s="6" t="s">
        <v>405</v>
      </c>
      <c r="B2164" s="6" t="s">
        <v>4815</v>
      </c>
      <c r="C2164" s="6" t="s">
        <v>3877</v>
      </c>
      <c r="D2164" s="6">
        <f>(1286 + 357 + 860)*10^-4</f>
        <v>0.25030000000000002</v>
      </c>
      <c r="E2164" s="14" t="s">
        <v>740</v>
      </c>
      <c r="F2164" s="14">
        <f>중기기초자료!F194</f>
        <v>91890</v>
      </c>
      <c r="G2164" s="15">
        <f>TRUNC(F2164*D2164, 1)</f>
        <v>23000</v>
      </c>
      <c r="H2164" s="6" t="s">
        <v>5631</v>
      </c>
      <c r="I2164" s="6" t="s">
        <v>5631</v>
      </c>
      <c r="K2164" s="6" t="s">
        <v>724</v>
      </c>
      <c r="L2164" s="6" t="s">
        <v>5631</v>
      </c>
      <c r="M2164" s="6" t="s">
        <v>1413</v>
      </c>
      <c r="N2164" s="6" t="s">
        <v>1792</v>
      </c>
    </row>
    <row r="2165" spans="1:14" ht="15" customHeight="1">
      <c r="B2165" s="6" t="s">
        <v>4803</v>
      </c>
      <c r="G2165" s="14">
        <f>TRUNC(G2164, 0)</f>
        <v>23000</v>
      </c>
    </row>
    <row r="2166" spans="1:14" ht="15" customHeight="1">
      <c r="A2166" s="6" t="s">
        <v>3802</v>
      </c>
      <c r="B2166" s="6" t="s">
        <v>2171</v>
      </c>
      <c r="C2166" s="6" t="s">
        <v>4283</v>
      </c>
      <c r="D2166" s="6">
        <v>11.3</v>
      </c>
      <c r="E2166" s="16" t="s">
        <v>5542</v>
      </c>
      <c r="F2166" s="16">
        <f>중기기초자료!D731</f>
        <v>1223</v>
      </c>
      <c r="G2166" s="15">
        <f>TRUNC(F2166*D2166, 1)</f>
        <v>13819.9</v>
      </c>
      <c r="H2166" s="6" t="s">
        <v>5631</v>
      </c>
      <c r="I2166" s="6" t="s">
        <v>5631</v>
      </c>
      <c r="K2166" s="6" t="s">
        <v>2015</v>
      </c>
      <c r="L2166" s="6" t="s">
        <v>5631</v>
      </c>
      <c r="M2166" s="6" t="s">
        <v>1155</v>
      </c>
    </row>
    <row r="2167" spans="1:14" ht="15" customHeight="1">
      <c r="B2167" s="6" t="s">
        <v>1786</v>
      </c>
      <c r="C2167" s="6" t="s">
        <v>4283</v>
      </c>
      <c r="D2167" s="6">
        <v>20</v>
      </c>
      <c r="E2167" s="16" t="s">
        <v>2305</v>
      </c>
      <c r="F2167" s="16">
        <v>0</v>
      </c>
      <c r="G2167" s="15">
        <f>TRUNC((G2166) * D2167/100, 1)</f>
        <v>2763.9</v>
      </c>
      <c r="H2167" s="6" t="s">
        <v>5631</v>
      </c>
      <c r="I2167" s="6" t="s">
        <v>5631</v>
      </c>
      <c r="K2167" s="6" t="s">
        <v>608</v>
      </c>
      <c r="L2167" s="6" t="s">
        <v>5631</v>
      </c>
      <c r="M2167" s="6" t="s">
        <v>3749</v>
      </c>
      <c r="N2167" s="6" t="s">
        <v>5631</v>
      </c>
    </row>
    <row r="2168" spans="1:14" ht="15" customHeight="1">
      <c r="B2168" s="6" t="s">
        <v>4803</v>
      </c>
      <c r="G2168" s="14">
        <f>TRUNC(G2166+G2167, 0)</f>
        <v>16583</v>
      </c>
    </row>
    <row r="2169" spans="1:14" ht="15" customHeight="1">
      <c r="A2169" s="6" t="s">
        <v>2270</v>
      </c>
      <c r="B2169" s="6" t="s">
        <v>5395</v>
      </c>
      <c r="C2169" s="6" t="s">
        <v>2554</v>
      </c>
      <c r="D2169" s="6">
        <v>1</v>
      </c>
      <c r="E2169" s="15" t="s">
        <v>3317</v>
      </c>
      <c r="F2169" s="15">
        <f>TRUNC(중기기초자료!E722 * 중기전역변수!C19, 1)</f>
        <v>24115.599999999999</v>
      </c>
      <c r="G2169" s="15">
        <f>TRUNC(F2169*D2169, 1)</f>
        <v>24115.599999999999</v>
      </c>
      <c r="H2169" s="6" t="s">
        <v>5631</v>
      </c>
      <c r="I2169" s="6" t="s">
        <v>5631</v>
      </c>
      <c r="K2169" s="6" t="s">
        <v>3156</v>
      </c>
      <c r="L2169" s="6" t="s">
        <v>5631</v>
      </c>
      <c r="M2169" s="6" t="s">
        <v>63</v>
      </c>
    </row>
    <row r="2170" spans="1:14" ht="15" customHeight="1">
      <c r="B2170" s="6" t="s">
        <v>4803</v>
      </c>
      <c r="G2170" s="14">
        <f>TRUNC(G2169, 0)</f>
        <v>24115</v>
      </c>
    </row>
    <row r="2171" spans="1:14" ht="15" customHeight="1">
      <c r="B2171" s="6" t="s">
        <v>588</v>
      </c>
      <c r="G2171" s="14">
        <f>TRUNC(G2165+G2168+G2170, 0)</f>
        <v>63698</v>
      </c>
    </row>
    <row r="2172" spans="1:14" ht="15" customHeight="1">
      <c r="A2172" s="13"/>
      <c r="B2172" s="13"/>
      <c r="C2172" s="13"/>
      <c r="D2172" s="13"/>
      <c r="E2172" s="13"/>
      <c r="F2172" s="13"/>
      <c r="G2172" s="13"/>
      <c r="H2172" s="13"/>
    </row>
    <row r="2173" spans="1:14" ht="15" customHeight="1">
      <c r="A2173" s="13" t="s">
        <v>4970</v>
      </c>
      <c r="B2173" s="13" t="s">
        <v>4837</v>
      </c>
      <c r="C2173" s="13"/>
      <c r="D2173" s="13"/>
      <c r="E2173" s="13"/>
      <c r="F2173" s="13"/>
      <c r="G2173" s="13"/>
      <c r="H2173" s="13"/>
      <c r="I2173" s="6" t="s">
        <v>5631</v>
      </c>
      <c r="J2173" s="6" t="s">
        <v>4293</v>
      </c>
    </row>
    <row r="2174" spans="1:14" ht="15" customHeight="1">
      <c r="A2174" s="13" t="s">
        <v>1567</v>
      </c>
      <c r="B2174" s="13" t="s">
        <v>2178</v>
      </c>
      <c r="C2174" s="13"/>
      <c r="D2174" s="13"/>
      <c r="E2174" s="13"/>
      <c r="F2174" s="13"/>
      <c r="G2174" s="13"/>
      <c r="H2174" s="13"/>
    </row>
    <row r="2175" spans="1:14" ht="15" customHeight="1">
      <c r="A2175" s="5" t="s">
        <v>4302</v>
      </c>
      <c r="B2175" s="5"/>
      <c r="C2175" s="5" t="s">
        <v>2755</v>
      </c>
      <c r="D2175" s="5" t="s">
        <v>182</v>
      </c>
      <c r="E2175" s="5" t="s">
        <v>5266</v>
      </c>
      <c r="F2175" s="5" t="s">
        <v>1321</v>
      </c>
      <c r="G2175" s="5" t="s">
        <v>780</v>
      </c>
      <c r="H2175" s="5" t="s">
        <v>1458</v>
      </c>
    </row>
    <row r="2176" spans="1:14" ht="15" customHeight="1">
      <c r="A2176" s="6" t="s">
        <v>405</v>
      </c>
      <c r="B2176" s="6" t="s">
        <v>3154</v>
      </c>
      <c r="C2176" s="6" t="s">
        <v>4396</v>
      </c>
      <c r="D2176" s="6">
        <f>(0 + 0 + 1000)*10^-4</f>
        <v>0.1</v>
      </c>
      <c r="E2176" s="14" t="s">
        <v>4463</v>
      </c>
      <c r="F2176" s="14">
        <f>TRUNC(중기기초자료!F195 * 중기전역변수!C5/1000,0)</f>
        <v>7018</v>
      </c>
      <c r="G2176" s="15">
        <f>TRUNC(F2176*D2176, 1)</f>
        <v>701.8</v>
      </c>
      <c r="H2176" s="6" t="s">
        <v>5631</v>
      </c>
      <c r="I2176" s="6" t="s">
        <v>5631</v>
      </c>
      <c r="K2176" s="6" t="s">
        <v>724</v>
      </c>
      <c r="L2176" s="6" t="s">
        <v>5631</v>
      </c>
      <c r="M2176" s="6" t="s">
        <v>358</v>
      </c>
      <c r="N2176" s="6" t="s">
        <v>4121</v>
      </c>
    </row>
    <row r="2177" spans="1:14" ht="15" customHeight="1">
      <c r="B2177" s="6" t="s">
        <v>4803</v>
      </c>
      <c r="G2177" s="14">
        <f>TRUNC(G2176, 0)</f>
        <v>701</v>
      </c>
    </row>
    <row r="2178" spans="1:14" ht="15" customHeight="1">
      <c r="A2178" s="6" t="s">
        <v>3802</v>
      </c>
      <c r="B2178" s="6" t="s">
        <v>1225</v>
      </c>
      <c r="C2178" s="6" t="s">
        <v>4396</v>
      </c>
      <c r="D2178" s="6">
        <v>3.0000000000000001E-3</v>
      </c>
      <c r="E2178" s="16" t="s">
        <v>1035</v>
      </c>
      <c r="F2178" s="16">
        <f>중기기초자료!D733</f>
        <v>22000</v>
      </c>
      <c r="G2178" s="15">
        <f>TRUNC(F2178*D2178, 1)</f>
        <v>66</v>
      </c>
      <c r="H2178" s="6" t="s">
        <v>5631</v>
      </c>
      <c r="I2178" s="6" t="s">
        <v>5631</v>
      </c>
      <c r="K2178" s="6" t="s">
        <v>2015</v>
      </c>
      <c r="L2178" s="6" t="s">
        <v>5631</v>
      </c>
      <c r="M2178" s="6" t="s">
        <v>2578</v>
      </c>
    </row>
    <row r="2179" spans="1:14" ht="15" customHeight="1">
      <c r="B2179" s="6" t="s">
        <v>4803</v>
      </c>
      <c r="G2179" s="14">
        <f>TRUNC(G2178, 0)</f>
        <v>66</v>
      </c>
    </row>
    <row r="2180" spans="1:14" ht="15" customHeight="1">
      <c r="A2180" s="6" t="s">
        <v>2270</v>
      </c>
    </row>
    <row r="2181" spans="1:14" ht="15" customHeight="1">
      <c r="B2181" s="6" t="s">
        <v>4803</v>
      </c>
    </row>
    <row r="2182" spans="1:14" ht="15" customHeight="1">
      <c r="B2182" s="6" t="s">
        <v>588</v>
      </c>
      <c r="G2182" s="14">
        <f>TRUNC(G2177+G2179+G2181, 0)</f>
        <v>767</v>
      </c>
    </row>
    <row r="2183" spans="1:14" ht="15" customHeight="1">
      <c r="A2183" s="13"/>
      <c r="B2183" s="13"/>
      <c r="C2183" s="13"/>
      <c r="D2183" s="13"/>
      <c r="E2183" s="13"/>
      <c r="F2183" s="13"/>
      <c r="G2183" s="13"/>
      <c r="H2183" s="13"/>
    </row>
    <row r="2184" spans="1:14" ht="15" customHeight="1">
      <c r="A2184" s="13" t="s">
        <v>4970</v>
      </c>
      <c r="B2184" s="13" t="s">
        <v>638</v>
      </c>
      <c r="C2184" s="13"/>
      <c r="D2184" s="13"/>
      <c r="E2184" s="13"/>
      <c r="F2184" s="13"/>
      <c r="G2184" s="13"/>
      <c r="H2184" s="13"/>
      <c r="I2184" s="6" t="s">
        <v>5631</v>
      </c>
      <c r="J2184" s="6" t="s">
        <v>459</v>
      </c>
    </row>
    <row r="2185" spans="1:14" ht="15" customHeight="1">
      <c r="A2185" s="13" t="s">
        <v>1567</v>
      </c>
      <c r="B2185" s="13" t="s">
        <v>5278</v>
      </c>
      <c r="C2185" s="13"/>
      <c r="D2185" s="13"/>
      <c r="E2185" s="13"/>
      <c r="F2185" s="13"/>
      <c r="G2185" s="13"/>
      <c r="H2185" s="13"/>
    </row>
    <row r="2186" spans="1:14" ht="15" customHeight="1">
      <c r="A2186" s="5" t="s">
        <v>4302</v>
      </c>
      <c r="B2186" s="5"/>
      <c r="C2186" s="5" t="s">
        <v>2755</v>
      </c>
      <c r="D2186" s="5" t="s">
        <v>182</v>
      </c>
      <c r="E2186" s="5" t="s">
        <v>5266</v>
      </c>
      <c r="F2186" s="5" t="s">
        <v>1321</v>
      </c>
      <c r="G2186" s="5" t="s">
        <v>780</v>
      </c>
      <c r="H2186" s="5" t="s">
        <v>1458</v>
      </c>
    </row>
    <row r="2187" spans="1:14" ht="15" customHeight="1">
      <c r="A2187" s="6" t="s">
        <v>405</v>
      </c>
      <c r="B2187" s="6" t="s">
        <v>3154</v>
      </c>
      <c r="C2187" s="6" t="s">
        <v>5428</v>
      </c>
      <c r="D2187" s="6">
        <f>(0 + 0 + 1000)*10^-4</f>
        <v>0.1</v>
      </c>
      <c r="E2187" s="14" t="s">
        <v>4463</v>
      </c>
      <c r="F2187" s="14">
        <f>TRUNC(중기기초자료!F196 * 중기전역변수!C5/1000,0)</f>
        <v>13527</v>
      </c>
      <c r="G2187" s="15">
        <f>TRUNC(F2187*D2187, 1)</f>
        <v>1352.7</v>
      </c>
      <c r="H2187" s="6" t="s">
        <v>5631</v>
      </c>
      <c r="I2187" s="6" t="s">
        <v>5631</v>
      </c>
      <c r="K2187" s="6" t="s">
        <v>724</v>
      </c>
      <c r="L2187" s="6" t="s">
        <v>5631</v>
      </c>
      <c r="M2187" s="6" t="s">
        <v>4753</v>
      </c>
      <c r="N2187" s="6" t="s">
        <v>4121</v>
      </c>
    </row>
    <row r="2188" spans="1:14" ht="15" customHeight="1">
      <c r="B2188" s="6" t="s">
        <v>4803</v>
      </c>
      <c r="G2188" s="14">
        <f>TRUNC(G2187, 0)</f>
        <v>1352</v>
      </c>
    </row>
    <row r="2189" spans="1:14" ht="15" customHeight="1">
      <c r="A2189" s="6" t="s">
        <v>3802</v>
      </c>
      <c r="B2189" s="6" t="s">
        <v>1225</v>
      </c>
      <c r="C2189" s="6" t="s">
        <v>5428</v>
      </c>
      <c r="D2189" s="6">
        <v>3.0000000000000001E-3</v>
      </c>
      <c r="E2189" s="16" t="s">
        <v>1035</v>
      </c>
      <c r="F2189" s="16">
        <f>중기기초자료!D733</f>
        <v>22000</v>
      </c>
      <c r="G2189" s="15">
        <f>TRUNC(F2189*D2189, 1)</f>
        <v>66</v>
      </c>
      <c r="H2189" s="6" t="s">
        <v>5631</v>
      </c>
      <c r="I2189" s="6" t="s">
        <v>5631</v>
      </c>
      <c r="K2189" s="6" t="s">
        <v>2015</v>
      </c>
      <c r="L2189" s="6" t="s">
        <v>5631</v>
      </c>
      <c r="M2189" s="6" t="s">
        <v>2578</v>
      </c>
    </row>
    <row r="2190" spans="1:14" ht="15" customHeight="1">
      <c r="B2190" s="6" t="s">
        <v>4803</v>
      </c>
      <c r="G2190" s="14">
        <f>TRUNC(G2189, 0)</f>
        <v>66</v>
      </c>
    </row>
    <row r="2191" spans="1:14" ht="15" customHeight="1">
      <c r="A2191" s="6" t="s">
        <v>2270</v>
      </c>
    </row>
    <row r="2192" spans="1:14" ht="15" customHeight="1">
      <c r="B2192" s="6" t="s">
        <v>4803</v>
      </c>
    </row>
    <row r="2193" spans="1:14" ht="15" customHeight="1">
      <c r="B2193" s="6" t="s">
        <v>588</v>
      </c>
      <c r="G2193" s="14">
        <f>TRUNC(G2188+G2190+G2192, 0)</f>
        <v>1418</v>
      </c>
    </row>
    <row r="2194" spans="1:14" ht="15" customHeight="1">
      <c r="A2194" s="13"/>
      <c r="B2194" s="13"/>
      <c r="C2194" s="13"/>
      <c r="D2194" s="13"/>
      <c r="E2194" s="13"/>
      <c r="F2194" s="13"/>
      <c r="G2194" s="13"/>
      <c r="H2194" s="13"/>
    </row>
    <row r="2195" spans="1:14" ht="15" customHeight="1">
      <c r="A2195" s="13" t="s">
        <v>4970</v>
      </c>
      <c r="B2195" s="13" t="s">
        <v>1411</v>
      </c>
      <c r="C2195" s="13"/>
      <c r="D2195" s="13"/>
      <c r="E2195" s="13"/>
      <c r="F2195" s="13"/>
      <c r="G2195" s="13"/>
      <c r="H2195" s="13"/>
      <c r="I2195" s="6" t="s">
        <v>5631</v>
      </c>
      <c r="J2195" s="6" t="s">
        <v>107</v>
      </c>
    </row>
    <row r="2196" spans="1:14" ht="15" customHeight="1">
      <c r="A2196" s="13" t="s">
        <v>1567</v>
      </c>
      <c r="B2196" s="13" t="s">
        <v>1537</v>
      </c>
      <c r="C2196" s="13"/>
      <c r="D2196" s="13"/>
      <c r="E2196" s="13"/>
      <c r="F2196" s="13"/>
      <c r="G2196" s="13"/>
      <c r="H2196" s="13"/>
    </row>
    <row r="2197" spans="1:14" ht="15" customHeight="1">
      <c r="A2197" s="5" t="s">
        <v>4302</v>
      </c>
      <c r="B2197" s="5"/>
      <c r="C2197" s="5" t="s">
        <v>2755</v>
      </c>
      <c r="D2197" s="5" t="s">
        <v>182</v>
      </c>
      <c r="E2197" s="5" t="s">
        <v>5266</v>
      </c>
      <c r="F2197" s="5" t="s">
        <v>1321</v>
      </c>
      <c r="G2197" s="5" t="s">
        <v>780</v>
      </c>
      <c r="H2197" s="5" t="s">
        <v>1458</v>
      </c>
    </row>
    <row r="2198" spans="1:14" ht="15" customHeight="1">
      <c r="A2198" s="6" t="s">
        <v>405</v>
      </c>
      <c r="B2198" s="6" t="s">
        <v>3154</v>
      </c>
      <c r="C2198" s="6" t="s">
        <v>5544</v>
      </c>
      <c r="D2198" s="6">
        <f>(0 + 0 + 1000)*10^-4</f>
        <v>0.1</v>
      </c>
      <c r="E2198" s="14" t="s">
        <v>4463</v>
      </c>
      <c r="F2198" s="14">
        <f>TRUNC(중기기초자료!F197 * 중기전역변수!C5/1000,0)</f>
        <v>19785</v>
      </c>
      <c r="G2198" s="15">
        <f>TRUNC(F2198*D2198, 1)</f>
        <v>1978.5</v>
      </c>
      <c r="H2198" s="6" t="s">
        <v>5631</v>
      </c>
      <c r="I2198" s="6" t="s">
        <v>5631</v>
      </c>
      <c r="K2198" s="6" t="s">
        <v>724</v>
      </c>
      <c r="L2198" s="6" t="s">
        <v>5631</v>
      </c>
      <c r="M2198" s="6" t="s">
        <v>4541</v>
      </c>
      <c r="N2198" s="6" t="s">
        <v>4121</v>
      </c>
    </row>
    <row r="2199" spans="1:14" ht="15" customHeight="1">
      <c r="B2199" s="6" t="s">
        <v>4803</v>
      </c>
      <c r="G2199" s="14">
        <f>TRUNC(G2198, 0)</f>
        <v>1978</v>
      </c>
    </row>
    <row r="2200" spans="1:14" ht="15" customHeight="1">
      <c r="A2200" s="6" t="s">
        <v>3802</v>
      </c>
      <c r="B2200" s="6" t="s">
        <v>1225</v>
      </c>
      <c r="C2200" s="6" t="s">
        <v>5544</v>
      </c>
      <c r="D2200" s="6">
        <v>3.0000000000000001E-3</v>
      </c>
      <c r="E2200" s="16" t="s">
        <v>1035</v>
      </c>
      <c r="F2200" s="16">
        <f>중기기초자료!D734</f>
        <v>51000</v>
      </c>
      <c r="G2200" s="15">
        <f>TRUNC(F2200*D2200, 1)</f>
        <v>153</v>
      </c>
      <c r="H2200" s="6" t="s">
        <v>5631</v>
      </c>
      <c r="I2200" s="6" t="s">
        <v>5631</v>
      </c>
      <c r="K2200" s="6" t="s">
        <v>2015</v>
      </c>
      <c r="L2200" s="6" t="s">
        <v>5631</v>
      </c>
      <c r="M2200" s="6" t="s">
        <v>4562</v>
      </c>
    </row>
    <row r="2201" spans="1:14" ht="15" customHeight="1">
      <c r="B2201" s="6" t="s">
        <v>4803</v>
      </c>
      <c r="G2201" s="14">
        <f>TRUNC(G2200, 0)</f>
        <v>153</v>
      </c>
    </row>
    <row r="2202" spans="1:14" ht="15" customHeight="1">
      <c r="A2202" s="6" t="s">
        <v>2270</v>
      </c>
    </row>
    <row r="2203" spans="1:14" ht="15" customHeight="1">
      <c r="B2203" s="6" t="s">
        <v>4803</v>
      </c>
    </row>
    <row r="2204" spans="1:14" ht="15" customHeight="1">
      <c r="B2204" s="6" t="s">
        <v>588</v>
      </c>
      <c r="G2204" s="14">
        <f>TRUNC(G2199+G2201+G2203, 0)</f>
        <v>2131</v>
      </c>
    </row>
    <row r="2205" spans="1:14" ht="15" customHeight="1">
      <c r="A2205" s="13"/>
      <c r="B2205" s="13"/>
      <c r="C2205" s="13"/>
      <c r="D2205" s="13"/>
      <c r="E2205" s="13"/>
      <c r="F2205" s="13"/>
      <c r="G2205" s="13"/>
      <c r="H2205" s="13"/>
    </row>
    <row r="2206" spans="1:14" ht="15" customHeight="1">
      <c r="A2206" s="13" t="s">
        <v>4970</v>
      </c>
      <c r="B2206" s="13" t="s">
        <v>1177</v>
      </c>
      <c r="C2206" s="13"/>
      <c r="D2206" s="13"/>
      <c r="E2206" s="13"/>
      <c r="F2206" s="13"/>
      <c r="G2206" s="13"/>
      <c r="H2206" s="13"/>
      <c r="I2206" s="6" t="s">
        <v>5631</v>
      </c>
      <c r="J2206" s="6" t="s">
        <v>377</v>
      </c>
    </row>
    <row r="2207" spans="1:14" ht="15" customHeight="1">
      <c r="A2207" s="13" t="s">
        <v>1567</v>
      </c>
      <c r="B2207" s="13" t="s">
        <v>1278</v>
      </c>
      <c r="C2207" s="13"/>
      <c r="D2207" s="13"/>
      <c r="E2207" s="13"/>
      <c r="F2207" s="13"/>
      <c r="G2207" s="13"/>
      <c r="H2207" s="13"/>
    </row>
    <row r="2208" spans="1:14" ht="15" customHeight="1">
      <c r="A2208" s="5" t="s">
        <v>4302</v>
      </c>
      <c r="B2208" s="5"/>
      <c r="C2208" s="5" t="s">
        <v>2755</v>
      </c>
      <c r="D2208" s="5" t="s">
        <v>182</v>
      </c>
      <c r="E2208" s="5" t="s">
        <v>5266</v>
      </c>
      <c r="F2208" s="5" t="s">
        <v>1321</v>
      </c>
      <c r="G2208" s="5" t="s">
        <v>780</v>
      </c>
      <c r="H2208" s="5" t="s">
        <v>1458</v>
      </c>
    </row>
    <row r="2209" spans="1:14" ht="15" customHeight="1">
      <c r="A2209" s="6" t="s">
        <v>405</v>
      </c>
      <c r="B2209" s="6" t="s">
        <v>3154</v>
      </c>
      <c r="C2209" s="6" t="s">
        <v>5154</v>
      </c>
      <c r="D2209" s="6">
        <f>(0 + 0 + 1000)*10^-4</f>
        <v>0.1</v>
      </c>
      <c r="E2209" s="14" t="s">
        <v>4463</v>
      </c>
      <c r="F2209" s="14">
        <f>TRUNC(중기기초자료!F198 * 중기전역변수!C5/1000,0)</f>
        <v>28088</v>
      </c>
      <c r="G2209" s="15">
        <f>TRUNC(F2209*D2209, 1)</f>
        <v>2808.8</v>
      </c>
      <c r="H2209" s="6" t="s">
        <v>5631</v>
      </c>
      <c r="I2209" s="6" t="s">
        <v>5631</v>
      </c>
      <c r="K2209" s="6" t="s">
        <v>724</v>
      </c>
      <c r="L2209" s="6" t="s">
        <v>5631</v>
      </c>
      <c r="M2209" s="6" t="s">
        <v>4817</v>
      </c>
      <c r="N2209" s="6" t="s">
        <v>4121</v>
      </c>
    </row>
    <row r="2210" spans="1:14" ht="15" customHeight="1">
      <c r="B2210" s="6" t="s">
        <v>4803</v>
      </c>
      <c r="G2210" s="14">
        <f>TRUNC(G2209, 0)</f>
        <v>2808</v>
      </c>
    </row>
    <row r="2211" spans="1:14" ht="15" customHeight="1">
      <c r="A2211" s="6" t="s">
        <v>3802</v>
      </c>
      <c r="B2211" s="6" t="s">
        <v>1225</v>
      </c>
      <c r="C2211" s="6" t="s">
        <v>5154</v>
      </c>
      <c r="D2211" s="6">
        <v>3.0000000000000001E-3</v>
      </c>
      <c r="E2211" s="16" t="s">
        <v>1035</v>
      </c>
      <c r="F2211" s="16">
        <f>중기기초자료!D734</f>
        <v>51000</v>
      </c>
      <c r="G2211" s="15">
        <f>TRUNC(F2211*D2211, 1)</f>
        <v>153</v>
      </c>
      <c r="H2211" s="6" t="s">
        <v>5631</v>
      </c>
      <c r="I2211" s="6" t="s">
        <v>5631</v>
      </c>
      <c r="K2211" s="6" t="s">
        <v>2015</v>
      </c>
      <c r="L2211" s="6" t="s">
        <v>5631</v>
      </c>
      <c r="M2211" s="6" t="s">
        <v>4562</v>
      </c>
    </row>
    <row r="2212" spans="1:14" ht="15" customHeight="1">
      <c r="B2212" s="6" t="s">
        <v>4803</v>
      </c>
      <c r="G2212" s="14">
        <f>TRUNC(G2211, 0)</f>
        <v>153</v>
      </c>
    </row>
    <row r="2213" spans="1:14" ht="15" customHeight="1">
      <c r="A2213" s="6" t="s">
        <v>2270</v>
      </c>
    </row>
    <row r="2214" spans="1:14" ht="15" customHeight="1">
      <c r="B2214" s="6" t="s">
        <v>4803</v>
      </c>
    </row>
    <row r="2215" spans="1:14" ht="15" customHeight="1">
      <c r="B2215" s="6" t="s">
        <v>588</v>
      </c>
      <c r="G2215" s="14">
        <f>TRUNC(G2210+G2212+G2214, 0)</f>
        <v>2961</v>
      </c>
    </row>
    <row r="2216" spans="1:14" ht="15" customHeight="1">
      <c r="A2216" s="13"/>
      <c r="B2216" s="13"/>
      <c r="C2216" s="13"/>
      <c r="D2216" s="13"/>
      <c r="E2216" s="13"/>
      <c r="F2216" s="13"/>
      <c r="G2216" s="13"/>
      <c r="H2216" s="13"/>
    </row>
    <row r="2217" spans="1:14" ht="15" customHeight="1">
      <c r="A2217" s="13" t="s">
        <v>4970</v>
      </c>
      <c r="B2217" s="13" t="s">
        <v>4355</v>
      </c>
      <c r="C2217" s="13"/>
      <c r="D2217" s="13"/>
      <c r="E2217" s="13"/>
      <c r="F2217" s="13"/>
      <c r="G2217" s="13"/>
      <c r="H2217" s="13"/>
      <c r="I2217" s="6" t="s">
        <v>5631</v>
      </c>
      <c r="J2217" s="6" t="s">
        <v>650</v>
      </c>
    </row>
    <row r="2218" spans="1:14" ht="15" customHeight="1">
      <c r="A2218" s="13" t="s">
        <v>1567</v>
      </c>
      <c r="B2218" s="13" t="s">
        <v>5158</v>
      </c>
      <c r="C2218" s="13"/>
      <c r="D2218" s="13"/>
      <c r="E2218" s="13"/>
      <c r="F2218" s="13"/>
      <c r="G2218" s="13"/>
      <c r="H2218" s="13"/>
    </row>
    <row r="2219" spans="1:14" ht="15" customHeight="1">
      <c r="A2219" s="5" t="s">
        <v>4302</v>
      </c>
      <c r="B2219" s="5"/>
      <c r="C2219" s="5" t="s">
        <v>2755</v>
      </c>
      <c r="D2219" s="5" t="s">
        <v>182</v>
      </c>
      <c r="E2219" s="5" t="s">
        <v>5266</v>
      </c>
      <c r="F2219" s="5" t="s">
        <v>1321</v>
      </c>
      <c r="G2219" s="5" t="s">
        <v>780</v>
      </c>
      <c r="H2219" s="5" t="s">
        <v>1458</v>
      </c>
    </row>
    <row r="2220" spans="1:14" ht="15" customHeight="1">
      <c r="A2220" s="6" t="s">
        <v>405</v>
      </c>
      <c r="B2220" s="6" t="s">
        <v>3154</v>
      </c>
      <c r="C2220" s="6" t="s">
        <v>3079</v>
      </c>
      <c r="D2220" s="6">
        <f>(0 + 0 + 1000)*10^-4</f>
        <v>0.1</v>
      </c>
      <c r="E2220" s="14" t="s">
        <v>4463</v>
      </c>
      <c r="F2220" s="14">
        <f>TRUNC(중기기초자료!F199 * 중기전역변수!C5/1000,0)</f>
        <v>45577</v>
      </c>
      <c r="G2220" s="15">
        <f>TRUNC(F2220*D2220, 1)</f>
        <v>4557.7</v>
      </c>
      <c r="H2220" s="6" t="s">
        <v>5631</v>
      </c>
      <c r="I2220" s="6" t="s">
        <v>5631</v>
      </c>
      <c r="K2220" s="6" t="s">
        <v>724</v>
      </c>
      <c r="L2220" s="6" t="s">
        <v>5631</v>
      </c>
      <c r="M2220" s="6" t="s">
        <v>4575</v>
      </c>
      <c r="N2220" s="6" t="s">
        <v>4121</v>
      </c>
    </row>
    <row r="2221" spans="1:14" ht="15" customHeight="1">
      <c r="B2221" s="6" t="s">
        <v>4803</v>
      </c>
      <c r="G2221" s="14">
        <f>TRUNC(G2220, 0)</f>
        <v>4557</v>
      </c>
    </row>
    <row r="2222" spans="1:14" ht="15" customHeight="1">
      <c r="A2222" s="6" t="s">
        <v>3802</v>
      </c>
      <c r="B2222" s="6" t="s">
        <v>1225</v>
      </c>
      <c r="C2222" s="6" t="s">
        <v>3079</v>
      </c>
      <c r="D2222" s="6">
        <v>3.0000000000000001E-3</v>
      </c>
      <c r="E2222" s="16" t="s">
        <v>1035</v>
      </c>
      <c r="F2222" s="16">
        <f>중기기초자료!D735</f>
        <v>61500</v>
      </c>
      <c r="G2222" s="15">
        <f>TRUNC(F2222*D2222, 1)</f>
        <v>184.5</v>
      </c>
      <c r="H2222" s="6" t="s">
        <v>5631</v>
      </c>
      <c r="I2222" s="6" t="s">
        <v>5631</v>
      </c>
      <c r="K2222" s="6" t="s">
        <v>2015</v>
      </c>
      <c r="L2222" s="6" t="s">
        <v>5631</v>
      </c>
      <c r="M2222" s="6" t="s">
        <v>1964</v>
      </c>
    </row>
    <row r="2223" spans="1:14" ht="15" customHeight="1">
      <c r="B2223" s="6" t="s">
        <v>4803</v>
      </c>
      <c r="G2223" s="14">
        <f>TRUNC(G2222, 0)</f>
        <v>184</v>
      </c>
    </row>
    <row r="2224" spans="1:14" ht="15" customHeight="1">
      <c r="A2224" s="6" t="s">
        <v>2270</v>
      </c>
    </row>
    <row r="2225" spans="1:14" ht="15" customHeight="1">
      <c r="B2225" s="6" t="s">
        <v>4803</v>
      </c>
    </row>
    <row r="2226" spans="1:14" ht="15" customHeight="1">
      <c r="B2226" s="6" t="s">
        <v>588</v>
      </c>
      <c r="G2226" s="14">
        <f>TRUNC(G2221+G2223+G2225, 0)</f>
        <v>4741</v>
      </c>
    </row>
    <row r="2227" spans="1:14" ht="15" customHeight="1">
      <c r="A2227" s="13"/>
      <c r="B2227" s="13"/>
      <c r="C2227" s="13"/>
      <c r="D2227" s="13"/>
      <c r="E2227" s="13"/>
      <c r="F2227" s="13"/>
      <c r="G2227" s="13"/>
      <c r="H2227" s="13"/>
    </row>
    <row r="2228" spans="1:14" ht="15" customHeight="1">
      <c r="A2228" s="13" t="s">
        <v>4970</v>
      </c>
      <c r="B2228" s="13" t="s">
        <v>4560</v>
      </c>
      <c r="C2228" s="13"/>
      <c r="D2228" s="13"/>
      <c r="E2228" s="13"/>
      <c r="F2228" s="13"/>
      <c r="G2228" s="13"/>
      <c r="H2228" s="13"/>
      <c r="I2228" s="6" t="s">
        <v>5631</v>
      </c>
      <c r="J2228" s="6" t="s">
        <v>979</v>
      </c>
    </row>
    <row r="2229" spans="1:14" ht="15" customHeight="1">
      <c r="A2229" s="13" t="s">
        <v>1567</v>
      </c>
      <c r="B2229" s="13" t="s">
        <v>1548</v>
      </c>
      <c r="C2229" s="13"/>
      <c r="D2229" s="13"/>
      <c r="E2229" s="13"/>
      <c r="F2229" s="13"/>
      <c r="G2229" s="13"/>
      <c r="H2229" s="13"/>
    </row>
    <row r="2230" spans="1:14" ht="15" customHeight="1">
      <c r="A2230" s="5" t="s">
        <v>4302</v>
      </c>
      <c r="B2230" s="5"/>
      <c r="C2230" s="5" t="s">
        <v>2755</v>
      </c>
      <c r="D2230" s="5" t="s">
        <v>182</v>
      </c>
      <c r="E2230" s="5" t="s">
        <v>5266</v>
      </c>
      <c r="F2230" s="5" t="s">
        <v>1321</v>
      </c>
      <c r="G2230" s="5" t="s">
        <v>780</v>
      </c>
      <c r="H2230" s="5" t="s">
        <v>1458</v>
      </c>
    </row>
    <row r="2231" spans="1:14" ht="15" customHeight="1">
      <c r="A2231" s="6" t="s">
        <v>405</v>
      </c>
      <c r="B2231" s="6" t="s">
        <v>3154</v>
      </c>
      <c r="C2231" s="6" t="s">
        <v>106</v>
      </c>
      <c r="D2231" s="6">
        <f>(0 + 0 + 1000)*10^-4</f>
        <v>0.1</v>
      </c>
      <c r="E2231" s="14" t="s">
        <v>4463</v>
      </c>
      <c r="F2231" s="14">
        <f>TRUNC(중기기초자료!F200 * 중기전역변수!C5/1000,0)</f>
        <v>48630</v>
      </c>
      <c r="G2231" s="15">
        <f>TRUNC(F2231*D2231, 1)</f>
        <v>4863</v>
      </c>
      <c r="H2231" s="6" t="s">
        <v>5631</v>
      </c>
      <c r="I2231" s="6" t="s">
        <v>5631</v>
      </c>
      <c r="K2231" s="6" t="s">
        <v>724</v>
      </c>
      <c r="L2231" s="6" t="s">
        <v>5631</v>
      </c>
      <c r="M2231" s="6" t="s">
        <v>4953</v>
      </c>
      <c r="N2231" s="6" t="s">
        <v>4121</v>
      </c>
    </row>
    <row r="2232" spans="1:14" ht="15" customHeight="1">
      <c r="B2232" s="6" t="s">
        <v>4803</v>
      </c>
      <c r="G2232" s="14">
        <f>TRUNC(G2231, 0)</f>
        <v>4863</v>
      </c>
    </row>
    <row r="2233" spans="1:14" ht="15" customHeight="1">
      <c r="A2233" s="6" t="s">
        <v>3802</v>
      </c>
      <c r="B2233" s="6" t="s">
        <v>1225</v>
      </c>
      <c r="C2233" s="6" t="s">
        <v>106</v>
      </c>
      <c r="D2233" s="6">
        <v>3.0000000000000001E-3</v>
      </c>
      <c r="E2233" s="16" t="s">
        <v>1035</v>
      </c>
      <c r="F2233" s="16">
        <f>중기기초자료!D735</f>
        <v>61500</v>
      </c>
      <c r="G2233" s="15">
        <f>TRUNC(F2233*D2233, 1)</f>
        <v>184.5</v>
      </c>
      <c r="H2233" s="6" t="s">
        <v>5631</v>
      </c>
      <c r="I2233" s="6" t="s">
        <v>5631</v>
      </c>
      <c r="K2233" s="6" t="s">
        <v>2015</v>
      </c>
      <c r="L2233" s="6" t="s">
        <v>5631</v>
      </c>
      <c r="M2233" s="6" t="s">
        <v>1964</v>
      </c>
    </row>
    <row r="2234" spans="1:14" ht="15" customHeight="1">
      <c r="B2234" s="6" t="s">
        <v>4803</v>
      </c>
      <c r="G2234" s="14">
        <f>TRUNC(G2233, 0)</f>
        <v>184</v>
      </c>
    </row>
    <row r="2235" spans="1:14" ht="15" customHeight="1">
      <c r="A2235" s="6" t="s">
        <v>2270</v>
      </c>
    </row>
    <row r="2236" spans="1:14" ht="15" customHeight="1">
      <c r="B2236" s="6" t="s">
        <v>4803</v>
      </c>
    </row>
    <row r="2237" spans="1:14" ht="15" customHeight="1">
      <c r="B2237" s="6" t="s">
        <v>588</v>
      </c>
      <c r="G2237" s="14">
        <f>TRUNC(G2232+G2234+G2236, 0)</f>
        <v>5047</v>
      </c>
    </row>
    <row r="2238" spans="1:14" ht="15" customHeight="1">
      <c r="A2238" s="13"/>
      <c r="B2238" s="13"/>
      <c r="C2238" s="13"/>
      <c r="D2238" s="13"/>
      <c r="E2238" s="13"/>
      <c r="F2238" s="13"/>
      <c r="G2238" s="13"/>
      <c r="H2238" s="13"/>
    </row>
    <row r="2239" spans="1:14" ht="15" customHeight="1">
      <c r="A2239" s="13" t="s">
        <v>4970</v>
      </c>
      <c r="B2239" s="13" t="s">
        <v>5469</v>
      </c>
      <c r="C2239" s="13"/>
      <c r="D2239" s="13"/>
      <c r="E2239" s="13"/>
      <c r="F2239" s="13"/>
      <c r="G2239" s="13"/>
      <c r="H2239" s="13"/>
      <c r="I2239" s="6" t="s">
        <v>5631</v>
      </c>
      <c r="J2239" s="6" t="s">
        <v>265</v>
      </c>
    </row>
    <row r="2240" spans="1:14" ht="15" customHeight="1">
      <c r="A2240" s="13" t="s">
        <v>1567</v>
      </c>
      <c r="B2240" s="13" t="s">
        <v>5517</v>
      </c>
      <c r="C2240" s="13"/>
      <c r="D2240" s="13"/>
      <c r="E2240" s="13"/>
      <c r="F2240" s="13"/>
      <c r="G2240" s="13"/>
      <c r="H2240" s="13"/>
    </row>
    <row r="2241" spans="1:14" ht="15" customHeight="1">
      <c r="A2241" s="5" t="s">
        <v>4302</v>
      </c>
      <c r="B2241" s="5"/>
      <c r="C2241" s="5" t="s">
        <v>2755</v>
      </c>
      <c r="D2241" s="5" t="s">
        <v>182</v>
      </c>
      <c r="E2241" s="5" t="s">
        <v>5266</v>
      </c>
      <c r="F2241" s="5" t="s">
        <v>1321</v>
      </c>
      <c r="G2241" s="5" t="s">
        <v>780</v>
      </c>
      <c r="H2241" s="5" t="s">
        <v>1458</v>
      </c>
    </row>
    <row r="2242" spans="1:14" ht="15" customHeight="1">
      <c r="A2242" s="6" t="s">
        <v>405</v>
      </c>
      <c r="B2242" s="6" t="s">
        <v>3154</v>
      </c>
      <c r="C2242" s="6" t="s">
        <v>1677</v>
      </c>
      <c r="D2242" s="6">
        <f>(0 + 0 + 1000)*10^-4</f>
        <v>0.1</v>
      </c>
      <c r="E2242" s="14" t="s">
        <v>4463</v>
      </c>
      <c r="F2242" s="14">
        <f>TRUNC(중기기초자료!F201 * 중기전역변수!C5/1000,0)</f>
        <v>57643</v>
      </c>
      <c r="G2242" s="15">
        <f>TRUNC(F2242*D2242, 1)</f>
        <v>5764.3</v>
      </c>
      <c r="H2242" s="6" t="s">
        <v>5631</v>
      </c>
      <c r="I2242" s="6" t="s">
        <v>5631</v>
      </c>
      <c r="K2242" s="6" t="s">
        <v>724</v>
      </c>
      <c r="L2242" s="6" t="s">
        <v>5631</v>
      </c>
      <c r="M2242" s="6" t="s">
        <v>4225</v>
      </c>
      <c r="N2242" s="6" t="s">
        <v>4121</v>
      </c>
    </row>
    <row r="2243" spans="1:14" ht="15" customHeight="1">
      <c r="B2243" s="6" t="s">
        <v>4803</v>
      </c>
      <c r="G2243" s="14">
        <f>TRUNC(G2242, 0)</f>
        <v>5764</v>
      </c>
    </row>
    <row r="2244" spans="1:14" ht="15" customHeight="1">
      <c r="A2244" s="6" t="s">
        <v>3802</v>
      </c>
      <c r="B2244" s="6" t="s">
        <v>1225</v>
      </c>
      <c r="C2244" s="6" t="s">
        <v>1677</v>
      </c>
      <c r="D2244" s="6">
        <v>3.0000000000000001E-3</v>
      </c>
      <c r="E2244" s="16" t="s">
        <v>1035</v>
      </c>
      <c r="F2244" s="16">
        <f>중기기초자료!D736</f>
        <v>144000</v>
      </c>
      <c r="G2244" s="15">
        <f>TRUNC(F2244*D2244, 1)</f>
        <v>432</v>
      </c>
      <c r="H2244" s="6" t="s">
        <v>5631</v>
      </c>
      <c r="I2244" s="6" t="s">
        <v>5631</v>
      </c>
      <c r="K2244" s="6" t="s">
        <v>2015</v>
      </c>
      <c r="L2244" s="6" t="s">
        <v>5631</v>
      </c>
      <c r="M2244" s="6" t="s">
        <v>5515</v>
      </c>
    </row>
    <row r="2245" spans="1:14" ht="15" customHeight="1">
      <c r="B2245" s="6" t="s">
        <v>4803</v>
      </c>
      <c r="G2245" s="14">
        <f>TRUNC(G2244, 0)</f>
        <v>432</v>
      </c>
    </row>
    <row r="2246" spans="1:14" ht="15" customHeight="1">
      <c r="A2246" s="6" t="s">
        <v>2270</v>
      </c>
    </row>
    <row r="2247" spans="1:14" ht="15" customHeight="1">
      <c r="B2247" s="6" t="s">
        <v>4803</v>
      </c>
    </row>
    <row r="2248" spans="1:14" ht="15" customHeight="1">
      <c r="B2248" s="6" t="s">
        <v>588</v>
      </c>
      <c r="G2248" s="14">
        <f>TRUNC(G2243+G2245+G2247, 0)</f>
        <v>6196</v>
      </c>
    </row>
    <row r="2249" spans="1:14" ht="15" customHeight="1">
      <c r="A2249" s="13"/>
      <c r="B2249" s="13"/>
      <c r="C2249" s="13"/>
      <c r="D2249" s="13"/>
      <c r="E2249" s="13"/>
      <c r="F2249" s="13"/>
      <c r="G2249" s="13"/>
      <c r="H2249" s="13"/>
    </row>
    <row r="2250" spans="1:14" ht="15" customHeight="1">
      <c r="A2250" s="13" t="s">
        <v>4970</v>
      </c>
      <c r="B2250" s="13" t="s">
        <v>2006</v>
      </c>
      <c r="C2250" s="13"/>
      <c r="D2250" s="13"/>
      <c r="E2250" s="13"/>
      <c r="F2250" s="13"/>
      <c r="G2250" s="13"/>
      <c r="H2250" s="13"/>
      <c r="I2250" s="6" t="s">
        <v>5631</v>
      </c>
      <c r="J2250" s="6" t="s">
        <v>3674</v>
      </c>
    </row>
    <row r="2251" spans="1:14" ht="15" customHeight="1">
      <c r="A2251" s="13" t="s">
        <v>1567</v>
      </c>
      <c r="B2251" s="13" t="s">
        <v>4830</v>
      </c>
      <c r="C2251" s="13"/>
      <c r="D2251" s="13"/>
      <c r="E2251" s="13"/>
      <c r="F2251" s="13"/>
      <c r="G2251" s="13"/>
      <c r="H2251" s="13"/>
    </row>
    <row r="2252" spans="1:14" ht="15" customHeight="1">
      <c r="A2252" s="5" t="s">
        <v>4302</v>
      </c>
      <c r="B2252" s="5"/>
      <c r="C2252" s="5" t="s">
        <v>2755</v>
      </c>
      <c r="D2252" s="5" t="s">
        <v>182</v>
      </c>
      <c r="E2252" s="5" t="s">
        <v>5266</v>
      </c>
      <c r="F2252" s="5" t="s">
        <v>1321</v>
      </c>
      <c r="G2252" s="5" t="s">
        <v>780</v>
      </c>
      <c r="H2252" s="5" t="s">
        <v>1458</v>
      </c>
    </row>
    <row r="2253" spans="1:14" ht="15" customHeight="1">
      <c r="A2253" s="6" t="s">
        <v>405</v>
      </c>
      <c r="B2253" s="6" t="s">
        <v>3154</v>
      </c>
      <c r="C2253" s="6" t="s">
        <v>5002</v>
      </c>
      <c r="D2253" s="6">
        <f>(0 + 0 + 1000)*10^-4</f>
        <v>0.1</v>
      </c>
      <c r="E2253" s="14" t="s">
        <v>4463</v>
      </c>
      <c r="F2253" s="14">
        <f>TRUNC(중기기초자료!F202 * 중기전역변수!C5/1000,0)</f>
        <v>74974</v>
      </c>
      <c r="G2253" s="15">
        <f>TRUNC(F2253*D2253, 1)</f>
        <v>7497.4</v>
      </c>
      <c r="H2253" s="6" t="s">
        <v>5631</v>
      </c>
      <c r="I2253" s="6" t="s">
        <v>5631</v>
      </c>
      <c r="K2253" s="6" t="s">
        <v>724</v>
      </c>
      <c r="L2253" s="6" t="s">
        <v>5631</v>
      </c>
      <c r="M2253" s="6" t="s">
        <v>2146</v>
      </c>
      <c r="N2253" s="6" t="s">
        <v>4121</v>
      </c>
    </row>
    <row r="2254" spans="1:14" ht="15" customHeight="1">
      <c r="B2254" s="6" t="s">
        <v>4803</v>
      </c>
      <c r="G2254" s="14">
        <f>TRUNC(G2253, 0)</f>
        <v>7497</v>
      </c>
    </row>
    <row r="2255" spans="1:14" ht="15" customHeight="1">
      <c r="A2255" s="6" t="s">
        <v>3802</v>
      </c>
      <c r="B2255" s="6" t="s">
        <v>1225</v>
      </c>
      <c r="C2255" s="6" t="s">
        <v>5002</v>
      </c>
      <c r="D2255" s="6">
        <v>3.0000000000000001E-3</v>
      </c>
      <c r="E2255" s="16" t="s">
        <v>1035</v>
      </c>
      <c r="F2255" s="16">
        <f>중기기초자료!D736</f>
        <v>144000</v>
      </c>
      <c r="G2255" s="15">
        <f>TRUNC(F2255*D2255, 1)</f>
        <v>432</v>
      </c>
      <c r="H2255" s="6" t="s">
        <v>5631</v>
      </c>
      <c r="I2255" s="6" t="s">
        <v>5631</v>
      </c>
      <c r="K2255" s="6" t="s">
        <v>2015</v>
      </c>
      <c r="L2255" s="6" t="s">
        <v>5631</v>
      </c>
      <c r="M2255" s="6" t="s">
        <v>5515</v>
      </c>
    </row>
    <row r="2256" spans="1:14" ht="15" customHeight="1">
      <c r="B2256" s="6" t="s">
        <v>4803</v>
      </c>
      <c r="G2256" s="14">
        <f>TRUNC(G2255, 0)</f>
        <v>432</v>
      </c>
    </row>
    <row r="2257" spans="1:14" ht="15" customHeight="1">
      <c r="A2257" s="6" t="s">
        <v>2270</v>
      </c>
    </row>
    <row r="2258" spans="1:14" ht="15" customHeight="1">
      <c r="B2258" s="6" t="s">
        <v>4803</v>
      </c>
    </row>
    <row r="2259" spans="1:14" ht="15" customHeight="1">
      <c r="B2259" s="6" t="s">
        <v>588</v>
      </c>
      <c r="G2259" s="14">
        <f>TRUNC(G2254+G2256+G2258, 0)</f>
        <v>7929</v>
      </c>
    </row>
    <row r="2260" spans="1:14" ht="15" customHeight="1">
      <c r="A2260" s="13"/>
      <c r="B2260" s="13"/>
      <c r="C2260" s="13"/>
      <c r="D2260" s="13"/>
      <c r="E2260" s="13"/>
      <c r="F2260" s="13"/>
      <c r="G2260" s="13"/>
      <c r="H2260" s="13"/>
    </row>
    <row r="2261" spans="1:14" ht="15" customHeight="1">
      <c r="A2261" s="13" t="s">
        <v>4970</v>
      </c>
      <c r="B2261" s="13" t="s">
        <v>4534</v>
      </c>
      <c r="C2261" s="13"/>
      <c r="D2261" s="13"/>
      <c r="E2261" s="13"/>
      <c r="F2261" s="13"/>
      <c r="G2261" s="13"/>
      <c r="H2261" s="13"/>
      <c r="I2261" s="6" t="s">
        <v>5631</v>
      </c>
      <c r="J2261" s="6" t="s">
        <v>1289</v>
      </c>
    </row>
    <row r="2262" spans="1:14" ht="15" customHeight="1">
      <c r="A2262" s="13" t="s">
        <v>1567</v>
      </c>
      <c r="B2262" s="13" t="s">
        <v>2640</v>
      </c>
      <c r="C2262" s="13"/>
      <c r="D2262" s="13"/>
      <c r="E2262" s="13"/>
      <c r="F2262" s="13"/>
      <c r="G2262" s="13"/>
      <c r="H2262" s="13"/>
    </row>
    <row r="2263" spans="1:14" ht="15" customHeight="1">
      <c r="A2263" s="5" t="s">
        <v>4302</v>
      </c>
      <c r="B2263" s="5"/>
      <c r="C2263" s="5" t="s">
        <v>2755</v>
      </c>
      <c r="D2263" s="5" t="s">
        <v>182</v>
      </c>
      <c r="E2263" s="5" t="s">
        <v>5266</v>
      </c>
      <c r="F2263" s="5" t="s">
        <v>1321</v>
      </c>
      <c r="G2263" s="5" t="s">
        <v>780</v>
      </c>
      <c r="H2263" s="5" t="s">
        <v>1458</v>
      </c>
    </row>
    <row r="2264" spans="1:14" ht="15" customHeight="1">
      <c r="A2264" s="6" t="s">
        <v>405</v>
      </c>
      <c r="B2264" s="6" t="s">
        <v>3154</v>
      </c>
      <c r="C2264" s="6" t="s">
        <v>5274</v>
      </c>
      <c r="D2264" s="6">
        <f>(0 + 0 + 1000)*10^-4</f>
        <v>0.1</v>
      </c>
      <c r="E2264" s="14" t="s">
        <v>4463</v>
      </c>
      <c r="F2264" s="14">
        <f>TRUNC(중기기초자료!F203 * 중기전역변수!C5/1000,0)</f>
        <v>94853</v>
      </c>
      <c r="G2264" s="15">
        <f>TRUNC(F2264*D2264, 1)</f>
        <v>9485.2999999999993</v>
      </c>
      <c r="H2264" s="6" t="s">
        <v>5631</v>
      </c>
      <c r="I2264" s="6" t="s">
        <v>5631</v>
      </c>
      <c r="K2264" s="6" t="s">
        <v>724</v>
      </c>
      <c r="L2264" s="6" t="s">
        <v>5631</v>
      </c>
      <c r="M2264" s="6" t="s">
        <v>5374</v>
      </c>
      <c r="N2264" s="6" t="s">
        <v>4121</v>
      </c>
    </row>
    <row r="2265" spans="1:14" ht="15" customHeight="1">
      <c r="B2265" s="6" t="s">
        <v>4803</v>
      </c>
      <c r="G2265" s="14">
        <f>TRUNC(G2264, 0)</f>
        <v>9485</v>
      </c>
    </row>
    <row r="2266" spans="1:14" ht="15" customHeight="1">
      <c r="A2266" s="6" t="s">
        <v>3802</v>
      </c>
      <c r="B2266" s="6" t="s">
        <v>1225</v>
      </c>
      <c r="C2266" s="6" t="s">
        <v>5274</v>
      </c>
      <c r="D2266" s="6">
        <v>3.0000000000000001E-3</v>
      </c>
      <c r="E2266" s="16" t="s">
        <v>1035</v>
      </c>
      <c r="F2266" s="16">
        <f>중기기초자료!D736</f>
        <v>144000</v>
      </c>
      <c r="G2266" s="15">
        <f>TRUNC(F2266*D2266, 1)</f>
        <v>432</v>
      </c>
      <c r="H2266" s="6" t="s">
        <v>5631</v>
      </c>
      <c r="I2266" s="6" t="s">
        <v>5631</v>
      </c>
      <c r="K2266" s="6" t="s">
        <v>2015</v>
      </c>
      <c r="L2266" s="6" t="s">
        <v>5631</v>
      </c>
      <c r="M2266" s="6" t="s">
        <v>5515</v>
      </c>
    </row>
    <row r="2267" spans="1:14" ht="15" customHeight="1">
      <c r="B2267" s="6" t="s">
        <v>4803</v>
      </c>
      <c r="G2267" s="14">
        <f>TRUNC(G2266, 0)</f>
        <v>432</v>
      </c>
    </row>
    <row r="2268" spans="1:14" ht="15" customHeight="1">
      <c r="A2268" s="6" t="s">
        <v>2270</v>
      </c>
    </row>
    <row r="2269" spans="1:14" ht="15" customHeight="1">
      <c r="B2269" s="6" t="s">
        <v>4803</v>
      </c>
    </row>
    <row r="2270" spans="1:14" ht="15" customHeight="1">
      <c r="B2270" s="6" t="s">
        <v>588</v>
      </c>
      <c r="G2270" s="14">
        <f>TRUNC(G2265+G2267+G2269, 0)</f>
        <v>9917</v>
      </c>
    </row>
    <row r="2271" spans="1:14" ht="15" customHeight="1">
      <c r="A2271" s="13"/>
      <c r="B2271" s="13"/>
      <c r="C2271" s="13"/>
      <c r="D2271" s="13"/>
      <c r="E2271" s="13"/>
      <c r="F2271" s="13"/>
      <c r="G2271" s="13"/>
      <c r="H2271" s="13"/>
    </row>
    <row r="2272" spans="1:14" ht="15" customHeight="1">
      <c r="A2272" s="13" t="s">
        <v>4970</v>
      </c>
      <c r="B2272" s="13" t="s">
        <v>5457</v>
      </c>
      <c r="C2272" s="13"/>
      <c r="D2272" s="13"/>
      <c r="E2272" s="13"/>
      <c r="F2272" s="13"/>
      <c r="G2272" s="13"/>
      <c r="H2272" s="13"/>
      <c r="I2272" s="6" t="s">
        <v>5631</v>
      </c>
      <c r="J2272" s="6" t="s">
        <v>479</v>
      </c>
    </row>
    <row r="2273" spans="1:14" ht="15" customHeight="1">
      <c r="A2273" s="13" t="s">
        <v>1567</v>
      </c>
      <c r="B2273" s="13" t="s">
        <v>698</v>
      </c>
      <c r="C2273" s="13"/>
      <c r="D2273" s="13"/>
      <c r="E2273" s="13"/>
      <c r="F2273" s="13"/>
      <c r="G2273" s="13"/>
      <c r="H2273" s="13"/>
    </row>
    <row r="2274" spans="1:14" ht="15" customHeight="1">
      <c r="A2274" s="5" t="s">
        <v>4302</v>
      </c>
      <c r="B2274" s="5"/>
      <c r="C2274" s="5" t="s">
        <v>2755</v>
      </c>
      <c r="D2274" s="5" t="s">
        <v>182</v>
      </c>
      <c r="E2274" s="5" t="s">
        <v>5266</v>
      </c>
      <c r="F2274" s="5" t="s">
        <v>1321</v>
      </c>
      <c r="G2274" s="5" t="s">
        <v>780</v>
      </c>
      <c r="H2274" s="5" t="s">
        <v>1458</v>
      </c>
    </row>
    <row r="2275" spans="1:14" ht="15" customHeight="1">
      <c r="A2275" s="6" t="s">
        <v>405</v>
      </c>
      <c r="B2275" s="6" t="s">
        <v>3174</v>
      </c>
      <c r="C2275" s="6" t="s">
        <v>4396</v>
      </c>
      <c r="D2275" s="6">
        <f>(0 + 0 + 1000)*10^-4</f>
        <v>0.1</v>
      </c>
      <c r="E2275" s="14" t="s">
        <v>4463</v>
      </c>
      <c r="F2275" s="14">
        <f>TRUNC(중기기초자료!F204 * 중기전역변수!C5/1000,0)</f>
        <v>7524</v>
      </c>
      <c r="G2275" s="15">
        <f>TRUNC(F2275*D2275, 1)</f>
        <v>752.4</v>
      </c>
      <c r="H2275" s="6" t="s">
        <v>5631</v>
      </c>
      <c r="I2275" s="6" t="s">
        <v>5631</v>
      </c>
      <c r="K2275" s="6" t="s">
        <v>724</v>
      </c>
      <c r="L2275" s="6" t="s">
        <v>5631</v>
      </c>
      <c r="M2275" s="6" t="s">
        <v>4911</v>
      </c>
      <c r="N2275" s="6" t="s">
        <v>4121</v>
      </c>
    </row>
    <row r="2276" spans="1:14" ht="15" customHeight="1">
      <c r="B2276" s="6" t="s">
        <v>4803</v>
      </c>
      <c r="G2276" s="14">
        <f>TRUNC(G2275, 0)</f>
        <v>752</v>
      </c>
    </row>
    <row r="2277" spans="1:14" ht="15" customHeight="1">
      <c r="A2277" s="6" t="s">
        <v>3802</v>
      </c>
      <c r="B2277" s="6" t="s">
        <v>4025</v>
      </c>
      <c r="C2277" s="6" t="s">
        <v>4396</v>
      </c>
      <c r="D2277" s="6">
        <v>2E-3</v>
      </c>
      <c r="E2277" s="16" t="s">
        <v>1035</v>
      </c>
      <c r="F2277" s="16">
        <f>중기기초자료!D737</f>
        <v>22000</v>
      </c>
      <c r="G2277" s="15">
        <f>TRUNC(F2277*D2277, 1)</f>
        <v>44</v>
      </c>
      <c r="H2277" s="6" t="s">
        <v>5631</v>
      </c>
      <c r="I2277" s="6" t="s">
        <v>5631</v>
      </c>
      <c r="K2277" s="6" t="s">
        <v>2015</v>
      </c>
      <c r="L2277" s="6" t="s">
        <v>5631</v>
      </c>
      <c r="M2277" s="6" t="s">
        <v>374</v>
      </c>
    </row>
    <row r="2278" spans="1:14" ht="15" customHeight="1">
      <c r="B2278" s="6" t="s">
        <v>4803</v>
      </c>
      <c r="G2278" s="14">
        <f>TRUNC(G2277, 0)</f>
        <v>44</v>
      </c>
    </row>
    <row r="2279" spans="1:14" ht="15" customHeight="1">
      <c r="A2279" s="6" t="s">
        <v>2270</v>
      </c>
    </row>
    <row r="2280" spans="1:14" ht="15" customHeight="1">
      <c r="B2280" s="6" t="s">
        <v>4803</v>
      </c>
    </row>
    <row r="2281" spans="1:14" ht="15" customHeight="1">
      <c r="B2281" s="6" t="s">
        <v>588</v>
      </c>
      <c r="G2281" s="14">
        <f>TRUNC(G2276+G2278+G2280, 0)</f>
        <v>796</v>
      </c>
    </row>
    <row r="2282" spans="1:14" ht="15" customHeight="1">
      <c r="A2282" s="13"/>
      <c r="B2282" s="13"/>
      <c r="C2282" s="13"/>
      <c r="D2282" s="13"/>
      <c r="E2282" s="13"/>
      <c r="F2282" s="13"/>
      <c r="G2282" s="13"/>
      <c r="H2282" s="13"/>
    </row>
    <row r="2283" spans="1:14" ht="15" customHeight="1">
      <c r="A2283" s="13" t="s">
        <v>4970</v>
      </c>
      <c r="B2283" s="13" t="s">
        <v>1264</v>
      </c>
      <c r="C2283" s="13"/>
      <c r="D2283" s="13"/>
      <c r="E2283" s="13"/>
      <c r="F2283" s="13"/>
      <c r="G2283" s="13"/>
      <c r="H2283" s="13"/>
      <c r="I2283" s="6" t="s">
        <v>5631</v>
      </c>
      <c r="J2283" s="6" t="s">
        <v>4272</v>
      </c>
    </row>
    <row r="2284" spans="1:14" ht="15" customHeight="1">
      <c r="A2284" s="13" t="s">
        <v>1567</v>
      </c>
      <c r="B2284" s="13" t="s">
        <v>4016</v>
      </c>
      <c r="C2284" s="13"/>
      <c r="D2284" s="13"/>
      <c r="E2284" s="13"/>
      <c r="F2284" s="13"/>
      <c r="G2284" s="13"/>
      <c r="H2284" s="13"/>
    </row>
    <row r="2285" spans="1:14" ht="15" customHeight="1">
      <c r="A2285" s="5" t="s">
        <v>4302</v>
      </c>
      <c r="B2285" s="5"/>
      <c r="C2285" s="5" t="s">
        <v>2755</v>
      </c>
      <c r="D2285" s="5" t="s">
        <v>182</v>
      </c>
      <c r="E2285" s="5" t="s">
        <v>5266</v>
      </c>
      <c r="F2285" s="5" t="s">
        <v>1321</v>
      </c>
      <c r="G2285" s="5" t="s">
        <v>780</v>
      </c>
      <c r="H2285" s="5" t="s">
        <v>1458</v>
      </c>
    </row>
    <row r="2286" spans="1:14" ht="15" customHeight="1">
      <c r="A2286" s="6" t="s">
        <v>405</v>
      </c>
      <c r="B2286" s="6" t="s">
        <v>3174</v>
      </c>
      <c r="C2286" s="6" t="s">
        <v>5428</v>
      </c>
      <c r="D2286" s="6">
        <f>(0 + 0 + 1000)*10^-4</f>
        <v>0.1</v>
      </c>
      <c r="E2286" s="14" t="s">
        <v>4463</v>
      </c>
      <c r="F2286" s="14">
        <f>TRUNC(중기기초자료!F205 * 중기전역변수!C5/1000,0)</f>
        <v>13514</v>
      </c>
      <c r="G2286" s="15">
        <f>TRUNC(F2286*D2286, 1)</f>
        <v>1351.4</v>
      </c>
      <c r="H2286" s="6" t="s">
        <v>5631</v>
      </c>
      <c r="I2286" s="6" t="s">
        <v>5631</v>
      </c>
      <c r="K2286" s="6" t="s">
        <v>724</v>
      </c>
      <c r="L2286" s="6" t="s">
        <v>5631</v>
      </c>
      <c r="M2286" s="6" t="s">
        <v>204</v>
      </c>
      <c r="N2286" s="6" t="s">
        <v>4121</v>
      </c>
    </row>
    <row r="2287" spans="1:14" ht="15" customHeight="1">
      <c r="B2287" s="6" t="s">
        <v>4803</v>
      </c>
      <c r="G2287" s="14">
        <f>TRUNC(G2286, 0)</f>
        <v>1351</v>
      </c>
    </row>
    <row r="2288" spans="1:14" ht="15" customHeight="1">
      <c r="A2288" s="6" t="s">
        <v>3802</v>
      </c>
      <c r="B2288" s="6" t="s">
        <v>4025</v>
      </c>
      <c r="C2288" s="6" t="s">
        <v>5428</v>
      </c>
      <c r="D2288" s="6">
        <v>2E-3</v>
      </c>
      <c r="E2288" s="16" t="s">
        <v>1035</v>
      </c>
      <c r="F2288" s="16">
        <f>중기기초자료!D737</f>
        <v>22000</v>
      </c>
      <c r="G2288" s="15">
        <f>TRUNC(F2288*D2288, 1)</f>
        <v>44</v>
      </c>
      <c r="H2288" s="6" t="s">
        <v>5631</v>
      </c>
      <c r="I2288" s="6" t="s">
        <v>5631</v>
      </c>
      <c r="K2288" s="6" t="s">
        <v>2015</v>
      </c>
      <c r="L2288" s="6" t="s">
        <v>5631</v>
      </c>
      <c r="M2288" s="6" t="s">
        <v>374</v>
      </c>
    </row>
    <row r="2289" spans="1:14" ht="15" customHeight="1">
      <c r="B2289" s="6" t="s">
        <v>4803</v>
      </c>
      <c r="G2289" s="14">
        <f>TRUNC(G2288, 0)</f>
        <v>44</v>
      </c>
    </row>
    <row r="2290" spans="1:14" ht="15" customHeight="1">
      <c r="A2290" s="6" t="s">
        <v>2270</v>
      </c>
    </row>
    <row r="2291" spans="1:14" ht="15" customHeight="1">
      <c r="B2291" s="6" t="s">
        <v>4803</v>
      </c>
    </row>
    <row r="2292" spans="1:14" ht="15" customHeight="1">
      <c r="B2292" s="6" t="s">
        <v>588</v>
      </c>
      <c r="G2292" s="14">
        <f>TRUNC(G2287+G2289+G2291, 0)</f>
        <v>1395</v>
      </c>
    </row>
    <row r="2293" spans="1:14" ht="15" customHeight="1">
      <c r="A2293" s="13"/>
      <c r="B2293" s="13"/>
      <c r="C2293" s="13"/>
      <c r="D2293" s="13"/>
      <c r="E2293" s="13"/>
      <c r="F2293" s="13"/>
      <c r="G2293" s="13"/>
      <c r="H2293" s="13"/>
    </row>
    <row r="2294" spans="1:14" ht="15" customHeight="1">
      <c r="A2294" s="13" t="s">
        <v>4970</v>
      </c>
      <c r="B2294" s="13" t="s">
        <v>454</v>
      </c>
      <c r="C2294" s="13"/>
      <c r="D2294" s="13"/>
      <c r="E2294" s="13"/>
      <c r="F2294" s="13"/>
      <c r="G2294" s="13"/>
      <c r="H2294" s="13"/>
      <c r="I2294" s="6" t="s">
        <v>5631</v>
      </c>
      <c r="J2294" s="6" t="s">
        <v>4656</v>
      </c>
    </row>
    <row r="2295" spans="1:14" ht="15" customHeight="1">
      <c r="A2295" s="13" t="s">
        <v>1567</v>
      </c>
      <c r="B2295" s="13" t="s">
        <v>3283</v>
      </c>
      <c r="C2295" s="13"/>
      <c r="D2295" s="13"/>
      <c r="E2295" s="13"/>
      <c r="F2295" s="13"/>
      <c r="G2295" s="13"/>
      <c r="H2295" s="13"/>
    </row>
    <row r="2296" spans="1:14" ht="15" customHeight="1">
      <c r="A2296" s="5" t="s">
        <v>4302</v>
      </c>
      <c r="B2296" s="5"/>
      <c r="C2296" s="5" t="s">
        <v>2755</v>
      </c>
      <c r="D2296" s="5" t="s">
        <v>182</v>
      </c>
      <c r="E2296" s="5" t="s">
        <v>5266</v>
      </c>
      <c r="F2296" s="5" t="s">
        <v>1321</v>
      </c>
      <c r="G2296" s="5" t="s">
        <v>780</v>
      </c>
      <c r="H2296" s="5" t="s">
        <v>1458</v>
      </c>
    </row>
    <row r="2297" spans="1:14" ht="15" customHeight="1">
      <c r="A2297" s="6" t="s">
        <v>405</v>
      </c>
      <c r="B2297" s="6" t="s">
        <v>3174</v>
      </c>
      <c r="C2297" s="6" t="s">
        <v>5544</v>
      </c>
      <c r="D2297" s="6">
        <f>(0 + 0 + 1000)*10^-4</f>
        <v>0.1</v>
      </c>
      <c r="E2297" s="14" t="s">
        <v>4463</v>
      </c>
      <c r="F2297" s="14">
        <f>TRUNC(중기기초자료!F206 * 중기전역변수!C5/1000,0)</f>
        <v>20168</v>
      </c>
      <c r="G2297" s="15">
        <f>TRUNC(F2297*D2297, 1)</f>
        <v>2016.8</v>
      </c>
      <c r="H2297" s="6" t="s">
        <v>5631</v>
      </c>
      <c r="I2297" s="6" t="s">
        <v>5631</v>
      </c>
      <c r="K2297" s="6" t="s">
        <v>724</v>
      </c>
      <c r="L2297" s="6" t="s">
        <v>5631</v>
      </c>
      <c r="M2297" s="6" t="s">
        <v>738</v>
      </c>
      <c r="N2297" s="6" t="s">
        <v>4121</v>
      </c>
    </row>
    <row r="2298" spans="1:14" ht="15" customHeight="1">
      <c r="B2298" s="6" t="s">
        <v>4803</v>
      </c>
      <c r="G2298" s="14">
        <f>TRUNC(G2297, 0)</f>
        <v>2016</v>
      </c>
    </row>
    <row r="2299" spans="1:14" ht="15" customHeight="1">
      <c r="A2299" s="6" t="s">
        <v>3802</v>
      </c>
      <c r="B2299" s="6" t="s">
        <v>4025</v>
      </c>
      <c r="C2299" s="6" t="s">
        <v>5544</v>
      </c>
      <c r="D2299" s="6">
        <v>2E-3</v>
      </c>
      <c r="E2299" s="16" t="s">
        <v>1035</v>
      </c>
      <c r="F2299" s="16">
        <f>중기기초자료!D738</f>
        <v>51000</v>
      </c>
      <c r="G2299" s="15">
        <f>TRUNC(F2299*D2299, 1)</f>
        <v>102</v>
      </c>
      <c r="H2299" s="6" t="s">
        <v>5631</v>
      </c>
      <c r="I2299" s="6" t="s">
        <v>5631</v>
      </c>
      <c r="K2299" s="6" t="s">
        <v>2015</v>
      </c>
      <c r="L2299" s="6" t="s">
        <v>5631</v>
      </c>
      <c r="M2299" s="6" t="s">
        <v>3673</v>
      </c>
    </row>
    <row r="2300" spans="1:14" ht="15" customHeight="1">
      <c r="B2300" s="6" t="s">
        <v>4803</v>
      </c>
      <c r="G2300" s="14">
        <f>TRUNC(G2299, 0)</f>
        <v>102</v>
      </c>
    </row>
    <row r="2301" spans="1:14" ht="15" customHeight="1">
      <c r="A2301" s="6" t="s">
        <v>2270</v>
      </c>
    </row>
    <row r="2302" spans="1:14" ht="15" customHeight="1">
      <c r="B2302" s="6" t="s">
        <v>4803</v>
      </c>
    </row>
    <row r="2303" spans="1:14" ht="15" customHeight="1">
      <c r="B2303" s="6" t="s">
        <v>588</v>
      </c>
      <c r="G2303" s="14">
        <f>TRUNC(G2298+G2300+G2302, 0)</f>
        <v>2118</v>
      </c>
    </row>
    <row r="2304" spans="1:14" ht="15" customHeight="1">
      <c r="A2304" s="13"/>
      <c r="B2304" s="13"/>
      <c r="C2304" s="13"/>
      <c r="D2304" s="13"/>
      <c r="E2304" s="13"/>
      <c r="F2304" s="13"/>
      <c r="G2304" s="13"/>
      <c r="H2304" s="13"/>
    </row>
    <row r="2305" spans="1:14" ht="15" customHeight="1">
      <c r="A2305" s="13" t="s">
        <v>4970</v>
      </c>
      <c r="B2305" s="13" t="s">
        <v>731</v>
      </c>
      <c r="C2305" s="13"/>
      <c r="D2305" s="13"/>
      <c r="E2305" s="13"/>
      <c r="F2305" s="13"/>
      <c r="G2305" s="13"/>
      <c r="H2305" s="13"/>
      <c r="I2305" s="6" t="s">
        <v>5631</v>
      </c>
      <c r="J2305" s="6" t="s">
        <v>4191</v>
      </c>
    </row>
    <row r="2306" spans="1:14" ht="15" customHeight="1">
      <c r="A2306" s="13" t="s">
        <v>1567</v>
      </c>
      <c r="B2306" s="13" t="s">
        <v>3581</v>
      </c>
      <c r="C2306" s="13"/>
      <c r="D2306" s="13"/>
      <c r="E2306" s="13"/>
      <c r="F2306" s="13"/>
      <c r="G2306" s="13"/>
      <c r="H2306" s="13"/>
    </row>
    <row r="2307" spans="1:14" ht="15" customHeight="1">
      <c r="A2307" s="5" t="s">
        <v>4302</v>
      </c>
      <c r="B2307" s="5"/>
      <c r="C2307" s="5" t="s">
        <v>2755</v>
      </c>
      <c r="D2307" s="5" t="s">
        <v>182</v>
      </c>
      <c r="E2307" s="5" t="s">
        <v>5266</v>
      </c>
      <c r="F2307" s="5" t="s">
        <v>1321</v>
      </c>
      <c r="G2307" s="5" t="s">
        <v>780</v>
      </c>
      <c r="H2307" s="5" t="s">
        <v>1458</v>
      </c>
    </row>
    <row r="2308" spans="1:14" ht="15" customHeight="1">
      <c r="A2308" s="6" t="s">
        <v>405</v>
      </c>
      <c r="B2308" s="6" t="s">
        <v>3174</v>
      </c>
      <c r="C2308" s="6" t="s">
        <v>5154</v>
      </c>
      <c r="D2308" s="6">
        <f>(0 + 0 + 1000)*10^-4</f>
        <v>0.1</v>
      </c>
      <c r="E2308" s="14" t="s">
        <v>4463</v>
      </c>
      <c r="F2308" s="14">
        <f>TRUNC(중기기초자료!F207 * 중기전역변수!C5/1000,0)</f>
        <v>25091</v>
      </c>
      <c r="G2308" s="15">
        <f>TRUNC(F2308*D2308, 1)</f>
        <v>2509.1</v>
      </c>
      <c r="H2308" s="6" t="s">
        <v>5631</v>
      </c>
      <c r="I2308" s="6" t="s">
        <v>5631</v>
      </c>
      <c r="K2308" s="6" t="s">
        <v>724</v>
      </c>
      <c r="L2308" s="6" t="s">
        <v>5631</v>
      </c>
      <c r="M2308" s="6" t="s">
        <v>280</v>
      </c>
      <c r="N2308" s="6" t="s">
        <v>4121</v>
      </c>
    </row>
    <row r="2309" spans="1:14" ht="15" customHeight="1">
      <c r="B2309" s="6" t="s">
        <v>4803</v>
      </c>
      <c r="G2309" s="14">
        <f>TRUNC(G2308, 0)</f>
        <v>2509</v>
      </c>
    </row>
    <row r="2310" spans="1:14" ht="15" customHeight="1">
      <c r="A2310" s="6" t="s">
        <v>3802</v>
      </c>
      <c r="B2310" s="6" t="s">
        <v>4025</v>
      </c>
      <c r="C2310" s="6" t="s">
        <v>5154</v>
      </c>
      <c r="D2310" s="6">
        <v>2E-3</v>
      </c>
      <c r="E2310" s="16" t="s">
        <v>1035</v>
      </c>
      <c r="F2310" s="16">
        <f>중기기초자료!D738</f>
        <v>51000</v>
      </c>
      <c r="G2310" s="15">
        <f>TRUNC(F2310*D2310, 1)</f>
        <v>102</v>
      </c>
      <c r="H2310" s="6" t="s">
        <v>5631</v>
      </c>
      <c r="I2310" s="6" t="s">
        <v>5631</v>
      </c>
      <c r="K2310" s="6" t="s">
        <v>2015</v>
      </c>
      <c r="L2310" s="6" t="s">
        <v>5631</v>
      </c>
      <c r="M2310" s="6" t="s">
        <v>3673</v>
      </c>
    </row>
    <row r="2311" spans="1:14" ht="15" customHeight="1">
      <c r="B2311" s="6" t="s">
        <v>4803</v>
      </c>
      <c r="G2311" s="14">
        <f>TRUNC(G2310, 0)</f>
        <v>102</v>
      </c>
    </row>
    <row r="2312" spans="1:14" ht="15" customHeight="1">
      <c r="A2312" s="6" t="s">
        <v>2270</v>
      </c>
    </row>
    <row r="2313" spans="1:14" ht="15" customHeight="1">
      <c r="B2313" s="6" t="s">
        <v>4803</v>
      </c>
    </row>
    <row r="2314" spans="1:14" ht="15" customHeight="1">
      <c r="B2314" s="6" t="s">
        <v>588</v>
      </c>
      <c r="G2314" s="14">
        <f>TRUNC(G2309+G2311+G2313, 0)</f>
        <v>2611</v>
      </c>
    </row>
    <row r="2315" spans="1:14" ht="15" customHeight="1">
      <c r="A2315" s="13"/>
      <c r="B2315" s="13"/>
      <c r="C2315" s="13"/>
      <c r="D2315" s="13"/>
      <c r="E2315" s="13"/>
      <c r="F2315" s="13"/>
      <c r="G2315" s="13"/>
      <c r="H2315" s="13"/>
    </row>
    <row r="2316" spans="1:14" ht="15" customHeight="1">
      <c r="A2316" s="13" t="s">
        <v>4970</v>
      </c>
      <c r="B2316" s="13" t="s">
        <v>5199</v>
      </c>
      <c r="C2316" s="13"/>
      <c r="D2316" s="13"/>
      <c r="E2316" s="13"/>
      <c r="F2316" s="13"/>
      <c r="G2316" s="13"/>
      <c r="H2316" s="13"/>
      <c r="I2316" s="6" t="s">
        <v>5631</v>
      </c>
      <c r="J2316" s="6" t="s">
        <v>4459</v>
      </c>
    </row>
    <row r="2317" spans="1:14" ht="15" customHeight="1">
      <c r="A2317" s="13" t="s">
        <v>1567</v>
      </c>
      <c r="B2317" s="13" t="s">
        <v>2908</v>
      </c>
      <c r="C2317" s="13"/>
      <c r="D2317" s="13"/>
      <c r="E2317" s="13"/>
      <c r="F2317" s="13"/>
      <c r="G2317" s="13"/>
      <c r="H2317" s="13"/>
    </row>
    <row r="2318" spans="1:14" ht="15" customHeight="1">
      <c r="A2318" s="5" t="s">
        <v>4302</v>
      </c>
      <c r="B2318" s="5"/>
      <c r="C2318" s="5" t="s">
        <v>2755</v>
      </c>
      <c r="D2318" s="5" t="s">
        <v>182</v>
      </c>
      <c r="E2318" s="5" t="s">
        <v>5266</v>
      </c>
      <c r="F2318" s="5" t="s">
        <v>1321</v>
      </c>
      <c r="G2318" s="5" t="s">
        <v>780</v>
      </c>
      <c r="H2318" s="5" t="s">
        <v>1458</v>
      </c>
    </row>
    <row r="2319" spans="1:14" ht="15" customHeight="1">
      <c r="A2319" s="6" t="s">
        <v>405</v>
      </c>
      <c r="B2319" s="6" t="s">
        <v>3174</v>
      </c>
      <c r="C2319" s="6" t="s">
        <v>3079</v>
      </c>
      <c r="D2319" s="6">
        <f>(0 + 0 + 1000)*10^-4</f>
        <v>0.1</v>
      </c>
      <c r="E2319" s="14" t="s">
        <v>4463</v>
      </c>
      <c r="F2319" s="14">
        <f>TRUNC(중기기초자료!F208 * 중기전역변수!C5/1000,0)</f>
        <v>40194</v>
      </c>
      <c r="G2319" s="15">
        <f>TRUNC(F2319*D2319, 1)</f>
        <v>4019.4</v>
      </c>
      <c r="H2319" s="6" t="s">
        <v>5631</v>
      </c>
      <c r="I2319" s="6" t="s">
        <v>5631</v>
      </c>
      <c r="K2319" s="6" t="s">
        <v>724</v>
      </c>
      <c r="L2319" s="6" t="s">
        <v>5631</v>
      </c>
      <c r="M2319" s="6" t="s">
        <v>14</v>
      </c>
      <c r="N2319" s="6" t="s">
        <v>4121</v>
      </c>
    </row>
    <row r="2320" spans="1:14" ht="15" customHeight="1">
      <c r="B2320" s="6" t="s">
        <v>4803</v>
      </c>
      <c r="G2320" s="14">
        <f>TRUNC(G2319, 0)</f>
        <v>4019</v>
      </c>
    </row>
    <row r="2321" spans="1:14" ht="15" customHeight="1">
      <c r="A2321" s="6" t="s">
        <v>3802</v>
      </c>
      <c r="B2321" s="6" t="s">
        <v>4025</v>
      </c>
      <c r="C2321" s="6" t="s">
        <v>3079</v>
      </c>
      <c r="D2321" s="6">
        <v>2E-3</v>
      </c>
      <c r="E2321" s="16" t="s">
        <v>1035</v>
      </c>
      <c r="F2321" s="16">
        <f>중기기초자료!D739</f>
        <v>61500</v>
      </c>
      <c r="G2321" s="15">
        <f>TRUNC(F2321*D2321, 1)</f>
        <v>123</v>
      </c>
      <c r="H2321" s="6" t="s">
        <v>5631</v>
      </c>
      <c r="I2321" s="6" t="s">
        <v>5631</v>
      </c>
      <c r="K2321" s="6" t="s">
        <v>2015</v>
      </c>
      <c r="L2321" s="6" t="s">
        <v>5631</v>
      </c>
      <c r="M2321" s="6" t="s">
        <v>1361</v>
      </c>
    </row>
    <row r="2322" spans="1:14" ht="15" customHeight="1">
      <c r="B2322" s="6" t="s">
        <v>4803</v>
      </c>
      <c r="G2322" s="14">
        <f>TRUNC(G2321, 0)</f>
        <v>123</v>
      </c>
    </row>
    <row r="2323" spans="1:14" ht="15" customHeight="1">
      <c r="A2323" s="6" t="s">
        <v>2270</v>
      </c>
    </row>
    <row r="2324" spans="1:14" ht="15" customHeight="1">
      <c r="B2324" s="6" t="s">
        <v>4803</v>
      </c>
    </row>
    <row r="2325" spans="1:14" ht="15" customHeight="1">
      <c r="B2325" s="6" t="s">
        <v>588</v>
      </c>
      <c r="G2325" s="14">
        <f>TRUNC(G2320+G2322+G2324, 0)</f>
        <v>4142</v>
      </c>
    </row>
    <row r="2326" spans="1:14" ht="15" customHeight="1">
      <c r="A2326" s="13"/>
      <c r="B2326" s="13"/>
      <c r="C2326" s="13"/>
      <c r="D2326" s="13"/>
      <c r="E2326" s="13"/>
      <c r="F2326" s="13"/>
      <c r="G2326" s="13"/>
      <c r="H2326" s="13"/>
    </row>
    <row r="2327" spans="1:14" ht="15" customHeight="1">
      <c r="A2327" s="13" t="s">
        <v>4970</v>
      </c>
      <c r="B2327" s="13" t="s">
        <v>4566</v>
      </c>
      <c r="C2327" s="13"/>
      <c r="D2327" s="13"/>
      <c r="E2327" s="13"/>
      <c r="F2327" s="13"/>
      <c r="G2327" s="13"/>
      <c r="H2327" s="13"/>
      <c r="I2327" s="6" t="s">
        <v>5631</v>
      </c>
      <c r="J2327" s="6" t="s">
        <v>5528</v>
      </c>
    </row>
    <row r="2328" spans="1:14" ht="15" customHeight="1">
      <c r="A2328" s="13" t="s">
        <v>1567</v>
      </c>
      <c r="B2328" s="13" t="s">
        <v>3265</v>
      </c>
      <c r="C2328" s="13"/>
      <c r="D2328" s="13"/>
      <c r="E2328" s="13"/>
      <c r="F2328" s="13"/>
      <c r="G2328" s="13"/>
      <c r="H2328" s="13"/>
    </row>
    <row r="2329" spans="1:14" ht="15" customHeight="1">
      <c r="A2329" s="5" t="s">
        <v>4302</v>
      </c>
      <c r="B2329" s="5"/>
      <c r="C2329" s="5" t="s">
        <v>2755</v>
      </c>
      <c r="D2329" s="5" t="s">
        <v>182</v>
      </c>
      <c r="E2329" s="5" t="s">
        <v>5266</v>
      </c>
      <c r="F2329" s="5" t="s">
        <v>1321</v>
      </c>
      <c r="G2329" s="5" t="s">
        <v>780</v>
      </c>
      <c r="H2329" s="5" t="s">
        <v>1458</v>
      </c>
    </row>
    <row r="2330" spans="1:14" ht="15" customHeight="1">
      <c r="A2330" s="6" t="s">
        <v>405</v>
      </c>
      <c r="B2330" s="6" t="s">
        <v>4972</v>
      </c>
      <c r="C2330" s="6" t="s">
        <v>106</v>
      </c>
      <c r="D2330" s="6">
        <f>(0 + 0 + 1000)*10^-4</f>
        <v>0.1</v>
      </c>
      <c r="E2330" s="14" t="s">
        <v>4463</v>
      </c>
      <c r="F2330" s="14">
        <f>TRUNC(중기기초자료!F209 * 중기전역변수!C5/1000,0)</f>
        <v>42348</v>
      </c>
      <c r="G2330" s="15">
        <f>TRUNC(F2330*D2330, 1)</f>
        <v>4234.8</v>
      </c>
      <c r="H2330" s="6" t="s">
        <v>5631</v>
      </c>
      <c r="I2330" s="6" t="s">
        <v>5631</v>
      </c>
      <c r="K2330" s="6" t="s">
        <v>724</v>
      </c>
      <c r="L2330" s="6" t="s">
        <v>5631</v>
      </c>
      <c r="M2330" s="6" t="s">
        <v>1123</v>
      </c>
      <c r="N2330" s="6" t="s">
        <v>4121</v>
      </c>
    </row>
    <row r="2331" spans="1:14" ht="15" customHeight="1">
      <c r="B2331" s="6" t="s">
        <v>4803</v>
      </c>
      <c r="G2331" s="14">
        <f>TRUNC(G2330, 0)</f>
        <v>4234</v>
      </c>
    </row>
    <row r="2332" spans="1:14" ht="15" customHeight="1">
      <c r="A2332" s="6" t="s">
        <v>3802</v>
      </c>
      <c r="B2332" s="6" t="s">
        <v>4025</v>
      </c>
      <c r="C2332" s="6" t="s">
        <v>106</v>
      </c>
      <c r="D2332" s="6">
        <v>2E-3</v>
      </c>
      <c r="E2332" s="16" t="s">
        <v>1035</v>
      </c>
      <c r="F2332" s="16">
        <f>중기기초자료!D739</f>
        <v>61500</v>
      </c>
      <c r="G2332" s="15">
        <f>TRUNC(F2332*D2332, 1)</f>
        <v>123</v>
      </c>
      <c r="H2332" s="6" t="s">
        <v>5631</v>
      </c>
      <c r="I2332" s="6" t="s">
        <v>5631</v>
      </c>
      <c r="K2332" s="6" t="s">
        <v>2015</v>
      </c>
      <c r="L2332" s="6" t="s">
        <v>5631</v>
      </c>
      <c r="M2332" s="6" t="s">
        <v>1361</v>
      </c>
    </row>
    <row r="2333" spans="1:14" ht="15" customHeight="1">
      <c r="B2333" s="6" t="s">
        <v>4803</v>
      </c>
      <c r="G2333" s="14">
        <f>TRUNC(G2332, 0)</f>
        <v>123</v>
      </c>
    </row>
    <row r="2334" spans="1:14" ht="15" customHeight="1">
      <c r="A2334" s="6" t="s">
        <v>2270</v>
      </c>
    </row>
    <row r="2335" spans="1:14" ht="15" customHeight="1">
      <c r="B2335" s="6" t="s">
        <v>4803</v>
      </c>
    </row>
    <row r="2336" spans="1:14" ht="15" customHeight="1">
      <c r="B2336" s="6" t="s">
        <v>588</v>
      </c>
      <c r="G2336" s="14">
        <f>TRUNC(G2331+G2333+G2335, 0)</f>
        <v>4357</v>
      </c>
    </row>
    <row r="2337" spans="1:14" ht="15" customHeight="1">
      <c r="A2337" s="13"/>
      <c r="B2337" s="13"/>
      <c r="C2337" s="13"/>
      <c r="D2337" s="13"/>
      <c r="E2337" s="13"/>
      <c r="F2337" s="13"/>
      <c r="G2337" s="13"/>
      <c r="H2337" s="13"/>
    </row>
    <row r="2338" spans="1:14" ht="15" customHeight="1">
      <c r="A2338" s="13" t="s">
        <v>4970</v>
      </c>
      <c r="B2338" s="13" t="s">
        <v>4820</v>
      </c>
      <c r="C2338" s="13"/>
      <c r="D2338" s="13"/>
      <c r="E2338" s="13"/>
      <c r="F2338" s="13"/>
      <c r="G2338" s="13"/>
      <c r="H2338" s="13"/>
      <c r="I2338" s="6" t="s">
        <v>5631</v>
      </c>
      <c r="J2338" s="6" t="s">
        <v>4808</v>
      </c>
    </row>
    <row r="2339" spans="1:14" ht="15" customHeight="1">
      <c r="A2339" s="13" t="s">
        <v>1567</v>
      </c>
      <c r="B2339" s="13" t="s">
        <v>2852</v>
      </c>
      <c r="C2339" s="13"/>
      <c r="D2339" s="13"/>
      <c r="E2339" s="13"/>
      <c r="F2339" s="13"/>
      <c r="G2339" s="13"/>
      <c r="H2339" s="13"/>
    </row>
    <row r="2340" spans="1:14" ht="15" customHeight="1">
      <c r="A2340" s="5" t="s">
        <v>4302</v>
      </c>
      <c r="B2340" s="5"/>
      <c r="C2340" s="5" t="s">
        <v>2755</v>
      </c>
      <c r="D2340" s="5" t="s">
        <v>182</v>
      </c>
      <c r="E2340" s="5" t="s">
        <v>5266</v>
      </c>
      <c r="F2340" s="5" t="s">
        <v>1321</v>
      </c>
      <c r="G2340" s="5" t="s">
        <v>780</v>
      </c>
      <c r="H2340" s="5" t="s">
        <v>1458</v>
      </c>
    </row>
    <row r="2341" spans="1:14" ht="15" customHeight="1">
      <c r="A2341" s="6" t="s">
        <v>405</v>
      </c>
      <c r="B2341" s="6" t="s">
        <v>3174</v>
      </c>
      <c r="C2341" s="6" t="s">
        <v>1677</v>
      </c>
      <c r="D2341" s="6">
        <f>(0 + 0 + 1000)*10^-4</f>
        <v>0.1</v>
      </c>
      <c r="E2341" s="14" t="s">
        <v>4463</v>
      </c>
      <c r="F2341" s="14">
        <f>TRUNC(중기기초자료!F210 * 중기전역변수!C5/1000,0)</f>
        <v>52129</v>
      </c>
      <c r="G2341" s="15">
        <f>TRUNC(F2341*D2341, 1)</f>
        <v>5212.8999999999996</v>
      </c>
      <c r="H2341" s="6" t="s">
        <v>5631</v>
      </c>
      <c r="I2341" s="6" t="s">
        <v>5631</v>
      </c>
      <c r="K2341" s="6" t="s">
        <v>724</v>
      </c>
      <c r="L2341" s="6" t="s">
        <v>5631</v>
      </c>
      <c r="M2341" s="6" t="s">
        <v>402</v>
      </c>
      <c r="N2341" s="6" t="s">
        <v>4121</v>
      </c>
    </row>
    <row r="2342" spans="1:14" ht="15" customHeight="1">
      <c r="B2342" s="6" t="s">
        <v>4803</v>
      </c>
      <c r="G2342" s="14">
        <f>TRUNC(G2341, 0)</f>
        <v>5212</v>
      </c>
    </row>
    <row r="2343" spans="1:14" ht="15" customHeight="1">
      <c r="A2343" s="6" t="s">
        <v>3802</v>
      </c>
      <c r="B2343" s="6" t="s">
        <v>4025</v>
      </c>
      <c r="C2343" s="6" t="s">
        <v>252</v>
      </c>
      <c r="D2343" s="6">
        <v>2E-3</v>
      </c>
      <c r="E2343" s="16" t="s">
        <v>1035</v>
      </c>
      <c r="F2343" s="16">
        <f>중기기초자료!D740</f>
        <v>144000</v>
      </c>
      <c r="G2343" s="15">
        <f>TRUNC(F2343*D2343, 1)</f>
        <v>288</v>
      </c>
      <c r="H2343" s="6" t="s">
        <v>5631</v>
      </c>
      <c r="I2343" s="6" t="s">
        <v>5631</v>
      </c>
      <c r="K2343" s="6" t="s">
        <v>2015</v>
      </c>
      <c r="L2343" s="6" t="s">
        <v>5631</v>
      </c>
      <c r="M2343" s="6" t="s">
        <v>3426</v>
      </c>
    </row>
    <row r="2344" spans="1:14" ht="15" customHeight="1">
      <c r="B2344" s="6" t="s">
        <v>4803</v>
      </c>
      <c r="G2344" s="14">
        <f>TRUNC(G2343, 0)</f>
        <v>288</v>
      </c>
    </row>
    <row r="2345" spans="1:14" ht="15" customHeight="1">
      <c r="A2345" s="6" t="s">
        <v>2270</v>
      </c>
    </row>
    <row r="2346" spans="1:14" ht="15" customHeight="1">
      <c r="B2346" s="6" t="s">
        <v>4803</v>
      </c>
    </row>
    <row r="2347" spans="1:14" ht="15" customHeight="1">
      <c r="B2347" s="6" t="s">
        <v>588</v>
      </c>
      <c r="G2347" s="14">
        <f>TRUNC(G2342+G2344+G2346, 0)</f>
        <v>5500</v>
      </c>
    </row>
    <row r="2348" spans="1:14" ht="15" customHeight="1">
      <c r="A2348" s="13"/>
      <c r="B2348" s="13"/>
      <c r="C2348" s="13"/>
      <c r="D2348" s="13"/>
      <c r="E2348" s="13"/>
      <c r="F2348" s="13"/>
      <c r="G2348" s="13"/>
      <c r="H2348" s="13"/>
    </row>
    <row r="2349" spans="1:14" ht="15" customHeight="1">
      <c r="A2349" s="13" t="s">
        <v>4970</v>
      </c>
      <c r="B2349" s="13" t="s">
        <v>2594</v>
      </c>
      <c r="C2349" s="13"/>
      <c r="D2349" s="13"/>
      <c r="E2349" s="13"/>
      <c r="F2349" s="13"/>
      <c r="G2349" s="13"/>
      <c r="H2349" s="13"/>
      <c r="I2349" s="6" t="s">
        <v>5631</v>
      </c>
      <c r="J2349" s="6" t="s">
        <v>2687</v>
      </c>
    </row>
    <row r="2350" spans="1:14" ht="15" customHeight="1">
      <c r="A2350" s="13" t="s">
        <v>1567</v>
      </c>
      <c r="B2350" s="13" t="s">
        <v>4062</v>
      </c>
      <c r="C2350" s="13"/>
      <c r="D2350" s="13"/>
      <c r="E2350" s="13"/>
      <c r="F2350" s="13"/>
      <c r="G2350" s="13"/>
      <c r="H2350" s="13"/>
    </row>
    <row r="2351" spans="1:14" ht="15" customHeight="1">
      <c r="A2351" s="5" t="s">
        <v>4302</v>
      </c>
      <c r="B2351" s="5"/>
      <c r="C2351" s="5" t="s">
        <v>2755</v>
      </c>
      <c r="D2351" s="5" t="s">
        <v>182</v>
      </c>
      <c r="E2351" s="5" t="s">
        <v>5266</v>
      </c>
      <c r="F2351" s="5" t="s">
        <v>1321</v>
      </c>
      <c r="G2351" s="5" t="s">
        <v>780</v>
      </c>
      <c r="H2351" s="5" t="s">
        <v>1458</v>
      </c>
    </row>
    <row r="2352" spans="1:14" ht="15" customHeight="1">
      <c r="A2352" s="6" t="s">
        <v>405</v>
      </c>
      <c r="B2352" s="6" t="s">
        <v>3174</v>
      </c>
      <c r="C2352" s="6" t="s">
        <v>5002</v>
      </c>
      <c r="D2352" s="6">
        <f>(0 + 0 + 1000)*10^-4</f>
        <v>0.1</v>
      </c>
      <c r="E2352" s="14" t="s">
        <v>4463</v>
      </c>
      <c r="F2352" s="14">
        <f>TRUNC(중기기초자료!F211 * 중기전역변수!C5/1000,0)</f>
        <v>66874</v>
      </c>
      <c r="G2352" s="15">
        <f>TRUNC(F2352*D2352, 1)</f>
        <v>6687.4</v>
      </c>
      <c r="H2352" s="6" t="s">
        <v>5631</v>
      </c>
      <c r="I2352" s="6" t="s">
        <v>5631</v>
      </c>
      <c r="K2352" s="6" t="s">
        <v>724</v>
      </c>
      <c r="L2352" s="6" t="s">
        <v>5631</v>
      </c>
      <c r="M2352" s="6" t="s">
        <v>3841</v>
      </c>
      <c r="N2352" s="6" t="s">
        <v>4121</v>
      </c>
    </row>
    <row r="2353" spans="1:14" ht="15" customHeight="1">
      <c r="B2353" s="6" t="s">
        <v>4803</v>
      </c>
      <c r="G2353" s="14">
        <f>TRUNC(G2352, 0)</f>
        <v>6687</v>
      </c>
    </row>
    <row r="2354" spans="1:14" ht="15" customHeight="1">
      <c r="A2354" s="6" t="s">
        <v>3802</v>
      </c>
      <c r="B2354" s="6" t="s">
        <v>4025</v>
      </c>
      <c r="C2354" s="6" t="s">
        <v>3495</v>
      </c>
      <c r="D2354" s="6">
        <v>2E-3</v>
      </c>
      <c r="E2354" s="16" t="s">
        <v>1035</v>
      </c>
      <c r="F2354" s="16">
        <f>중기기초자료!D740</f>
        <v>144000</v>
      </c>
      <c r="G2354" s="15">
        <f>TRUNC(F2354*D2354, 1)</f>
        <v>288</v>
      </c>
      <c r="H2354" s="6" t="s">
        <v>5631</v>
      </c>
      <c r="I2354" s="6" t="s">
        <v>5631</v>
      </c>
      <c r="K2354" s="6" t="s">
        <v>2015</v>
      </c>
      <c r="L2354" s="6" t="s">
        <v>5631</v>
      </c>
      <c r="M2354" s="6" t="s">
        <v>3426</v>
      </c>
    </row>
    <row r="2355" spans="1:14" ht="15" customHeight="1">
      <c r="B2355" s="6" t="s">
        <v>4803</v>
      </c>
      <c r="G2355" s="14">
        <f>TRUNC(G2354, 0)</f>
        <v>288</v>
      </c>
    </row>
    <row r="2356" spans="1:14" ht="15" customHeight="1">
      <c r="A2356" s="6" t="s">
        <v>2270</v>
      </c>
    </row>
    <row r="2357" spans="1:14" ht="15" customHeight="1">
      <c r="B2357" s="6" t="s">
        <v>4803</v>
      </c>
    </row>
    <row r="2358" spans="1:14" ht="15" customHeight="1">
      <c r="B2358" s="6" t="s">
        <v>588</v>
      </c>
      <c r="G2358" s="14">
        <f>TRUNC(G2353+G2355+G2357, 0)</f>
        <v>6975</v>
      </c>
    </row>
    <row r="2359" spans="1:14" ht="15" customHeight="1">
      <c r="A2359" s="13"/>
      <c r="B2359" s="13"/>
      <c r="C2359" s="13"/>
      <c r="D2359" s="13"/>
      <c r="E2359" s="13"/>
      <c r="F2359" s="13"/>
      <c r="G2359" s="13"/>
      <c r="H2359" s="13"/>
    </row>
    <row r="2360" spans="1:14" ht="15" customHeight="1">
      <c r="A2360" s="13" t="s">
        <v>4970</v>
      </c>
      <c r="B2360" s="13" t="s">
        <v>4971</v>
      </c>
      <c r="C2360" s="13"/>
      <c r="D2360" s="13"/>
      <c r="E2360" s="13"/>
      <c r="F2360" s="13"/>
      <c r="G2360" s="13"/>
      <c r="H2360" s="13"/>
      <c r="I2360" s="6" t="s">
        <v>5631</v>
      </c>
      <c r="J2360" s="6" t="s">
        <v>5124</v>
      </c>
    </row>
    <row r="2361" spans="1:14" ht="15" customHeight="1">
      <c r="A2361" s="13" t="s">
        <v>1567</v>
      </c>
      <c r="B2361" s="13" t="s">
        <v>3152</v>
      </c>
      <c r="C2361" s="13"/>
      <c r="D2361" s="13"/>
      <c r="E2361" s="13"/>
      <c r="F2361" s="13"/>
      <c r="G2361" s="13"/>
      <c r="H2361" s="13"/>
    </row>
    <row r="2362" spans="1:14" ht="15" customHeight="1">
      <c r="A2362" s="5" t="s">
        <v>4302</v>
      </c>
      <c r="B2362" s="5"/>
      <c r="C2362" s="5" t="s">
        <v>2755</v>
      </c>
      <c r="D2362" s="5" t="s">
        <v>182</v>
      </c>
      <c r="E2362" s="5" t="s">
        <v>5266</v>
      </c>
      <c r="F2362" s="5" t="s">
        <v>1321</v>
      </c>
      <c r="G2362" s="5" t="s">
        <v>780</v>
      </c>
      <c r="H2362" s="5" t="s">
        <v>1458</v>
      </c>
    </row>
    <row r="2363" spans="1:14" ht="15" customHeight="1">
      <c r="A2363" s="6" t="s">
        <v>405</v>
      </c>
      <c r="B2363" s="6" t="s">
        <v>3174</v>
      </c>
      <c r="C2363" s="6" t="s">
        <v>5274</v>
      </c>
      <c r="D2363" s="6">
        <f>(0 + 0 + 1000)*10^-4</f>
        <v>0.1</v>
      </c>
      <c r="E2363" s="14" t="s">
        <v>4463</v>
      </c>
      <c r="F2363" s="14">
        <f>TRUNC(중기기초자료!F212 * 중기전역변수!C5/1000,0)</f>
        <v>90731</v>
      </c>
      <c r="G2363" s="15">
        <f>TRUNC(F2363*D2363, 1)</f>
        <v>9073.1</v>
      </c>
      <c r="H2363" s="6" t="s">
        <v>5631</v>
      </c>
      <c r="I2363" s="6" t="s">
        <v>5631</v>
      </c>
      <c r="K2363" s="6" t="s">
        <v>724</v>
      </c>
      <c r="L2363" s="6" t="s">
        <v>5631</v>
      </c>
      <c r="M2363" s="6" t="s">
        <v>830</v>
      </c>
      <c r="N2363" s="6" t="s">
        <v>4121</v>
      </c>
    </row>
    <row r="2364" spans="1:14" ht="15" customHeight="1">
      <c r="B2364" s="6" t="s">
        <v>4803</v>
      </c>
      <c r="G2364" s="14">
        <f>TRUNC(G2363, 0)</f>
        <v>9073</v>
      </c>
    </row>
    <row r="2365" spans="1:14" ht="15" customHeight="1">
      <c r="A2365" s="6" t="s">
        <v>3802</v>
      </c>
      <c r="B2365" s="6" t="s">
        <v>4025</v>
      </c>
      <c r="C2365" s="6" t="s">
        <v>3780</v>
      </c>
      <c r="D2365" s="6">
        <v>2E-3</v>
      </c>
      <c r="E2365" s="16" t="s">
        <v>1035</v>
      </c>
      <c r="F2365" s="16">
        <f>중기기초자료!D740</f>
        <v>144000</v>
      </c>
      <c r="G2365" s="15">
        <f>TRUNC(F2365*D2365, 1)</f>
        <v>288</v>
      </c>
      <c r="H2365" s="6" t="s">
        <v>5631</v>
      </c>
      <c r="I2365" s="6" t="s">
        <v>5631</v>
      </c>
      <c r="K2365" s="6" t="s">
        <v>2015</v>
      </c>
      <c r="L2365" s="6" t="s">
        <v>5631</v>
      </c>
      <c r="M2365" s="6" t="s">
        <v>3426</v>
      </c>
    </row>
    <row r="2366" spans="1:14" ht="15" customHeight="1">
      <c r="B2366" s="6" t="s">
        <v>4803</v>
      </c>
      <c r="G2366" s="14">
        <f>TRUNC(G2365, 0)</f>
        <v>288</v>
      </c>
    </row>
    <row r="2367" spans="1:14" ht="15" customHeight="1">
      <c r="A2367" s="6" t="s">
        <v>2270</v>
      </c>
    </row>
    <row r="2368" spans="1:14" ht="15" customHeight="1">
      <c r="B2368" s="6" t="s">
        <v>4803</v>
      </c>
    </row>
    <row r="2369" spans="1:14" ht="15" customHeight="1">
      <c r="B2369" s="6" t="s">
        <v>588</v>
      </c>
      <c r="G2369" s="14">
        <f>TRUNC(G2364+G2366+G2368, 0)</f>
        <v>9361</v>
      </c>
    </row>
    <row r="2370" spans="1:14" ht="15" customHeight="1">
      <c r="A2370" s="13"/>
      <c r="B2370" s="13"/>
      <c r="C2370" s="13"/>
      <c r="D2370" s="13"/>
      <c r="E2370" s="13"/>
      <c r="F2370" s="13"/>
      <c r="G2370" s="13"/>
      <c r="H2370" s="13"/>
    </row>
    <row r="2371" spans="1:14" ht="15" customHeight="1">
      <c r="A2371" s="13" t="s">
        <v>4970</v>
      </c>
      <c r="B2371" s="13" t="s">
        <v>4318</v>
      </c>
      <c r="C2371" s="13"/>
      <c r="D2371" s="13"/>
      <c r="E2371" s="13"/>
      <c r="F2371" s="13"/>
      <c r="G2371" s="13"/>
      <c r="H2371" s="13"/>
      <c r="I2371" s="6" t="s">
        <v>5631</v>
      </c>
      <c r="J2371" s="6" t="s">
        <v>3533</v>
      </c>
    </row>
    <row r="2372" spans="1:14" ht="15" customHeight="1">
      <c r="A2372" s="13" t="s">
        <v>1567</v>
      </c>
      <c r="B2372" s="13" t="s">
        <v>2972</v>
      </c>
      <c r="C2372" s="13"/>
      <c r="D2372" s="13"/>
      <c r="E2372" s="13"/>
      <c r="F2372" s="13"/>
      <c r="G2372" s="13"/>
      <c r="H2372" s="13"/>
    </row>
    <row r="2373" spans="1:14" ht="15" customHeight="1">
      <c r="A2373" s="5" t="s">
        <v>4302</v>
      </c>
      <c r="B2373" s="5"/>
      <c r="C2373" s="5" t="s">
        <v>2755</v>
      </c>
      <c r="D2373" s="5" t="s">
        <v>182</v>
      </c>
      <c r="E2373" s="5" t="s">
        <v>5266</v>
      </c>
      <c r="F2373" s="5" t="s">
        <v>1321</v>
      </c>
      <c r="G2373" s="5" t="s">
        <v>780</v>
      </c>
      <c r="H2373" s="5" t="s">
        <v>1458</v>
      </c>
    </row>
    <row r="2374" spans="1:14" ht="15" customHeight="1">
      <c r="A2374" s="6" t="s">
        <v>405</v>
      </c>
      <c r="B2374" s="6" t="s">
        <v>4466</v>
      </c>
      <c r="C2374" s="6" t="s">
        <v>4396</v>
      </c>
      <c r="D2374" s="6">
        <f>(0 + 0 + 1500)*10^-4</f>
        <v>0.15</v>
      </c>
      <c r="E2374" s="14" t="s">
        <v>4463</v>
      </c>
      <c r="F2374" s="14">
        <f>TRUNC(중기기초자료!F213 * 중기전역변수!C5/1000,0)</f>
        <v>1167</v>
      </c>
      <c r="G2374" s="15">
        <f>TRUNC(F2374*D2374, 1)</f>
        <v>175</v>
      </c>
      <c r="H2374" s="6" t="s">
        <v>5631</v>
      </c>
      <c r="I2374" s="6" t="s">
        <v>5631</v>
      </c>
      <c r="K2374" s="6" t="s">
        <v>724</v>
      </c>
      <c r="L2374" s="6" t="s">
        <v>5631</v>
      </c>
      <c r="M2374" s="6" t="s">
        <v>2447</v>
      </c>
      <c r="N2374" s="6" t="s">
        <v>1898</v>
      </c>
    </row>
    <row r="2375" spans="1:14" ht="15" customHeight="1">
      <c r="B2375" s="6" t="s">
        <v>4803</v>
      </c>
      <c r="G2375" s="14">
        <f>TRUNC(G2374, 0)</f>
        <v>175</v>
      </c>
    </row>
    <row r="2376" spans="1:14" ht="15" customHeight="1">
      <c r="A2376" s="6" t="s">
        <v>3802</v>
      </c>
      <c r="B2376" s="6" t="s">
        <v>2251</v>
      </c>
      <c r="C2376" s="6" t="s">
        <v>4396</v>
      </c>
      <c r="D2376" s="6">
        <v>2E-3</v>
      </c>
      <c r="E2376" s="16" t="s">
        <v>1035</v>
      </c>
      <c r="F2376" s="16">
        <f>중기기초자료!D741</f>
        <v>22000</v>
      </c>
      <c r="G2376" s="15">
        <f>TRUNC(F2376*D2376, 1)</f>
        <v>44</v>
      </c>
      <c r="H2376" s="6" t="s">
        <v>5631</v>
      </c>
      <c r="I2376" s="6" t="s">
        <v>5631</v>
      </c>
      <c r="K2376" s="6" t="s">
        <v>2015</v>
      </c>
      <c r="L2376" s="6" t="s">
        <v>5631</v>
      </c>
      <c r="M2376" s="6" t="s">
        <v>3671</v>
      </c>
    </row>
    <row r="2377" spans="1:14" ht="15" customHeight="1">
      <c r="B2377" s="6" t="s">
        <v>4803</v>
      </c>
      <c r="G2377" s="14">
        <f>TRUNC(G2376, 0)</f>
        <v>44</v>
      </c>
    </row>
    <row r="2378" spans="1:14" ht="15" customHeight="1">
      <c r="A2378" s="6" t="s">
        <v>2270</v>
      </c>
    </row>
    <row r="2379" spans="1:14" ht="15" customHeight="1">
      <c r="B2379" s="6" t="s">
        <v>4803</v>
      </c>
    </row>
    <row r="2380" spans="1:14" ht="15" customHeight="1">
      <c r="B2380" s="6" t="s">
        <v>588</v>
      </c>
      <c r="G2380" s="14">
        <f>TRUNC(G2375+G2377+G2379, 0)</f>
        <v>219</v>
      </c>
    </row>
    <row r="2381" spans="1:14" ht="15" customHeight="1">
      <c r="A2381" s="13"/>
      <c r="B2381" s="13"/>
      <c r="C2381" s="13"/>
      <c r="D2381" s="13"/>
      <c r="E2381" s="13"/>
      <c r="F2381" s="13"/>
      <c r="G2381" s="13"/>
      <c r="H2381" s="13"/>
    </row>
    <row r="2382" spans="1:14" ht="15" customHeight="1">
      <c r="A2382" s="13" t="s">
        <v>4970</v>
      </c>
      <c r="B2382" s="13" t="s">
        <v>124</v>
      </c>
      <c r="C2382" s="13"/>
      <c r="D2382" s="13"/>
      <c r="E2382" s="13"/>
      <c r="F2382" s="13"/>
      <c r="G2382" s="13"/>
      <c r="H2382" s="13"/>
      <c r="I2382" s="6" t="s">
        <v>5631</v>
      </c>
      <c r="J2382" s="6" t="s">
        <v>2540</v>
      </c>
    </row>
    <row r="2383" spans="1:14" ht="15" customHeight="1">
      <c r="A2383" s="13" t="s">
        <v>1567</v>
      </c>
      <c r="B2383" s="13" t="s">
        <v>1778</v>
      </c>
      <c r="C2383" s="13"/>
      <c r="D2383" s="13"/>
      <c r="E2383" s="13"/>
      <c r="F2383" s="13"/>
      <c r="G2383" s="13"/>
      <c r="H2383" s="13"/>
    </row>
    <row r="2384" spans="1:14" ht="15" customHeight="1">
      <c r="A2384" s="5" t="s">
        <v>4302</v>
      </c>
      <c r="B2384" s="5"/>
      <c r="C2384" s="5" t="s">
        <v>2755</v>
      </c>
      <c r="D2384" s="5" t="s">
        <v>182</v>
      </c>
      <c r="E2384" s="5" t="s">
        <v>5266</v>
      </c>
      <c r="F2384" s="5" t="s">
        <v>1321</v>
      </c>
      <c r="G2384" s="5" t="s">
        <v>780</v>
      </c>
      <c r="H2384" s="5" t="s">
        <v>1458</v>
      </c>
    </row>
    <row r="2385" spans="1:14" ht="15" customHeight="1">
      <c r="A2385" s="6" t="s">
        <v>405</v>
      </c>
      <c r="B2385" s="6" t="s">
        <v>4466</v>
      </c>
      <c r="C2385" s="6" t="s">
        <v>5428</v>
      </c>
      <c r="D2385" s="6">
        <f>(0 + 0 + 1500)*10^-4</f>
        <v>0.15</v>
      </c>
      <c r="E2385" s="14" t="s">
        <v>4463</v>
      </c>
      <c r="F2385" s="14">
        <f>TRUNC(중기기초자료!F214 * 중기전역변수!C5/1000,0)</f>
        <v>2379</v>
      </c>
      <c r="G2385" s="15">
        <f>TRUNC(F2385*D2385, 1)</f>
        <v>356.8</v>
      </c>
      <c r="H2385" s="6" t="s">
        <v>5631</v>
      </c>
      <c r="I2385" s="6" t="s">
        <v>5631</v>
      </c>
      <c r="K2385" s="6" t="s">
        <v>724</v>
      </c>
      <c r="L2385" s="6" t="s">
        <v>5631</v>
      </c>
      <c r="M2385" s="6" t="s">
        <v>4005</v>
      </c>
      <c r="N2385" s="6" t="s">
        <v>1898</v>
      </c>
    </row>
    <row r="2386" spans="1:14" ht="15" customHeight="1">
      <c r="B2386" s="6" t="s">
        <v>4803</v>
      </c>
      <c r="G2386" s="14">
        <f>TRUNC(G2385, 0)</f>
        <v>356</v>
      </c>
    </row>
    <row r="2387" spans="1:14" ht="15" customHeight="1">
      <c r="A2387" s="6" t="s">
        <v>3802</v>
      </c>
      <c r="B2387" s="6" t="s">
        <v>2251</v>
      </c>
      <c r="C2387" s="6" t="s">
        <v>5428</v>
      </c>
      <c r="D2387" s="6">
        <v>2E-3</v>
      </c>
      <c r="E2387" s="16" t="s">
        <v>1035</v>
      </c>
      <c r="F2387" s="16">
        <f>중기기초자료!D741</f>
        <v>22000</v>
      </c>
      <c r="G2387" s="15">
        <f>TRUNC(F2387*D2387, 1)</f>
        <v>44</v>
      </c>
      <c r="H2387" s="6" t="s">
        <v>5631</v>
      </c>
      <c r="I2387" s="6" t="s">
        <v>5631</v>
      </c>
      <c r="K2387" s="6" t="s">
        <v>2015</v>
      </c>
      <c r="L2387" s="6" t="s">
        <v>5631</v>
      </c>
      <c r="M2387" s="6" t="s">
        <v>3671</v>
      </c>
    </row>
    <row r="2388" spans="1:14" ht="15" customHeight="1">
      <c r="B2388" s="6" t="s">
        <v>4803</v>
      </c>
      <c r="G2388" s="14">
        <f>TRUNC(G2387, 0)</f>
        <v>44</v>
      </c>
    </row>
    <row r="2389" spans="1:14" ht="15" customHeight="1">
      <c r="A2389" s="6" t="s">
        <v>2270</v>
      </c>
    </row>
    <row r="2390" spans="1:14" ht="15" customHeight="1">
      <c r="B2390" s="6" t="s">
        <v>4803</v>
      </c>
    </row>
    <row r="2391" spans="1:14" ht="15" customHeight="1">
      <c r="B2391" s="6" t="s">
        <v>588</v>
      </c>
      <c r="G2391" s="14">
        <f>TRUNC(G2386+G2388+G2390, 0)</f>
        <v>400</v>
      </c>
    </row>
    <row r="2392" spans="1:14" ht="15" customHeight="1">
      <c r="A2392" s="13"/>
      <c r="B2392" s="13"/>
      <c r="C2392" s="13"/>
      <c r="D2392" s="13"/>
      <c r="E2392" s="13"/>
      <c r="F2392" s="13"/>
      <c r="G2392" s="13"/>
      <c r="H2392" s="13"/>
    </row>
    <row r="2393" spans="1:14" ht="15" customHeight="1">
      <c r="A2393" s="13" t="s">
        <v>4970</v>
      </c>
      <c r="B2393" s="13" t="s">
        <v>5017</v>
      </c>
      <c r="C2393" s="13"/>
      <c r="D2393" s="13"/>
      <c r="E2393" s="13"/>
      <c r="F2393" s="13"/>
      <c r="G2393" s="13"/>
      <c r="H2393" s="13"/>
      <c r="I2393" s="6" t="s">
        <v>5631</v>
      </c>
      <c r="J2393" s="6" t="s">
        <v>2203</v>
      </c>
    </row>
    <row r="2394" spans="1:14" ht="15" customHeight="1">
      <c r="A2394" s="13" t="s">
        <v>1567</v>
      </c>
      <c r="B2394" s="13" t="s">
        <v>7</v>
      </c>
      <c r="C2394" s="13"/>
      <c r="D2394" s="13"/>
      <c r="E2394" s="13"/>
      <c r="F2394" s="13"/>
      <c r="G2394" s="13"/>
      <c r="H2394" s="13"/>
    </row>
    <row r="2395" spans="1:14" ht="15" customHeight="1">
      <c r="A2395" s="5" t="s">
        <v>4302</v>
      </c>
      <c r="B2395" s="5"/>
      <c r="C2395" s="5" t="s">
        <v>2755</v>
      </c>
      <c r="D2395" s="5" t="s">
        <v>182</v>
      </c>
      <c r="E2395" s="5" t="s">
        <v>5266</v>
      </c>
      <c r="F2395" s="5" t="s">
        <v>1321</v>
      </c>
      <c r="G2395" s="5" t="s">
        <v>780</v>
      </c>
      <c r="H2395" s="5" t="s">
        <v>1458</v>
      </c>
    </row>
    <row r="2396" spans="1:14" ht="15" customHeight="1">
      <c r="A2396" s="6" t="s">
        <v>405</v>
      </c>
      <c r="B2396" s="6" t="s">
        <v>4079</v>
      </c>
      <c r="C2396" s="6" t="s">
        <v>5544</v>
      </c>
      <c r="D2396" s="6">
        <f>(0 + 0 + 1500)*10^-4</f>
        <v>0.15</v>
      </c>
      <c r="E2396" s="14" t="s">
        <v>4463</v>
      </c>
      <c r="F2396" s="14">
        <f>TRUNC(중기기초자료!F215 * 중기전역변수!C5/1000,0)</f>
        <v>3344</v>
      </c>
      <c r="G2396" s="15">
        <f>TRUNC(F2396*D2396, 1)</f>
        <v>501.6</v>
      </c>
      <c r="H2396" s="6" t="s">
        <v>5631</v>
      </c>
      <c r="I2396" s="6" t="s">
        <v>5631</v>
      </c>
      <c r="K2396" s="6" t="s">
        <v>724</v>
      </c>
      <c r="L2396" s="6" t="s">
        <v>5631</v>
      </c>
      <c r="M2396" s="6" t="s">
        <v>3796</v>
      </c>
      <c r="N2396" s="6" t="s">
        <v>1898</v>
      </c>
    </row>
    <row r="2397" spans="1:14" ht="15" customHeight="1">
      <c r="B2397" s="6" t="s">
        <v>4803</v>
      </c>
      <c r="G2397" s="14">
        <f>TRUNC(G2396, 0)</f>
        <v>501</v>
      </c>
    </row>
    <row r="2398" spans="1:14" ht="15" customHeight="1">
      <c r="A2398" s="6" t="s">
        <v>3802</v>
      </c>
      <c r="B2398" s="6" t="s">
        <v>2251</v>
      </c>
      <c r="C2398" s="6" t="s">
        <v>5544</v>
      </c>
      <c r="D2398" s="6">
        <v>2E-3</v>
      </c>
      <c r="E2398" s="16" t="s">
        <v>1035</v>
      </c>
      <c r="F2398" s="16">
        <f>중기기초자료!D742</f>
        <v>51000</v>
      </c>
      <c r="G2398" s="15">
        <f>TRUNC(F2398*D2398, 1)</f>
        <v>102</v>
      </c>
      <c r="H2398" s="6" t="s">
        <v>5631</v>
      </c>
      <c r="I2398" s="6" t="s">
        <v>5631</v>
      </c>
      <c r="K2398" s="6" t="s">
        <v>2015</v>
      </c>
      <c r="L2398" s="6" t="s">
        <v>5631</v>
      </c>
      <c r="M2398" s="6" t="s">
        <v>438</v>
      </c>
    </row>
    <row r="2399" spans="1:14" ht="15" customHeight="1">
      <c r="B2399" s="6" t="s">
        <v>4803</v>
      </c>
      <c r="G2399" s="14">
        <f>TRUNC(G2398, 0)</f>
        <v>102</v>
      </c>
    </row>
    <row r="2400" spans="1:14" ht="15" customHeight="1">
      <c r="A2400" s="6" t="s">
        <v>2270</v>
      </c>
    </row>
    <row r="2401" spans="1:14" ht="15" customHeight="1">
      <c r="B2401" s="6" t="s">
        <v>4803</v>
      </c>
    </row>
    <row r="2402" spans="1:14" ht="15" customHeight="1">
      <c r="B2402" s="6" t="s">
        <v>588</v>
      </c>
      <c r="G2402" s="14">
        <f>TRUNC(G2397+G2399+G2401, 0)</f>
        <v>603</v>
      </c>
    </row>
    <row r="2403" spans="1:14" ht="15" customHeight="1">
      <c r="A2403" s="13"/>
      <c r="B2403" s="13"/>
      <c r="C2403" s="13"/>
      <c r="D2403" s="13"/>
      <c r="E2403" s="13"/>
      <c r="F2403" s="13"/>
      <c r="G2403" s="13"/>
      <c r="H2403" s="13"/>
    </row>
    <row r="2404" spans="1:14" ht="15" customHeight="1">
      <c r="A2404" s="13" t="s">
        <v>4970</v>
      </c>
      <c r="B2404" s="13" t="s">
        <v>1024</v>
      </c>
      <c r="C2404" s="13"/>
      <c r="D2404" s="13"/>
      <c r="E2404" s="13"/>
      <c r="F2404" s="13"/>
      <c r="G2404" s="13"/>
      <c r="H2404" s="13"/>
      <c r="I2404" s="6" t="s">
        <v>5631</v>
      </c>
      <c r="J2404" s="6" t="s">
        <v>2475</v>
      </c>
    </row>
    <row r="2405" spans="1:14" ht="15" customHeight="1">
      <c r="A2405" s="13" t="s">
        <v>1567</v>
      </c>
      <c r="B2405" s="13" t="s">
        <v>129</v>
      </c>
      <c r="C2405" s="13"/>
      <c r="D2405" s="13"/>
      <c r="E2405" s="13"/>
      <c r="F2405" s="13"/>
      <c r="G2405" s="13"/>
      <c r="H2405" s="13"/>
    </row>
    <row r="2406" spans="1:14" ht="15" customHeight="1">
      <c r="A2406" s="5" t="s">
        <v>4302</v>
      </c>
      <c r="B2406" s="5"/>
      <c r="C2406" s="5" t="s">
        <v>2755</v>
      </c>
      <c r="D2406" s="5" t="s">
        <v>182</v>
      </c>
      <c r="E2406" s="5" t="s">
        <v>5266</v>
      </c>
      <c r="F2406" s="5" t="s">
        <v>1321</v>
      </c>
      <c r="G2406" s="5" t="s">
        <v>780</v>
      </c>
      <c r="H2406" s="5" t="s">
        <v>1458</v>
      </c>
    </row>
    <row r="2407" spans="1:14" ht="15" customHeight="1">
      <c r="A2407" s="6" t="s">
        <v>405</v>
      </c>
      <c r="B2407" s="6" t="s">
        <v>4466</v>
      </c>
      <c r="C2407" s="6" t="s">
        <v>5154</v>
      </c>
      <c r="D2407" s="6">
        <f>(0 + 0 + 1500)*10^-4</f>
        <v>0.15</v>
      </c>
      <c r="E2407" s="14" t="s">
        <v>4463</v>
      </c>
      <c r="F2407" s="14">
        <f>TRUNC(중기기초자료!F216 * 중기전역변수!C5/1000,0)</f>
        <v>4053</v>
      </c>
      <c r="G2407" s="15">
        <f>TRUNC(F2407*D2407, 1)</f>
        <v>607.9</v>
      </c>
      <c r="H2407" s="6" t="s">
        <v>5631</v>
      </c>
      <c r="I2407" s="6" t="s">
        <v>5631</v>
      </c>
      <c r="K2407" s="6" t="s">
        <v>724</v>
      </c>
      <c r="L2407" s="6" t="s">
        <v>5631</v>
      </c>
      <c r="M2407" s="6" t="s">
        <v>4068</v>
      </c>
      <c r="N2407" s="6" t="s">
        <v>1898</v>
      </c>
    </row>
    <row r="2408" spans="1:14" ht="15" customHeight="1">
      <c r="B2408" s="6" t="s">
        <v>4803</v>
      </c>
      <c r="G2408" s="14">
        <f>TRUNC(G2407, 0)</f>
        <v>607</v>
      </c>
    </row>
    <row r="2409" spans="1:14" ht="15" customHeight="1">
      <c r="A2409" s="6" t="s">
        <v>3802</v>
      </c>
      <c r="B2409" s="6" t="s">
        <v>2251</v>
      </c>
      <c r="C2409" s="6" t="s">
        <v>5154</v>
      </c>
      <c r="D2409" s="6">
        <v>2E-3</v>
      </c>
      <c r="E2409" s="16" t="s">
        <v>1035</v>
      </c>
      <c r="F2409" s="16">
        <f>중기기초자료!D742</f>
        <v>51000</v>
      </c>
      <c r="G2409" s="15">
        <f>TRUNC(F2409*D2409, 1)</f>
        <v>102</v>
      </c>
      <c r="H2409" s="6" t="s">
        <v>5631</v>
      </c>
      <c r="I2409" s="6" t="s">
        <v>5631</v>
      </c>
      <c r="K2409" s="6" t="s">
        <v>2015</v>
      </c>
      <c r="L2409" s="6" t="s">
        <v>5631</v>
      </c>
      <c r="M2409" s="6" t="s">
        <v>438</v>
      </c>
    </row>
    <row r="2410" spans="1:14" ht="15" customHeight="1">
      <c r="B2410" s="6" t="s">
        <v>4803</v>
      </c>
      <c r="G2410" s="14">
        <f>TRUNC(G2409, 0)</f>
        <v>102</v>
      </c>
    </row>
    <row r="2411" spans="1:14" ht="15" customHeight="1">
      <c r="A2411" s="6" t="s">
        <v>2270</v>
      </c>
    </row>
    <row r="2412" spans="1:14" ht="15" customHeight="1">
      <c r="B2412" s="6" t="s">
        <v>4803</v>
      </c>
    </row>
    <row r="2413" spans="1:14" ht="15" customHeight="1">
      <c r="B2413" s="6" t="s">
        <v>588</v>
      </c>
      <c r="G2413" s="14">
        <f>TRUNC(G2408+G2410+G2412, 0)</f>
        <v>709</v>
      </c>
    </row>
    <row r="2414" spans="1:14" ht="15" customHeight="1">
      <c r="A2414" s="13"/>
      <c r="B2414" s="13"/>
      <c r="C2414" s="13"/>
      <c r="D2414" s="13"/>
      <c r="E2414" s="13"/>
      <c r="F2414" s="13"/>
      <c r="G2414" s="13"/>
      <c r="H2414" s="13"/>
    </row>
    <row r="2415" spans="1:14" ht="15" customHeight="1">
      <c r="A2415" s="13" t="s">
        <v>4970</v>
      </c>
      <c r="B2415" s="13" t="s">
        <v>4774</v>
      </c>
      <c r="C2415" s="13"/>
      <c r="D2415" s="13"/>
      <c r="E2415" s="13"/>
      <c r="F2415" s="13"/>
      <c r="G2415" s="13"/>
      <c r="H2415" s="13"/>
      <c r="I2415" s="6" t="s">
        <v>5631</v>
      </c>
      <c r="J2415" s="6" t="s">
        <v>2714</v>
      </c>
    </row>
    <row r="2416" spans="1:14" ht="15" customHeight="1">
      <c r="A2416" s="13" t="s">
        <v>1567</v>
      </c>
      <c r="B2416" s="13" t="s">
        <v>1582</v>
      </c>
      <c r="C2416" s="13"/>
      <c r="D2416" s="13"/>
      <c r="E2416" s="13"/>
      <c r="F2416" s="13"/>
      <c r="G2416" s="13"/>
      <c r="H2416" s="13"/>
    </row>
    <row r="2417" spans="1:14" ht="15" customHeight="1">
      <c r="A2417" s="5" t="s">
        <v>4302</v>
      </c>
      <c r="B2417" s="5"/>
      <c r="C2417" s="5" t="s">
        <v>2755</v>
      </c>
      <c r="D2417" s="5" t="s">
        <v>182</v>
      </c>
      <c r="E2417" s="5" t="s">
        <v>5266</v>
      </c>
      <c r="F2417" s="5" t="s">
        <v>1321</v>
      </c>
      <c r="G2417" s="5" t="s">
        <v>780</v>
      </c>
      <c r="H2417" s="5" t="s">
        <v>1458</v>
      </c>
    </row>
    <row r="2418" spans="1:14" ht="15" customHeight="1">
      <c r="A2418" s="6" t="s">
        <v>405</v>
      </c>
      <c r="B2418" s="6" t="s">
        <v>4466</v>
      </c>
      <c r="C2418" s="6" t="s">
        <v>3079</v>
      </c>
      <c r="D2418" s="6">
        <f>(0 + 0 + 1500)*10^-4</f>
        <v>0.15</v>
      </c>
      <c r="E2418" s="14" t="s">
        <v>4463</v>
      </c>
      <c r="F2418" s="14">
        <f>TRUNC(중기기초자료!F217 * 중기전역변수!C5/1000,0)</f>
        <v>6088</v>
      </c>
      <c r="G2418" s="15">
        <f>TRUNC(F2418*D2418, 1)</f>
        <v>913.2</v>
      </c>
      <c r="H2418" s="6" t="s">
        <v>5631</v>
      </c>
      <c r="I2418" s="6" t="s">
        <v>5631</v>
      </c>
      <c r="K2418" s="6" t="s">
        <v>724</v>
      </c>
      <c r="L2418" s="6" t="s">
        <v>5631</v>
      </c>
      <c r="M2418" s="6" t="s">
        <v>3823</v>
      </c>
      <c r="N2418" s="6" t="s">
        <v>1898</v>
      </c>
    </row>
    <row r="2419" spans="1:14" ht="15" customHeight="1">
      <c r="B2419" s="6" t="s">
        <v>4803</v>
      </c>
      <c r="G2419" s="14">
        <f>TRUNC(G2418, 0)</f>
        <v>913</v>
      </c>
    </row>
    <row r="2420" spans="1:14" ht="15" customHeight="1">
      <c r="A2420" s="6" t="s">
        <v>3802</v>
      </c>
      <c r="B2420" s="6" t="s">
        <v>2251</v>
      </c>
      <c r="C2420" s="6" t="s">
        <v>3079</v>
      </c>
      <c r="D2420" s="6">
        <v>2E-3</v>
      </c>
      <c r="E2420" s="16" t="s">
        <v>1035</v>
      </c>
      <c r="F2420" s="16">
        <f>중기기초자료!D743</f>
        <v>61500</v>
      </c>
      <c r="G2420" s="15">
        <f>TRUNC(F2420*D2420, 1)</f>
        <v>123</v>
      </c>
      <c r="H2420" s="6" t="s">
        <v>5631</v>
      </c>
      <c r="I2420" s="6" t="s">
        <v>5631</v>
      </c>
      <c r="K2420" s="6" t="s">
        <v>2015</v>
      </c>
      <c r="L2420" s="6" t="s">
        <v>5631</v>
      </c>
      <c r="M2420" s="6" t="s">
        <v>2911</v>
      </c>
    </row>
    <row r="2421" spans="1:14" ht="15" customHeight="1">
      <c r="B2421" s="6" t="s">
        <v>4803</v>
      </c>
      <c r="G2421" s="14">
        <f>TRUNC(G2420, 0)</f>
        <v>123</v>
      </c>
    </row>
    <row r="2422" spans="1:14" ht="15" customHeight="1">
      <c r="A2422" s="6" t="s">
        <v>2270</v>
      </c>
    </row>
    <row r="2423" spans="1:14" ht="15" customHeight="1">
      <c r="B2423" s="6" t="s">
        <v>4803</v>
      </c>
    </row>
    <row r="2424" spans="1:14" ht="15" customHeight="1">
      <c r="B2424" s="6" t="s">
        <v>588</v>
      </c>
      <c r="G2424" s="14">
        <f>TRUNC(G2419+G2421+G2423, 0)</f>
        <v>1036</v>
      </c>
    </row>
    <row r="2425" spans="1:14" ht="15" customHeight="1">
      <c r="A2425" s="13"/>
      <c r="B2425" s="13"/>
      <c r="C2425" s="13"/>
      <c r="D2425" s="13"/>
      <c r="E2425" s="13"/>
      <c r="F2425" s="13"/>
      <c r="G2425" s="13"/>
      <c r="H2425" s="13"/>
    </row>
    <row r="2426" spans="1:14" ht="15" customHeight="1">
      <c r="A2426" s="13" t="s">
        <v>4970</v>
      </c>
      <c r="B2426" s="13" t="s">
        <v>4613</v>
      </c>
      <c r="C2426" s="13"/>
      <c r="D2426" s="13"/>
      <c r="E2426" s="13"/>
      <c r="F2426" s="13"/>
      <c r="G2426" s="13"/>
      <c r="H2426" s="13"/>
      <c r="I2426" s="6" t="s">
        <v>5631</v>
      </c>
      <c r="J2426" s="6" t="s">
        <v>1656</v>
      </c>
    </row>
    <row r="2427" spans="1:14" ht="15" customHeight="1">
      <c r="A2427" s="13" t="s">
        <v>1567</v>
      </c>
      <c r="B2427" s="13" t="s">
        <v>3385</v>
      </c>
      <c r="C2427" s="13"/>
      <c r="D2427" s="13"/>
      <c r="E2427" s="13"/>
      <c r="F2427" s="13"/>
      <c r="G2427" s="13"/>
      <c r="H2427" s="13"/>
    </row>
    <row r="2428" spans="1:14" ht="15" customHeight="1">
      <c r="A2428" s="5" t="s">
        <v>4302</v>
      </c>
      <c r="B2428" s="5"/>
      <c r="C2428" s="5" t="s">
        <v>2755</v>
      </c>
      <c r="D2428" s="5" t="s">
        <v>182</v>
      </c>
      <c r="E2428" s="5" t="s">
        <v>5266</v>
      </c>
      <c r="F2428" s="5" t="s">
        <v>1321</v>
      </c>
      <c r="G2428" s="5" t="s">
        <v>780</v>
      </c>
      <c r="H2428" s="5" t="s">
        <v>1458</v>
      </c>
    </row>
    <row r="2429" spans="1:14" ht="15" customHeight="1">
      <c r="A2429" s="6" t="s">
        <v>405</v>
      </c>
      <c r="B2429" s="6" t="s">
        <v>4466</v>
      </c>
      <c r="C2429" s="6" t="s">
        <v>106</v>
      </c>
      <c r="D2429" s="6">
        <f>(0 + 0 + 1500)*10^-4</f>
        <v>0.15</v>
      </c>
      <c r="E2429" s="14" t="s">
        <v>4463</v>
      </c>
      <c r="F2429" s="14">
        <f>TRUNC(중기기초자료!F218 * 중기전역변수!C5/1000,0)</f>
        <v>7041</v>
      </c>
      <c r="G2429" s="15">
        <f>TRUNC(F2429*D2429, 1)</f>
        <v>1056.0999999999999</v>
      </c>
      <c r="H2429" s="6" t="s">
        <v>5631</v>
      </c>
      <c r="I2429" s="6" t="s">
        <v>5631</v>
      </c>
      <c r="K2429" s="6" t="s">
        <v>724</v>
      </c>
      <c r="L2429" s="6" t="s">
        <v>5631</v>
      </c>
      <c r="M2429" s="6" t="s">
        <v>2849</v>
      </c>
      <c r="N2429" s="6" t="s">
        <v>1898</v>
      </c>
    </row>
    <row r="2430" spans="1:14" ht="15" customHeight="1">
      <c r="B2430" s="6" t="s">
        <v>4803</v>
      </c>
      <c r="G2430" s="14">
        <f>TRUNC(G2429, 0)</f>
        <v>1056</v>
      </c>
    </row>
    <row r="2431" spans="1:14" ht="15" customHeight="1">
      <c r="A2431" s="6" t="s">
        <v>3802</v>
      </c>
      <c r="B2431" s="6" t="s">
        <v>2251</v>
      </c>
      <c r="C2431" s="6" t="s">
        <v>106</v>
      </c>
      <c r="D2431" s="6">
        <v>2E-3</v>
      </c>
      <c r="E2431" s="16" t="s">
        <v>1035</v>
      </c>
      <c r="F2431" s="16">
        <f>중기기초자료!D743</f>
        <v>61500</v>
      </c>
      <c r="G2431" s="15">
        <f>TRUNC(F2431*D2431, 1)</f>
        <v>123</v>
      </c>
      <c r="H2431" s="6" t="s">
        <v>5631</v>
      </c>
      <c r="I2431" s="6" t="s">
        <v>5631</v>
      </c>
      <c r="K2431" s="6" t="s">
        <v>2015</v>
      </c>
      <c r="L2431" s="6" t="s">
        <v>5631</v>
      </c>
      <c r="M2431" s="6" t="s">
        <v>2911</v>
      </c>
    </row>
    <row r="2432" spans="1:14" ht="15" customHeight="1">
      <c r="B2432" s="6" t="s">
        <v>4803</v>
      </c>
      <c r="G2432" s="14">
        <f>TRUNC(G2431, 0)</f>
        <v>123</v>
      </c>
    </row>
    <row r="2433" spans="1:14" ht="15" customHeight="1">
      <c r="A2433" s="6" t="s">
        <v>2270</v>
      </c>
    </row>
    <row r="2434" spans="1:14" ht="15" customHeight="1">
      <c r="B2434" s="6" t="s">
        <v>4803</v>
      </c>
    </row>
    <row r="2435" spans="1:14" ht="15" customHeight="1">
      <c r="B2435" s="6" t="s">
        <v>588</v>
      </c>
      <c r="G2435" s="14">
        <f>TRUNC(G2430+G2432+G2434, 0)</f>
        <v>1179</v>
      </c>
    </row>
    <row r="2436" spans="1:14" ht="15" customHeight="1">
      <c r="A2436" s="13"/>
      <c r="B2436" s="13"/>
      <c r="C2436" s="13"/>
      <c r="D2436" s="13"/>
      <c r="E2436" s="13"/>
      <c r="F2436" s="13"/>
      <c r="G2436" s="13"/>
      <c r="H2436" s="13"/>
    </row>
    <row r="2437" spans="1:14" ht="15" customHeight="1">
      <c r="A2437" s="13" t="s">
        <v>4970</v>
      </c>
      <c r="B2437" s="13" t="s">
        <v>5148</v>
      </c>
      <c r="C2437" s="13"/>
      <c r="D2437" s="13"/>
      <c r="E2437" s="13"/>
      <c r="F2437" s="13"/>
      <c r="G2437" s="13"/>
      <c r="H2437" s="13"/>
      <c r="I2437" s="6" t="s">
        <v>5631</v>
      </c>
      <c r="J2437" s="6" t="s">
        <v>2352</v>
      </c>
    </row>
    <row r="2438" spans="1:14" ht="15" customHeight="1">
      <c r="A2438" s="13" t="s">
        <v>1567</v>
      </c>
      <c r="B2438" s="13" t="s">
        <v>5139</v>
      </c>
      <c r="C2438" s="13"/>
      <c r="D2438" s="13"/>
      <c r="E2438" s="13"/>
      <c r="F2438" s="13"/>
      <c r="G2438" s="13"/>
      <c r="H2438" s="13"/>
    </row>
    <row r="2439" spans="1:14" ht="15" customHeight="1">
      <c r="A2439" s="5" t="s">
        <v>4302</v>
      </c>
      <c r="B2439" s="5"/>
      <c r="C2439" s="5" t="s">
        <v>2755</v>
      </c>
      <c r="D2439" s="5" t="s">
        <v>182</v>
      </c>
      <c r="E2439" s="5" t="s">
        <v>5266</v>
      </c>
      <c r="F2439" s="5" t="s">
        <v>1321</v>
      </c>
      <c r="G2439" s="5" t="s">
        <v>780</v>
      </c>
      <c r="H2439" s="5" t="s">
        <v>1458</v>
      </c>
    </row>
    <row r="2440" spans="1:14" ht="15" customHeight="1">
      <c r="A2440" s="6" t="s">
        <v>405</v>
      </c>
      <c r="B2440" s="6" t="s">
        <v>4466</v>
      </c>
      <c r="C2440" s="6" t="s">
        <v>1677</v>
      </c>
      <c r="D2440" s="6">
        <f>(0 + 0 + 1500)*10^-4</f>
        <v>0.15</v>
      </c>
      <c r="E2440" s="14" t="s">
        <v>4463</v>
      </c>
      <c r="F2440" s="14">
        <f>TRUNC(중기기초자료!F219 * 중기전역변수!C5/1000,0)</f>
        <v>8462</v>
      </c>
      <c r="G2440" s="15">
        <f>TRUNC(F2440*D2440, 1)</f>
        <v>1269.3</v>
      </c>
      <c r="H2440" s="6" t="s">
        <v>5631</v>
      </c>
      <c r="I2440" s="6" t="s">
        <v>5631</v>
      </c>
      <c r="K2440" s="6" t="s">
        <v>724</v>
      </c>
      <c r="L2440" s="6" t="s">
        <v>5631</v>
      </c>
      <c r="M2440" s="6" t="s">
        <v>3474</v>
      </c>
      <c r="N2440" s="6" t="s">
        <v>1898</v>
      </c>
    </row>
    <row r="2441" spans="1:14" ht="15" customHeight="1">
      <c r="B2441" s="6" t="s">
        <v>4803</v>
      </c>
      <c r="G2441" s="14">
        <f>TRUNC(G2440, 0)</f>
        <v>1269</v>
      </c>
    </row>
    <row r="2442" spans="1:14" ht="15" customHeight="1">
      <c r="A2442" s="6" t="s">
        <v>3802</v>
      </c>
      <c r="B2442" s="6" t="s">
        <v>2251</v>
      </c>
      <c r="C2442" s="6" t="s">
        <v>1677</v>
      </c>
      <c r="D2442" s="6">
        <v>2E-3</v>
      </c>
      <c r="E2442" s="16" t="s">
        <v>1035</v>
      </c>
      <c r="F2442" s="16">
        <f>중기기초자료!D744</f>
        <v>144000</v>
      </c>
      <c r="G2442" s="15">
        <f>TRUNC(F2442*D2442, 1)</f>
        <v>288</v>
      </c>
      <c r="H2442" s="6" t="s">
        <v>5631</v>
      </c>
      <c r="I2442" s="6" t="s">
        <v>5631</v>
      </c>
      <c r="K2442" s="6" t="s">
        <v>2015</v>
      </c>
      <c r="L2442" s="6" t="s">
        <v>5631</v>
      </c>
      <c r="M2442" s="6" t="s">
        <v>883</v>
      </c>
    </row>
    <row r="2443" spans="1:14" ht="15" customHeight="1">
      <c r="B2443" s="6" t="s">
        <v>4803</v>
      </c>
      <c r="G2443" s="14">
        <f>TRUNC(G2442, 0)</f>
        <v>288</v>
      </c>
    </row>
    <row r="2444" spans="1:14" ht="15" customHeight="1">
      <c r="A2444" s="6" t="s">
        <v>2270</v>
      </c>
    </row>
    <row r="2445" spans="1:14" ht="15" customHeight="1">
      <c r="B2445" s="6" t="s">
        <v>4803</v>
      </c>
    </row>
    <row r="2446" spans="1:14" ht="15" customHeight="1">
      <c r="B2446" s="6" t="s">
        <v>588</v>
      </c>
      <c r="G2446" s="14">
        <f>TRUNC(G2441+G2443+G2445, 0)</f>
        <v>1557</v>
      </c>
    </row>
    <row r="2447" spans="1:14" ht="15" customHeight="1">
      <c r="A2447" s="13"/>
      <c r="B2447" s="13"/>
      <c r="C2447" s="13"/>
      <c r="D2447" s="13"/>
      <c r="E2447" s="13"/>
      <c r="F2447" s="13"/>
      <c r="G2447" s="13"/>
      <c r="H2447" s="13"/>
    </row>
    <row r="2448" spans="1:14" ht="15" customHeight="1">
      <c r="A2448" s="13" t="s">
        <v>4970</v>
      </c>
      <c r="B2448" s="13" t="s">
        <v>1526</v>
      </c>
      <c r="C2448" s="13"/>
      <c r="D2448" s="13"/>
      <c r="E2448" s="13"/>
      <c r="F2448" s="13"/>
      <c r="G2448" s="13"/>
      <c r="H2448" s="13"/>
      <c r="I2448" s="6" t="s">
        <v>5631</v>
      </c>
      <c r="J2448" s="6" t="s">
        <v>4418</v>
      </c>
    </row>
    <row r="2449" spans="1:14" ht="15" customHeight="1">
      <c r="A2449" s="13" t="s">
        <v>1567</v>
      </c>
      <c r="B2449" s="13" t="s">
        <v>1766</v>
      </c>
      <c r="C2449" s="13"/>
      <c r="D2449" s="13"/>
      <c r="E2449" s="13"/>
      <c r="F2449" s="13"/>
      <c r="G2449" s="13"/>
      <c r="H2449" s="13"/>
    </row>
    <row r="2450" spans="1:14" ht="15" customHeight="1">
      <c r="A2450" s="5" t="s">
        <v>4302</v>
      </c>
      <c r="B2450" s="5"/>
      <c r="C2450" s="5" t="s">
        <v>2755</v>
      </c>
      <c r="D2450" s="5" t="s">
        <v>182</v>
      </c>
      <c r="E2450" s="5" t="s">
        <v>5266</v>
      </c>
      <c r="F2450" s="5" t="s">
        <v>1321</v>
      </c>
      <c r="G2450" s="5" t="s">
        <v>780</v>
      </c>
      <c r="H2450" s="5" t="s">
        <v>1458</v>
      </c>
    </row>
    <row r="2451" spans="1:14" ht="15" customHeight="1">
      <c r="A2451" s="6" t="s">
        <v>405</v>
      </c>
      <c r="B2451" s="6" t="s">
        <v>4466</v>
      </c>
      <c r="C2451" s="6" t="s">
        <v>5002</v>
      </c>
      <c r="D2451" s="6">
        <f>(0 + 0 + 1500)*10^-4</f>
        <v>0.15</v>
      </c>
      <c r="E2451" s="14" t="s">
        <v>4463</v>
      </c>
      <c r="F2451" s="14">
        <f>TRUNC(중기기초자료!F220 * 중기전역변수!C5/1000,0)</f>
        <v>9786</v>
      </c>
      <c r="G2451" s="15">
        <f>TRUNC(F2451*D2451, 1)</f>
        <v>1467.9</v>
      </c>
      <c r="H2451" s="6" t="s">
        <v>5631</v>
      </c>
      <c r="I2451" s="6" t="s">
        <v>5631</v>
      </c>
      <c r="K2451" s="6" t="s">
        <v>724</v>
      </c>
      <c r="L2451" s="6" t="s">
        <v>5631</v>
      </c>
      <c r="M2451" s="6" t="s">
        <v>36</v>
      </c>
      <c r="N2451" s="6" t="s">
        <v>1898</v>
      </c>
    </row>
    <row r="2452" spans="1:14" ht="15" customHeight="1">
      <c r="B2452" s="6" t="s">
        <v>4803</v>
      </c>
      <c r="G2452" s="14">
        <f>TRUNC(G2451, 0)</f>
        <v>1467</v>
      </c>
    </row>
    <row r="2453" spans="1:14" ht="15" customHeight="1">
      <c r="A2453" s="6" t="s">
        <v>3802</v>
      </c>
      <c r="B2453" s="6" t="s">
        <v>2251</v>
      </c>
      <c r="C2453" s="6" t="s">
        <v>5002</v>
      </c>
      <c r="D2453" s="6">
        <v>2E-3</v>
      </c>
      <c r="E2453" s="16" t="s">
        <v>1035</v>
      </c>
      <c r="F2453" s="16">
        <f>중기기초자료!D744</f>
        <v>144000</v>
      </c>
      <c r="G2453" s="15">
        <f>TRUNC(F2453*D2453, 1)</f>
        <v>288</v>
      </c>
      <c r="H2453" s="6" t="s">
        <v>5631</v>
      </c>
      <c r="I2453" s="6" t="s">
        <v>5631</v>
      </c>
      <c r="K2453" s="6" t="s">
        <v>2015</v>
      </c>
      <c r="L2453" s="6" t="s">
        <v>5631</v>
      </c>
      <c r="M2453" s="6" t="s">
        <v>883</v>
      </c>
    </row>
    <row r="2454" spans="1:14" ht="15" customHeight="1">
      <c r="B2454" s="6" t="s">
        <v>4803</v>
      </c>
      <c r="G2454" s="14">
        <f>TRUNC(G2453, 0)</f>
        <v>288</v>
      </c>
    </row>
    <row r="2455" spans="1:14" ht="15" customHeight="1">
      <c r="A2455" s="6" t="s">
        <v>2270</v>
      </c>
    </row>
    <row r="2456" spans="1:14" ht="15" customHeight="1">
      <c r="B2456" s="6" t="s">
        <v>4803</v>
      </c>
    </row>
    <row r="2457" spans="1:14" ht="15" customHeight="1">
      <c r="B2457" s="6" t="s">
        <v>588</v>
      </c>
      <c r="G2457" s="14">
        <f>TRUNC(G2452+G2454+G2456, 0)</f>
        <v>1755</v>
      </c>
    </row>
    <row r="2458" spans="1:14" ht="15" customHeight="1">
      <c r="A2458" s="13"/>
      <c r="B2458" s="13"/>
      <c r="C2458" s="13"/>
      <c r="D2458" s="13"/>
      <c r="E2458" s="13"/>
      <c r="F2458" s="13"/>
      <c r="G2458" s="13"/>
      <c r="H2458" s="13"/>
    </row>
    <row r="2459" spans="1:14" ht="15" customHeight="1">
      <c r="A2459" s="13" t="s">
        <v>4970</v>
      </c>
      <c r="B2459" s="13" t="s">
        <v>4585</v>
      </c>
      <c r="C2459" s="13"/>
      <c r="D2459" s="13"/>
      <c r="E2459" s="13"/>
      <c r="F2459" s="13"/>
      <c r="G2459" s="13"/>
      <c r="H2459" s="13"/>
      <c r="I2459" s="6" t="s">
        <v>5631</v>
      </c>
      <c r="J2459" s="6" t="s">
        <v>1951</v>
      </c>
    </row>
    <row r="2460" spans="1:14" ht="15" customHeight="1">
      <c r="A2460" s="13" t="s">
        <v>1567</v>
      </c>
      <c r="B2460" s="13" t="s">
        <v>1741</v>
      </c>
      <c r="C2460" s="13"/>
      <c r="D2460" s="13"/>
      <c r="E2460" s="13"/>
      <c r="F2460" s="13"/>
      <c r="G2460" s="13"/>
      <c r="H2460" s="13"/>
    </row>
    <row r="2461" spans="1:14" ht="15" customHeight="1">
      <c r="A2461" s="5" t="s">
        <v>4302</v>
      </c>
      <c r="B2461" s="5"/>
      <c r="C2461" s="5" t="s">
        <v>2755</v>
      </c>
      <c r="D2461" s="5" t="s">
        <v>182</v>
      </c>
      <c r="E2461" s="5" t="s">
        <v>5266</v>
      </c>
      <c r="F2461" s="5" t="s">
        <v>1321</v>
      </c>
      <c r="G2461" s="5" t="s">
        <v>780</v>
      </c>
      <c r="H2461" s="5" t="s">
        <v>1458</v>
      </c>
    </row>
    <row r="2462" spans="1:14" ht="15" customHeight="1">
      <c r="A2462" s="6" t="s">
        <v>405</v>
      </c>
      <c r="B2462" s="6" t="s">
        <v>4466</v>
      </c>
      <c r="C2462" s="6" t="s">
        <v>5274</v>
      </c>
      <c r="D2462" s="6">
        <f>(0 + 0 + 1500)*10^-4</f>
        <v>0.15</v>
      </c>
      <c r="E2462" s="14" t="s">
        <v>4463</v>
      </c>
      <c r="F2462" s="14">
        <f>TRUNC(중기기초자료!F221 * 중기전역변수!C5/1000,0)</f>
        <v>14283</v>
      </c>
      <c r="G2462" s="15">
        <f>TRUNC(F2462*D2462, 1)</f>
        <v>2142.4</v>
      </c>
      <c r="H2462" s="6" t="s">
        <v>5631</v>
      </c>
      <c r="I2462" s="6" t="s">
        <v>5631</v>
      </c>
      <c r="K2462" s="6" t="s">
        <v>724</v>
      </c>
      <c r="L2462" s="6" t="s">
        <v>5631</v>
      </c>
      <c r="M2462" s="6" t="s">
        <v>3211</v>
      </c>
      <c r="N2462" s="6" t="s">
        <v>1898</v>
      </c>
    </row>
    <row r="2463" spans="1:14" ht="15" customHeight="1">
      <c r="B2463" s="6" t="s">
        <v>4803</v>
      </c>
      <c r="G2463" s="14">
        <f>TRUNC(G2462, 0)</f>
        <v>2142</v>
      </c>
    </row>
    <row r="2464" spans="1:14" ht="15" customHeight="1">
      <c r="A2464" s="6" t="s">
        <v>3802</v>
      </c>
      <c r="B2464" s="6" t="s">
        <v>2251</v>
      </c>
      <c r="C2464" s="6" t="s">
        <v>5274</v>
      </c>
      <c r="D2464" s="6">
        <v>2E-3</v>
      </c>
      <c r="E2464" s="16" t="s">
        <v>1035</v>
      </c>
      <c r="F2464" s="16">
        <f>중기기초자료!D744</f>
        <v>144000</v>
      </c>
      <c r="G2464" s="15">
        <f>TRUNC(F2464*D2464, 1)</f>
        <v>288</v>
      </c>
      <c r="H2464" s="6" t="s">
        <v>5631</v>
      </c>
      <c r="I2464" s="6" t="s">
        <v>5631</v>
      </c>
      <c r="K2464" s="6" t="s">
        <v>2015</v>
      </c>
      <c r="L2464" s="6" t="s">
        <v>5631</v>
      </c>
      <c r="M2464" s="6" t="s">
        <v>883</v>
      </c>
    </row>
    <row r="2465" spans="1:14" ht="15" customHeight="1">
      <c r="B2465" s="6" t="s">
        <v>4803</v>
      </c>
      <c r="G2465" s="14">
        <f>TRUNC(G2464, 0)</f>
        <v>288</v>
      </c>
    </row>
    <row r="2466" spans="1:14" ht="15" customHeight="1">
      <c r="A2466" s="6" t="s">
        <v>2270</v>
      </c>
    </row>
    <row r="2467" spans="1:14" ht="15" customHeight="1">
      <c r="B2467" s="6" t="s">
        <v>4803</v>
      </c>
    </row>
    <row r="2468" spans="1:14" ht="15" customHeight="1">
      <c r="B2468" s="6" t="s">
        <v>588</v>
      </c>
      <c r="G2468" s="14">
        <f>TRUNC(G2463+G2465+G2467, 0)</f>
        <v>2430</v>
      </c>
    </row>
    <row r="2469" spans="1:14" ht="15" customHeight="1">
      <c r="A2469" s="13"/>
      <c r="B2469" s="13"/>
      <c r="C2469" s="13"/>
      <c r="D2469" s="13"/>
      <c r="E2469" s="13"/>
      <c r="F2469" s="13"/>
      <c r="G2469" s="13"/>
      <c r="H2469" s="13"/>
    </row>
    <row r="2470" spans="1:14" ht="15" customHeight="1">
      <c r="A2470" s="13" t="s">
        <v>4970</v>
      </c>
      <c r="B2470" s="13" t="s">
        <v>4200</v>
      </c>
      <c r="C2470" s="13"/>
      <c r="D2470" s="13"/>
      <c r="E2470" s="13"/>
      <c r="F2470" s="13"/>
      <c r="G2470" s="13"/>
      <c r="H2470" s="13"/>
      <c r="I2470" s="6" t="s">
        <v>5631</v>
      </c>
      <c r="J2470" s="6" t="s">
        <v>3910</v>
      </c>
    </row>
    <row r="2471" spans="1:14" ht="15" customHeight="1">
      <c r="A2471" s="13" t="s">
        <v>1567</v>
      </c>
      <c r="B2471" s="13" t="s">
        <v>4849</v>
      </c>
      <c r="C2471" s="13"/>
      <c r="D2471" s="13"/>
      <c r="E2471" s="13"/>
      <c r="F2471" s="13"/>
      <c r="G2471" s="13"/>
      <c r="H2471" s="13"/>
    </row>
    <row r="2472" spans="1:14" ht="15" customHeight="1">
      <c r="A2472" s="5" t="s">
        <v>4302</v>
      </c>
      <c r="B2472" s="5"/>
      <c r="C2472" s="5" t="s">
        <v>2755</v>
      </c>
      <c r="D2472" s="5" t="s">
        <v>182</v>
      </c>
      <c r="E2472" s="5" t="s">
        <v>5266</v>
      </c>
      <c r="F2472" s="5" t="s">
        <v>1321</v>
      </c>
      <c r="G2472" s="5" t="s">
        <v>780</v>
      </c>
      <c r="H2472" s="5" t="s">
        <v>1458</v>
      </c>
    </row>
    <row r="2473" spans="1:14" ht="15" customHeight="1">
      <c r="A2473" s="6" t="s">
        <v>405</v>
      </c>
      <c r="B2473" s="6" t="s">
        <v>1211</v>
      </c>
      <c r="C2473" s="6" t="s">
        <v>4396</v>
      </c>
      <c r="D2473" s="6">
        <f>(0 + 0 + 1500)*10^-4</f>
        <v>0.15</v>
      </c>
      <c r="E2473" s="14" t="s">
        <v>4463</v>
      </c>
      <c r="F2473" s="14">
        <f>TRUNC(중기기초자료!F222 * 중기전역변수!C5/1000,0)</f>
        <v>1253</v>
      </c>
      <c r="G2473" s="15">
        <f>TRUNC(F2473*D2473, 1)</f>
        <v>187.9</v>
      </c>
      <c r="H2473" s="6" t="s">
        <v>5631</v>
      </c>
      <c r="I2473" s="6" t="s">
        <v>5631</v>
      </c>
      <c r="K2473" s="6" t="s">
        <v>724</v>
      </c>
      <c r="L2473" s="6" t="s">
        <v>5631</v>
      </c>
      <c r="M2473" s="6" t="s">
        <v>2796</v>
      </c>
      <c r="N2473" s="6" t="s">
        <v>1898</v>
      </c>
    </row>
    <row r="2474" spans="1:14" ht="15" customHeight="1">
      <c r="B2474" s="6" t="s">
        <v>4803</v>
      </c>
      <c r="G2474" s="14">
        <f>TRUNC(G2473, 0)</f>
        <v>187</v>
      </c>
    </row>
    <row r="2475" spans="1:14" ht="15" customHeight="1">
      <c r="A2475" s="6" t="s">
        <v>3802</v>
      </c>
      <c r="B2475" s="6" t="s">
        <v>833</v>
      </c>
      <c r="C2475" s="6" t="s">
        <v>4396</v>
      </c>
      <c r="D2475" s="6">
        <v>2E-3</v>
      </c>
      <c r="E2475" s="16" t="s">
        <v>1035</v>
      </c>
      <c r="F2475" s="16">
        <f>중기기초자료!D745</f>
        <v>22000</v>
      </c>
      <c r="G2475" s="15">
        <f>TRUNC(F2475*D2475, 1)</f>
        <v>44</v>
      </c>
      <c r="H2475" s="6" t="s">
        <v>5631</v>
      </c>
      <c r="I2475" s="6" t="s">
        <v>5631</v>
      </c>
      <c r="K2475" s="6" t="s">
        <v>2015</v>
      </c>
      <c r="L2475" s="6" t="s">
        <v>5631</v>
      </c>
      <c r="M2475" s="6" t="s">
        <v>4462</v>
      </c>
    </row>
    <row r="2476" spans="1:14" ht="15" customHeight="1">
      <c r="B2476" s="6" t="s">
        <v>4803</v>
      </c>
      <c r="G2476" s="14">
        <f>TRUNC(G2475, 0)</f>
        <v>44</v>
      </c>
    </row>
    <row r="2477" spans="1:14" ht="15" customHeight="1">
      <c r="A2477" s="6" t="s">
        <v>2270</v>
      </c>
    </row>
    <row r="2478" spans="1:14" ht="15" customHeight="1">
      <c r="B2478" s="6" t="s">
        <v>4803</v>
      </c>
    </row>
    <row r="2479" spans="1:14" ht="15" customHeight="1">
      <c r="B2479" s="6" t="s">
        <v>588</v>
      </c>
      <c r="G2479" s="14">
        <f>TRUNC(G2474+G2476+G2478, 0)</f>
        <v>231</v>
      </c>
    </row>
    <row r="2480" spans="1:14" ht="15" customHeight="1">
      <c r="A2480" s="13"/>
      <c r="B2480" s="13"/>
      <c r="C2480" s="13"/>
      <c r="D2480" s="13"/>
      <c r="E2480" s="13"/>
      <c r="F2480" s="13"/>
      <c r="G2480" s="13"/>
      <c r="H2480" s="13"/>
    </row>
    <row r="2481" spans="1:14" ht="15" customHeight="1">
      <c r="A2481" s="13" t="s">
        <v>4970</v>
      </c>
      <c r="B2481" s="13" t="s">
        <v>15</v>
      </c>
      <c r="C2481" s="13"/>
      <c r="D2481" s="13"/>
      <c r="E2481" s="13"/>
      <c r="F2481" s="13"/>
      <c r="G2481" s="13"/>
      <c r="H2481" s="13"/>
      <c r="I2481" s="6" t="s">
        <v>5631</v>
      </c>
      <c r="J2481" s="6" t="s">
        <v>2184</v>
      </c>
    </row>
    <row r="2482" spans="1:14" ht="15" customHeight="1">
      <c r="A2482" s="13" t="s">
        <v>1567</v>
      </c>
      <c r="B2482" s="13" t="s">
        <v>5414</v>
      </c>
      <c r="C2482" s="13"/>
      <c r="D2482" s="13"/>
      <c r="E2482" s="13"/>
      <c r="F2482" s="13"/>
      <c r="G2482" s="13"/>
      <c r="H2482" s="13"/>
    </row>
    <row r="2483" spans="1:14" ht="15" customHeight="1">
      <c r="A2483" s="5" t="s">
        <v>4302</v>
      </c>
      <c r="B2483" s="5"/>
      <c r="C2483" s="5" t="s">
        <v>2755</v>
      </c>
      <c r="D2483" s="5" t="s">
        <v>182</v>
      </c>
      <c r="E2483" s="5" t="s">
        <v>5266</v>
      </c>
      <c r="F2483" s="5" t="s">
        <v>1321</v>
      </c>
      <c r="G2483" s="5" t="s">
        <v>780</v>
      </c>
      <c r="H2483" s="5" t="s">
        <v>1458</v>
      </c>
    </row>
    <row r="2484" spans="1:14" ht="15" customHeight="1">
      <c r="A2484" s="6" t="s">
        <v>405</v>
      </c>
      <c r="B2484" s="6" t="s">
        <v>1211</v>
      </c>
      <c r="C2484" s="6" t="s">
        <v>5428</v>
      </c>
      <c r="D2484" s="6">
        <f>(0 + 0 + 1500)*10^-4</f>
        <v>0.15</v>
      </c>
      <c r="E2484" s="14" t="s">
        <v>4463</v>
      </c>
      <c r="F2484" s="14">
        <f>TRUNC(중기기초자료!F223 * 중기전역변수!C5/1000,0)</f>
        <v>1450</v>
      </c>
      <c r="G2484" s="15">
        <f>TRUNC(F2484*D2484, 1)</f>
        <v>217.5</v>
      </c>
      <c r="H2484" s="6" t="s">
        <v>5631</v>
      </c>
      <c r="I2484" s="6" t="s">
        <v>5631</v>
      </c>
      <c r="K2484" s="6" t="s">
        <v>724</v>
      </c>
      <c r="L2484" s="6" t="s">
        <v>5631</v>
      </c>
      <c r="M2484" s="6" t="s">
        <v>3626</v>
      </c>
      <c r="N2484" s="6" t="s">
        <v>1898</v>
      </c>
    </row>
    <row r="2485" spans="1:14" ht="15" customHeight="1">
      <c r="B2485" s="6" t="s">
        <v>4803</v>
      </c>
      <c r="G2485" s="14">
        <f>TRUNC(G2484, 0)</f>
        <v>217</v>
      </c>
    </row>
    <row r="2486" spans="1:14" ht="15" customHeight="1">
      <c r="A2486" s="6" t="s">
        <v>3802</v>
      </c>
      <c r="B2486" s="6" t="s">
        <v>833</v>
      </c>
      <c r="C2486" s="6" t="s">
        <v>5428</v>
      </c>
      <c r="D2486" s="6">
        <v>2E-3</v>
      </c>
      <c r="E2486" s="16" t="s">
        <v>1035</v>
      </c>
      <c r="F2486" s="16">
        <f>중기기초자료!D745</f>
        <v>22000</v>
      </c>
      <c r="G2486" s="15">
        <f>TRUNC(F2486*D2486, 1)</f>
        <v>44</v>
      </c>
      <c r="H2486" s="6" t="s">
        <v>5631</v>
      </c>
      <c r="I2486" s="6" t="s">
        <v>5631</v>
      </c>
      <c r="K2486" s="6" t="s">
        <v>2015</v>
      </c>
      <c r="L2486" s="6" t="s">
        <v>5631</v>
      </c>
      <c r="M2486" s="6" t="s">
        <v>4462</v>
      </c>
    </row>
    <row r="2487" spans="1:14" ht="15" customHeight="1">
      <c r="B2487" s="6" t="s">
        <v>4803</v>
      </c>
      <c r="G2487" s="14">
        <f>TRUNC(G2486, 0)</f>
        <v>44</v>
      </c>
    </row>
    <row r="2488" spans="1:14" ht="15" customHeight="1">
      <c r="A2488" s="6" t="s">
        <v>2270</v>
      </c>
    </row>
    <row r="2489" spans="1:14" ht="15" customHeight="1">
      <c r="B2489" s="6" t="s">
        <v>4803</v>
      </c>
    </row>
    <row r="2490" spans="1:14" ht="15" customHeight="1">
      <c r="B2490" s="6" t="s">
        <v>588</v>
      </c>
      <c r="G2490" s="14">
        <f>TRUNC(G2485+G2487+G2489, 0)</f>
        <v>261</v>
      </c>
    </row>
    <row r="2491" spans="1:14" ht="15" customHeight="1">
      <c r="A2491" s="13"/>
      <c r="B2491" s="13"/>
      <c r="C2491" s="13"/>
      <c r="D2491" s="13"/>
      <c r="E2491" s="13"/>
      <c r="F2491" s="13"/>
      <c r="G2491" s="13"/>
      <c r="H2491" s="13"/>
    </row>
    <row r="2492" spans="1:14" ht="15" customHeight="1">
      <c r="A2492" s="13" t="s">
        <v>4970</v>
      </c>
      <c r="B2492" s="13" t="s">
        <v>844</v>
      </c>
      <c r="C2492" s="13"/>
      <c r="D2492" s="13"/>
      <c r="E2492" s="13"/>
      <c r="F2492" s="13"/>
      <c r="G2492" s="13"/>
      <c r="H2492" s="13"/>
      <c r="I2492" s="6" t="s">
        <v>5631</v>
      </c>
      <c r="J2492" s="6" t="s">
        <v>2575</v>
      </c>
    </row>
    <row r="2493" spans="1:14" ht="15" customHeight="1">
      <c r="A2493" s="13" t="s">
        <v>1567</v>
      </c>
      <c r="B2493" s="13" t="s">
        <v>4166</v>
      </c>
      <c r="C2493" s="13"/>
      <c r="D2493" s="13"/>
      <c r="E2493" s="13"/>
      <c r="F2493" s="13"/>
      <c r="G2493" s="13"/>
      <c r="H2493" s="13"/>
    </row>
    <row r="2494" spans="1:14" ht="15" customHeight="1">
      <c r="A2494" s="5" t="s">
        <v>4302</v>
      </c>
      <c r="B2494" s="5"/>
      <c r="C2494" s="5" t="s">
        <v>2755</v>
      </c>
      <c r="D2494" s="5" t="s">
        <v>182</v>
      </c>
      <c r="E2494" s="5" t="s">
        <v>5266</v>
      </c>
      <c r="F2494" s="5" t="s">
        <v>1321</v>
      </c>
      <c r="G2494" s="5" t="s">
        <v>780</v>
      </c>
      <c r="H2494" s="5" t="s">
        <v>1458</v>
      </c>
    </row>
    <row r="2495" spans="1:14" ht="15" customHeight="1">
      <c r="A2495" s="6" t="s">
        <v>405</v>
      </c>
      <c r="B2495" s="6" t="s">
        <v>1211</v>
      </c>
      <c r="C2495" s="6" t="s">
        <v>5544</v>
      </c>
      <c r="D2495" s="6">
        <f>(0 + 0 + 1500)*10^-4</f>
        <v>0.15</v>
      </c>
      <c r="E2495" s="14" t="s">
        <v>4463</v>
      </c>
      <c r="F2495" s="14">
        <f>TRUNC(중기기초자료!F224 * 중기전역변수!C5/1000,0)</f>
        <v>2336</v>
      </c>
      <c r="G2495" s="15">
        <f>TRUNC(F2495*D2495, 1)</f>
        <v>350.4</v>
      </c>
      <c r="H2495" s="6" t="s">
        <v>5631</v>
      </c>
      <c r="I2495" s="6" t="s">
        <v>5631</v>
      </c>
      <c r="K2495" s="6" t="s">
        <v>724</v>
      </c>
      <c r="L2495" s="6" t="s">
        <v>5631</v>
      </c>
      <c r="M2495" s="6" t="s">
        <v>4168</v>
      </c>
      <c r="N2495" s="6" t="s">
        <v>1898</v>
      </c>
    </row>
    <row r="2496" spans="1:14" ht="15" customHeight="1">
      <c r="B2496" s="6" t="s">
        <v>4803</v>
      </c>
      <c r="G2496" s="14">
        <f>TRUNC(G2495, 0)</f>
        <v>350</v>
      </c>
    </row>
    <row r="2497" spans="1:14" ht="15" customHeight="1">
      <c r="A2497" s="6" t="s">
        <v>3802</v>
      </c>
      <c r="B2497" s="6" t="s">
        <v>833</v>
      </c>
      <c r="C2497" s="6" t="s">
        <v>5544</v>
      </c>
      <c r="D2497" s="6">
        <v>2E-3</v>
      </c>
      <c r="E2497" s="16" t="s">
        <v>1035</v>
      </c>
      <c r="F2497" s="16">
        <f>중기기초자료!D746</f>
        <v>51000</v>
      </c>
      <c r="G2497" s="15">
        <f>TRUNC(F2497*D2497, 1)</f>
        <v>102</v>
      </c>
      <c r="H2497" s="6" t="s">
        <v>5631</v>
      </c>
      <c r="I2497" s="6" t="s">
        <v>5631</v>
      </c>
      <c r="K2497" s="6" t="s">
        <v>2015</v>
      </c>
      <c r="L2497" s="6" t="s">
        <v>5631</v>
      </c>
      <c r="M2497" s="6" t="s">
        <v>2597</v>
      </c>
    </row>
    <row r="2498" spans="1:14" ht="15" customHeight="1">
      <c r="B2498" s="6" t="s">
        <v>4803</v>
      </c>
      <c r="G2498" s="14">
        <f>TRUNC(G2497, 0)</f>
        <v>102</v>
      </c>
    </row>
    <row r="2499" spans="1:14" ht="15" customHeight="1">
      <c r="A2499" s="6" t="s">
        <v>2270</v>
      </c>
    </row>
    <row r="2500" spans="1:14" ht="15" customHeight="1">
      <c r="B2500" s="6" t="s">
        <v>4803</v>
      </c>
    </row>
    <row r="2501" spans="1:14" ht="15" customHeight="1">
      <c r="B2501" s="6" t="s">
        <v>588</v>
      </c>
      <c r="G2501" s="14">
        <f>TRUNC(G2496+G2498+G2500, 0)</f>
        <v>452</v>
      </c>
    </row>
    <row r="2502" spans="1:14" ht="15" customHeight="1">
      <c r="A2502" s="13"/>
      <c r="B2502" s="13"/>
      <c r="C2502" s="13"/>
      <c r="D2502" s="13"/>
      <c r="E2502" s="13"/>
      <c r="F2502" s="13"/>
      <c r="G2502" s="13"/>
      <c r="H2502" s="13"/>
    </row>
    <row r="2503" spans="1:14" ht="15" customHeight="1">
      <c r="A2503" s="13" t="s">
        <v>4970</v>
      </c>
      <c r="B2503" s="13" t="s">
        <v>935</v>
      </c>
      <c r="C2503" s="13"/>
      <c r="D2503" s="13"/>
      <c r="E2503" s="13"/>
      <c r="F2503" s="13"/>
      <c r="G2503" s="13"/>
      <c r="H2503" s="13"/>
      <c r="I2503" s="6" t="s">
        <v>5631</v>
      </c>
      <c r="J2503" s="6" t="s">
        <v>2134</v>
      </c>
    </row>
    <row r="2504" spans="1:14" ht="15" customHeight="1">
      <c r="A2504" s="13" t="s">
        <v>1567</v>
      </c>
      <c r="B2504" s="13" t="s">
        <v>1607</v>
      </c>
      <c r="C2504" s="13"/>
      <c r="D2504" s="13"/>
      <c r="E2504" s="13"/>
      <c r="F2504" s="13"/>
      <c r="G2504" s="13"/>
      <c r="H2504" s="13"/>
    </row>
    <row r="2505" spans="1:14" ht="15" customHeight="1">
      <c r="A2505" s="5" t="s">
        <v>4302</v>
      </c>
      <c r="B2505" s="5"/>
      <c r="C2505" s="5" t="s">
        <v>2755</v>
      </c>
      <c r="D2505" s="5" t="s">
        <v>182</v>
      </c>
      <c r="E2505" s="5" t="s">
        <v>5266</v>
      </c>
      <c r="F2505" s="5" t="s">
        <v>1321</v>
      </c>
      <c r="G2505" s="5" t="s">
        <v>780</v>
      </c>
      <c r="H2505" s="5" t="s">
        <v>1458</v>
      </c>
    </row>
    <row r="2506" spans="1:14" ht="15" customHeight="1">
      <c r="A2506" s="6" t="s">
        <v>405</v>
      </c>
      <c r="B2506" s="6" t="s">
        <v>1211</v>
      </c>
      <c r="C2506" s="6" t="s">
        <v>5154</v>
      </c>
      <c r="D2506" s="6">
        <f>(0 + 0 + 1500)*10^-4</f>
        <v>0.15</v>
      </c>
      <c r="E2506" s="14" t="s">
        <v>4463</v>
      </c>
      <c r="F2506" s="14">
        <f>TRUNC(중기기초자료!F225 * 중기전역변수!C5/1000,0)</f>
        <v>3849</v>
      </c>
      <c r="G2506" s="15">
        <f>TRUNC(F2506*D2506, 1)</f>
        <v>577.29999999999995</v>
      </c>
      <c r="H2506" s="6" t="s">
        <v>5631</v>
      </c>
      <c r="I2506" s="6" t="s">
        <v>5631</v>
      </c>
      <c r="K2506" s="6" t="s">
        <v>724</v>
      </c>
      <c r="L2506" s="6" t="s">
        <v>5631</v>
      </c>
      <c r="M2506" s="6" t="s">
        <v>3706</v>
      </c>
      <c r="N2506" s="6" t="s">
        <v>1898</v>
      </c>
    </row>
    <row r="2507" spans="1:14" ht="15" customHeight="1">
      <c r="B2507" s="6" t="s">
        <v>4803</v>
      </c>
      <c r="G2507" s="14">
        <f>TRUNC(G2506, 0)</f>
        <v>577</v>
      </c>
    </row>
    <row r="2508" spans="1:14" ht="15" customHeight="1">
      <c r="A2508" s="6" t="s">
        <v>3802</v>
      </c>
      <c r="B2508" s="6" t="s">
        <v>833</v>
      </c>
      <c r="C2508" s="6" t="s">
        <v>5154</v>
      </c>
      <c r="D2508" s="6">
        <v>2E-3</v>
      </c>
      <c r="E2508" s="16" t="s">
        <v>1035</v>
      </c>
      <c r="F2508" s="16">
        <f>중기기초자료!D746</f>
        <v>51000</v>
      </c>
      <c r="G2508" s="15">
        <f>TRUNC(F2508*D2508, 1)</f>
        <v>102</v>
      </c>
      <c r="H2508" s="6" t="s">
        <v>5631</v>
      </c>
      <c r="I2508" s="6" t="s">
        <v>5631</v>
      </c>
      <c r="K2508" s="6" t="s">
        <v>2015</v>
      </c>
      <c r="L2508" s="6" t="s">
        <v>5631</v>
      </c>
      <c r="M2508" s="6" t="s">
        <v>2597</v>
      </c>
    </row>
    <row r="2509" spans="1:14" ht="15" customHeight="1">
      <c r="B2509" s="6" t="s">
        <v>4803</v>
      </c>
      <c r="G2509" s="14">
        <f>TRUNC(G2508, 0)</f>
        <v>102</v>
      </c>
    </row>
    <row r="2510" spans="1:14" ht="15" customHeight="1">
      <c r="A2510" s="6" t="s">
        <v>2270</v>
      </c>
    </row>
    <row r="2511" spans="1:14" ht="15" customHeight="1">
      <c r="B2511" s="6" t="s">
        <v>4803</v>
      </c>
    </row>
    <row r="2512" spans="1:14" ht="15" customHeight="1">
      <c r="B2512" s="6" t="s">
        <v>588</v>
      </c>
      <c r="G2512" s="14">
        <f>TRUNC(G2507+G2509+G2511, 0)</f>
        <v>679</v>
      </c>
    </row>
    <row r="2513" spans="1:14" ht="15" customHeight="1">
      <c r="A2513" s="13"/>
      <c r="B2513" s="13"/>
      <c r="C2513" s="13"/>
      <c r="D2513" s="13"/>
      <c r="E2513" s="13"/>
      <c r="F2513" s="13"/>
      <c r="G2513" s="13"/>
      <c r="H2513" s="13"/>
    </row>
    <row r="2514" spans="1:14" ht="15" customHeight="1">
      <c r="A2514" s="13" t="s">
        <v>4970</v>
      </c>
      <c r="B2514" s="13" t="s">
        <v>4846</v>
      </c>
      <c r="C2514" s="13"/>
      <c r="D2514" s="13"/>
      <c r="E2514" s="13"/>
      <c r="F2514" s="13"/>
      <c r="G2514" s="13"/>
      <c r="H2514" s="13"/>
      <c r="I2514" s="6" t="s">
        <v>5631</v>
      </c>
      <c r="J2514" s="6" t="s">
        <v>2362</v>
      </c>
    </row>
    <row r="2515" spans="1:14" ht="15" customHeight="1">
      <c r="A2515" s="13" t="s">
        <v>1567</v>
      </c>
      <c r="B2515" s="13" t="s">
        <v>5317</v>
      </c>
      <c r="C2515" s="13"/>
      <c r="D2515" s="13"/>
      <c r="E2515" s="13"/>
      <c r="F2515" s="13"/>
      <c r="G2515" s="13"/>
      <c r="H2515" s="13"/>
    </row>
    <row r="2516" spans="1:14" ht="15" customHeight="1">
      <c r="A2516" s="5" t="s">
        <v>4302</v>
      </c>
      <c r="B2516" s="5"/>
      <c r="C2516" s="5" t="s">
        <v>2755</v>
      </c>
      <c r="D2516" s="5" t="s">
        <v>182</v>
      </c>
      <c r="E2516" s="5" t="s">
        <v>5266</v>
      </c>
      <c r="F2516" s="5" t="s">
        <v>1321</v>
      </c>
      <c r="G2516" s="5" t="s">
        <v>780</v>
      </c>
      <c r="H2516" s="5" t="s">
        <v>1458</v>
      </c>
    </row>
    <row r="2517" spans="1:14" ht="15" customHeight="1">
      <c r="A2517" s="6" t="s">
        <v>405</v>
      </c>
      <c r="B2517" s="6" t="s">
        <v>1211</v>
      </c>
      <c r="C2517" s="6" t="s">
        <v>3079</v>
      </c>
      <c r="D2517" s="6">
        <f>(0 + 0 + 1500)*10^-4</f>
        <v>0.15</v>
      </c>
      <c r="E2517" s="14" t="s">
        <v>4463</v>
      </c>
      <c r="F2517" s="14">
        <f>TRUNC(중기기초자료!F226 * 중기전역변수!C5/1000,0)</f>
        <v>4712</v>
      </c>
      <c r="G2517" s="15">
        <f>TRUNC(F2517*D2517, 1)</f>
        <v>706.8</v>
      </c>
      <c r="H2517" s="6" t="s">
        <v>5631</v>
      </c>
      <c r="I2517" s="6" t="s">
        <v>5631</v>
      </c>
      <c r="K2517" s="6" t="s">
        <v>724</v>
      </c>
      <c r="L2517" s="6" t="s">
        <v>5631</v>
      </c>
      <c r="M2517" s="6" t="s">
        <v>3445</v>
      </c>
      <c r="N2517" s="6" t="s">
        <v>1898</v>
      </c>
    </row>
    <row r="2518" spans="1:14" ht="15" customHeight="1">
      <c r="B2518" s="6" t="s">
        <v>4803</v>
      </c>
      <c r="G2518" s="14">
        <f>TRUNC(G2517, 0)</f>
        <v>706</v>
      </c>
    </row>
    <row r="2519" spans="1:14" ht="15" customHeight="1">
      <c r="A2519" s="6" t="s">
        <v>3802</v>
      </c>
      <c r="B2519" s="6" t="s">
        <v>833</v>
      </c>
      <c r="C2519" s="6" t="s">
        <v>3079</v>
      </c>
      <c r="D2519" s="6">
        <v>2E-3</v>
      </c>
      <c r="E2519" s="16" t="s">
        <v>1035</v>
      </c>
      <c r="F2519" s="16">
        <f>중기기초자료!D747</f>
        <v>61500</v>
      </c>
      <c r="G2519" s="15">
        <f>TRUNC(F2519*D2519, 1)</f>
        <v>123</v>
      </c>
      <c r="H2519" s="6" t="s">
        <v>5631</v>
      </c>
      <c r="I2519" s="6" t="s">
        <v>5631</v>
      </c>
      <c r="K2519" s="6" t="s">
        <v>2015</v>
      </c>
      <c r="L2519" s="6" t="s">
        <v>5631</v>
      </c>
      <c r="M2519" s="6" t="s">
        <v>4949</v>
      </c>
    </row>
    <row r="2520" spans="1:14" ht="15" customHeight="1">
      <c r="B2520" s="6" t="s">
        <v>4803</v>
      </c>
      <c r="G2520" s="14">
        <f>TRUNC(G2519, 0)</f>
        <v>123</v>
      </c>
    </row>
    <row r="2521" spans="1:14" ht="15" customHeight="1">
      <c r="A2521" s="6" t="s">
        <v>2270</v>
      </c>
    </row>
    <row r="2522" spans="1:14" ht="15" customHeight="1">
      <c r="B2522" s="6" t="s">
        <v>4803</v>
      </c>
    </row>
    <row r="2523" spans="1:14" ht="15" customHeight="1">
      <c r="B2523" s="6" t="s">
        <v>588</v>
      </c>
      <c r="G2523" s="14">
        <f>TRUNC(G2518+G2520+G2522, 0)</f>
        <v>829</v>
      </c>
    </row>
    <row r="2524" spans="1:14" ht="15" customHeight="1">
      <c r="A2524" s="13"/>
      <c r="B2524" s="13"/>
      <c r="C2524" s="13"/>
      <c r="D2524" s="13"/>
      <c r="E2524" s="13"/>
      <c r="F2524" s="13"/>
      <c r="G2524" s="13"/>
      <c r="H2524" s="13"/>
    </row>
    <row r="2525" spans="1:14" ht="15" customHeight="1">
      <c r="A2525" s="13" t="s">
        <v>4970</v>
      </c>
      <c r="B2525" s="13" t="s">
        <v>4679</v>
      </c>
      <c r="C2525" s="13"/>
      <c r="D2525" s="13"/>
      <c r="E2525" s="13"/>
      <c r="F2525" s="13"/>
      <c r="G2525" s="13"/>
      <c r="H2525" s="13"/>
      <c r="I2525" s="6" t="s">
        <v>5631</v>
      </c>
      <c r="J2525" s="6" t="s">
        <v>1996</v>
      </c>
    </row>
    <row r="2526" spans="1:14" ht="15" customHeight="1">
      <c r="A2526" s="13" t="s">
        <v>1567</v>
      </c>
      <c r="B2526" s="13" t="s">
        <v>2068</v>
      </c>
      <c r="C2526" s="13"/>
      <c r="D2526" s="13"/>
      <c r="E2526" s="13"/>
      <c r="F2526" s="13"/>
      <c r="G2526" s="13"/>
      <c r="H2526" s="13"/>
    </row>
    <row r="2527" spans="1:14" ht="15" customHeight="1">
      <c r="A2527" s="5" t="s">
        <v>4302</v>
      </c>
      <c r="B2527" s="5"/>
      <c r="C2527" s="5" t="s">
        <v>2755</v>
      </c>
      <c r="D2527" s="5" t="s">
        <v>182</v>
      </c>
      <c r="E2527" s="5" t="s">
        <v>5266</v>
      </c>
      <c r="F2527" s="5" t="s">
        <v>1321</v>
      </c>
      <c r="G2527" s="5" t="s">
        <v>780</v>
      </c>
      <c r="H2527" s="5" t="s">
        <v>1458</v>
      </c>
    </row>
    <row r="2528" spans="1:14" ht="15" customHeight="1">
      <c r="A2528" s="6" t="s">
        <v>405</v>
      </c>
      <c r="B2528" s="6" t="s">
        <v>1211</v>
      </c>
      <c r="C2528" s="6" t="s">
        <v>106</v>
      </c>
      <c r="D2528" s="6">
        <f>(0 + 0 + 1500)*10^-4</f>
        <v>0.15</v>
      </c>
      <c r="E2528" s="14" t="s">
        <v>4463</v>
      </c>
      <c r="F2528" s="14">
        <f>TRUNC(중기기초자료!F227 * 중기전역변수!C5/1000,0)</f>
        <v>5453</v>
      </c>
      <c r="G2528" s="15">
        <f>TRUNC(F2528*D2528, 1)</f>
        <v>817.9</v>
      </c>
      <c r="H2528" s="6" t="s">
        <v>5631</v>
      </c>
      <c r="I2528" s="6" t="s">
        <v>5631</v>
      </c>
      <c r="K2528" s="6" t="s">
        <v>724</v>
      </c>
      <c r="L2528" s="6" t="s">
        <v>5631</v>
      </c>
      <c r="M2528" s="6" t="s">
        <v>3162</v>
      </c>
      <c r="N2528" s="6" t="s">
        <v>1898</v>
      </c>
    </row>
    <row r="2529" spans="1:14" ht="15" customHeight="1">
      <c r="B2529" s="6" t="s">
        <v>4803</v>
      </c>
      <c r="G2529" s="14">
        <f>TRUNC(G2528, 0)</f>
        <v>817</v>
      </c>
    </row>
    <row r="2530" spans="1:14" ht="15" customHeight="1">
      <c r="A2530" s="6" t="s">
        <v>3802</v>
      </c>
      <c r="B2530" s="6" t="s">
        <v>833</v>
      </c>
      <c r="C2530" s="6" t="s">
        <v>106</v>
      </c>
      <c r="D2530" s="6">
        <v>2E-3</v>
      </c>
      <c r="E2530" s="16" t="s">
        <v>1035</v>
      </c>
      <c r="F2530" s="16">
        <f>중기기초자료!D747</f>
        <v>61500</v>
      </c>
      <c r="G2530" s="15">
        <f>TRUNC(F2530*D2530, 1)</f>
        <v>123</v>
      </c>
      <c r="H2530" s="6" t="s">
        <v>5631</v>
      </c>
      <c r="I2530" s="6" t="s">
        <v>5631</v>
      </c>
      <c r="K2530" s="6" t="s">
        <v>2015</v>
      </c>
      <c r="L2530" s="6" t="s">
        <v>5631</v>
      </c>
      <c r="M2530" s="6" t="s">
        <v>4949</v>
      </c>
    </row>
    <row r="2531" spans="1:14" ht="15" customHeight="1">
      <c r="B2531" s="6" t="s">
        <v>4803</v>
      </c>
      <c r="G2531" s="14">
        <f>TRUNC(G2530, 0)</f>
        <v>123</v>
      </c>
    </row>
    <row r="2532" spans="1:14" ht="15" customHeight="1">
      <c r="A2532" s="6" t="s">
        <v>2270</v>
      </c>
    </row>
    <row r="2533" spans="1:14" ht="15" customHeight="1">
      <c r="B2533" s="6" t="s">
        <v>4803</v>
      </c>
    </row>
    <row r="2534" spans="1:14" ht="15" customHeight="1">
      <c r="B2534" s="6" t="s">
        <v>588</v>
      </c>
      <c r="G2534" s="14">
        <f>TRUNC(G2529+G2531+G2533, 0)</f>
        <v>940</v>
      </c>
    </row>
    <row r="2535" spans="1:14" ht="15" customHeight="1">
      <c r="A2535" s="13"/>
      <c r="B2535" s="13"/>
      <c r="C2535" s="13"/>
      <c r="D2535" s="13"/>
      <c r="E2535" s="13"/>
      <c r="F2535" s="13"/>
      <c r="G2535" s="13"/>
      <c r="H2535" s="13"/>
    </row>
    <row r="2536" spans="1:14" ht="15" customHeight="1">
      <c r="A2536" s="13" t="s">
        <v>4970</v>
      </c>
      <c r="B2536" s="13" t="s">
        <v>5222</v>
      </c>
      <c r="C2536" s="13"/>
      <c r="D2536" s="13"/>
      <c r="E2536" s="13"/>
      <c r="F2536" s="13"/>
      <c r="G2536" s="13"/>
      <c r="H2536" s="13"/>
      <c r="I2536" s="6" t="s">
        <v>5631</v>
      </c>
      <c r="J2536" s="6" t="s">
        <v>2691</v>
      </c>
    </row>
    <row r="2537" spans="1:14" ht="15" customHeight="1">
      <c r="A2537" s="13" t="s">
        <v>1567</v>
      </c>
      <c r="B2537" s="13" t="s">
        <v>4598</v>
      </c>
      <c r="C2537" s="13"/>
      <c r="D2537" s="13"/>
      <c r="E2537" s="13"/>
      <c r="F2537" s="13"/>
      <c r="G2537" s="13"/>
      <c r="H2537" s="13"/>
    </row>
    <row r="2538" spans="1:14" ht="15" customHeight="1">
      <c r="A2538" s="5" t="s">
        <v>4302</v>
      </c>
      <c r="B2538" s="5"/>
      <c r="C2538" s="5" t="s">
        <v>2755</v>
      </c>
      <c r="D2538" s="5" t="s">
        <v>182</v>
      </c>
      <c r="E2538" s="5" t="s">
        <v>5266</v>
      </c>
      <c r="F2538" s="5" t="s">
        <v>1321</v>
      </c>
      <c r="G2538" s="5" t="s">
        <v>780</v>
      </c>
      <c r="H2538" s="5" t="s">
        <v>1458</v>
      </c>
    </row>
    <row r="2539" spans="1:14" ht="15" customHeight="1">
      <c r="A2539" s="6" t="s">
        <v>405</v>
      </c>
      <c r="B2539" s="6" t="s">
        <v>1211</v>
      </c>
      <c r="C2539" s="6" t="s">
        <v>1677</v>
      </c>
      <c r="D2539" s="6">
        <f>(0 + 0 + 1500)*10^-4</f>
        <v>0.15</v>
      </c>
      <c r="E2539" s="14" t="s">
        <v>4463</v>
      </c>
      <c r="F2539" s="14">
        <f>TRUNC(중기기초자료!F228 * 중기전역변수!C5/1000,0)</f>
        <v>5836</v>
      </c>
      <c r="G2539" s="15">
        <f>TRUNC(F2539*D2539, 1)</f>
        <v>875.4</v>
      </c>
      <c r="H2539" s="6" t="s">
        <v>5631</v>
      </c>
      <c r="I2539" s="6" t="s">
        <v>5631</v>
      </c>
      <c r="K2539" s="6" t="s">
        <v>724</v>
      </c>
      <c r="L2539" s="6" t="s">
        <v>5631</v>
      </c>
      <c r="M2539" s="6" t="s">
        <v>3840</v>
      </c>
      <c r="N2539" s="6" t="s">
        <v>1898</v>
      </c>
    </row>
    <row r="2540" spans="1:14" ht="15" customHeight="1">
      <c r="B2540" s="6" t="s">
        <v>4803</v>
      </c>
      <c r="G2540" s="14">
        <f>TRUNC(G2539, 0)</f>
        <v>875</v>
      </c>
    </row>
    <row r="2541" spans="1:14" ht="15" customHeight="1">
      <c r="A2541" s="6" t="s">
        <v>3802</v>
      </c>
      <c r="B2541" s="6" t="s">
        <v>833</v>
      </c>
      <c r="C2541" s="6" t="s">
        <v>1677</v>
      </c>
      <c r="D2541" s="6">
        <v>2E-3</v>
      </c>
      <c r="E2541" s="16" t="s">
        <v>1035</v>
      </c>
      <c r="F2541" s="16">
        <f>중기기초자료!D748</f>
        <v>144000</v>
      </c>
      <c r="G2541" s="15">
        <f>TRUNC(F2541*D2541, 1)</f>
        <v>288</v>
      </c>
      <c r="H2541" s="6" t="s">
        <v>5631</v>
      </c>
      <c r="I2541" s="6" t="s">
        <v>5631</v>
      </c>
      <c r="K2541" s="6" t="s">
        <v>2015</v>
      </c>
      <c r="L2541" s="6" t="s">
        <v>5631</v>
      </c>
      <c r="M2541" s="6" t="s">
        <v>1489</v>
      </c>
    </row>
    <row r="2542" spans="1:14" ht="15" customHeight="1">
      <c r="B2542" s="6" t="s">
        <v>4803</v>
      </c>
      <c r="G2542" s="14">
        <f>TRUNC(G2541, 0)</f>
        <v>288</v>
      </c>
    </row>
    <row r="2543" spans="1:14" ht="15" customHeight="1">
      <c r="A2543" s="6" t="s">
        <v>2270</v>
      </c>
    </row>
    <row r="2544" spans="1:14" ht="15" customHeight="1">
      <c r="B2544" s="6" t="s">
        <v>4803</v>
      </c>
    </row>
    <row r="2545" spans="1:14" ht="15" customHeight="1">
      <c r="B2545" s="6" t="s">
        <v>588</v>
      </c>
      <c r="G2545" s="14">
        <f>TRUNC(G2540+G2542+G2544, 0)</f>
        <v>1163</v>
      </c>
    </row>
    <row r="2546" spans="1:14" ht="15" customHeight="1">
      <c r="A2546" s="13"/>
      <c r="B2546" s="13"/>
      <c r="C2546" s="13"/>
      <c r="D2546" s="13"/>
      <c r="E2546" s="13"/>
      <c r="F2546" s="13"/>
      <c r="G2546" s="13"/>
      <c r="H2546" s="13"/>
    </row>
    <row r="2547" spans="1:14" ht="15" customHeight="1">
      <c r="A2547" s="13" t="s">
        <v>4970</v>
      </c>
      <c r="B2547" s="13" t="s">
        <v>1453</v>
      </c>
      <c r="C2547" s="13"/>
      <c r="D2547" s="13"/>
      <c r="E2547" s="13"/>
      <c r="F2547" s="13"/>
      <c r="G2547" s="13"/>
      <c r="H2547" s="13"/>
      <c r="I2547" s="6" t="s">
        <v>5631</v>
      </c>
      <c r="J2547" s="6" t="s">
        <v>4811</v>
      </c>
    </row>
    <row r="2548" spans="1:14" ht="15" customHeight="1">
      <c r="A2548" s="13" t="s">
        <v>1567</v>
      </c>
      <c r="B2548" s="13" t="s">
        <v>5151</v>
      </c>
      <c r="C2548" s="13"/>
      <c r="D2548" s="13"/>
      <c r="E2548" s="13"/>
      <c r="F2548" s="13"/>
      <c r="G2548" s="13"/>
      <c r="H2548" s="13"/>
    </row>
    <row r="2549" spans="1:14" ht="15" customHeight="1">
      <c r="A2549" s="5" t="s">
        <v>4302</v>
      </c>
      <c r="B2549" s="5"/>
      <c r="C2549" s="5" t="s">
        <v>2755</v>
      </c>
      <c r="D2549" s="5" t="s">
        <v>182</v>
      </c>
      <c r="E2549" s="5" t="s">
        <v>5266</v>
      </c>
      <c r="F2549" s="5" t="s">
        <v>1321</v>
      </c>
      <c r="G2549" s="5" t="s">
        <v>780</v>
      </c>
      <c r="H2549" s="5" t="s">
        <v>1458</v>
      </c>
    </row>
    <row r="2550" spans="1:14" ht="15" customHeight="1">
      <c r="A2550" s="6" t="s">
        <v>405</v>
      </c>
      <c r="B2550" s="6" t="s">
        <v>1211</v>
      </c>
      <c r="C2550" s="6" t="s">
        <v>5002</v>
      </c>
      <c r="D2550" s="6">
        <f>(0 + 0 + 1500)*10^-4</f>
        <v>0.15</v>
      </c>
      <c r="E2550" s="14" t="s">
        <v>4463</v>
      </c>
      <c r="F2550" s="14">
        <f>TRUNC(중기기초자료!F229 * 중기전역변수!C5/1000,0)</f>
        <v>6975</v>
      </c>
      <c r="G2550" s="15">
        <f>TRUNC(F2550*D2550, 1)</f>
        <v>1046.2</v>
      </c>
      <c r="H2550" s="6" t="s">
        <v>5631</v>
      </c>
      <c r="I2550" s="6" t="s">
        <v>5631</v>
      </c>
      <c r="K2550" s="6" t="s">
        <v>724</v>
      </c>
      <c r="L2550" s="6" t="s">
        <v>5631</v>
      </c>
      <c r="M2550" s="6" t="s">
        <v>403</v>
      </c>
      <c r="N2550" s="6" t="s">
        <v>1898</v>
      </c>
    </row>
    <row r="2551" spans="1:14" ht="15" customHeight="1">
      <c r="B2551" s="6" t="s">
        <v>4803</v>
      </c>
      <c r="G2551" s="14">
        <f>TRUNC(G2550, 0)</f>
        <v>1046</v>
      </c>
    </row>
    <row r="2552" spans="1:14" ht="15" customHeight="1">
      <c r="A2552" s="6" t="s">
        <v>3802</v>
      </c>
      <c r="B2552" s="6" t="s">
        <v>833</v>
      </c>
      <c r="C2552" s="6" t="s">
        <v>5002</v>
      </c>
      <c r="D2552" s="6">
        <v>2E-3</v>
      </c>
      <c r="E2552" s="16" t="s">
        <v>1035</v>
      </c>
      <c r="F2552" s="16">
        <f>중기기초자료!D748</f>
        <v>144000</v>
      </c>
      <c r="G2552" s="15">
        <f>TRUNC(F2552*D2552, 1)</f>
        <v>288</v>
      </c>
      <c r="H2552" s="6" t="s">
        <v>5631</v>
      </c>
      <c r="I2552" s="6" t="s">
        <v>5631</v>
      </c>
      <c r="K2552" s="6" t="s">
        <v>2015</v>
      </c>
      <c r="L2552" s="6" t="s">
        <v>5631</v>
      </c>
      <c r="M2552" s="6" t="s">
        <v>1489</v>
      </c>
    </row>
    <row r="2553" spans="1:14" ht="15" customHeight="1">
      <c r="B2553" s="6" t="s">
        <v>4803</v>
      </c>
      <c r="G2553" s="14">
        <f>TRUNC(G2552, 0)</f>
        <v>288</v>
      </c>
    </row>
    <row r="2554" spans="1:14" ht="15" customHeight="1">
      <c r="A2554" s="6" t="s">
        <v>2270</v>
      </c>
    </row>
    <row r="2555" spans="1:14" ht="15" customHeight="1">
      <c r="B2555" s="6" t="s">
        <v>4803</v>
      </c>
    </row>
    <row r="2556" spans="1:14" ht="15" customHeight="1">
      <c r="B2556" s="6" t="s">
        <v>588</v>
      </c>
      <c r="G2556" s="14">
        <f>TRUNC(G2551+G2553+G2555, 0)</f>
        <v>1334</v>
      </c>
    </row>
    <row r="2557" spans="1:14" ht="15" customHeight="1">
      <c r="A2557" s="13"/>
      <c r="B2557" s="13"/>
      <c r="C2557" s="13"/>
      <c r="D2557" s="13"/>
      <c r="E2557" s="13"/>
      <c r="F2557" s="13"/>
      <c r="G2557" s="13"/>
      <c r="H2557" s="13"/>
    </row>
    <row r="2558" spans="1:14" ht="15" customHeight="1">
      <c r="A2558" s="13" t="s">
        <v>4970</v>
      </c>
      <c r="B2558" s="13" t="s">
        <v>1984</v>
      </c>
      <c r="C2558" s="13"/>
      <c r="D2558" s="13"/>
      <c r="E2558" s="13"/>
      <c r="F2558" s="13"/>
      <c r="G2558" s="13"/>
      <c r="H2558" s="13"/>
      <c r="I2558" s="6" t="s">
        <v>5631</v>
      </c>
      <c r="J2558" s="6" t="s">
        <v>1603</v>
      </c>
    </row>
    <row r="2559" spans="1:14" ht="15" customHeight="1">
      <c r="A2559" s="13" t="s">
        <v>1567</v>
      </c>
      <c r="B2559" s="13" t="s">
        <v>2513</v>
      </c>
      <c r="C2559" s="13"/>
      <c r="D2559" s="13"/>
      <c r="E2559" s="13"/>
      <c r="F2559" s="13"/>
      <c r="G2559" s="13"/>
      <c r="H2559" s="13"/>
    </row>
    <row r="2560" spans="1:14" ht="15" customHeight="1">
      <c r="A2560" s="5" t="s">
        <v>4302</v>
      </c>
      <c r="B2560" s="5"/>
      <c r="C2560" s="5" t="s">
        <v>2755</v>
      </c>
      <c r="D2560" s="5" t="s">
        <v>182</v>
      </c>
      <c r="E2560" s="5" t="s">
        <v>5266</v>
      </c>
      <c r="F2560" s="5" t="s">
        <v>1321</v>
      </c>
      <c r="G2560" s="5" t="s">
        <v>780</v>
      </c>
      <c r="H2560" s="5" t="s">
        <v>1458</v>
      </c>
    </row>
    <row r="2561" spans="1:14" ht="15" customHeight="1">
      <c r="A2561" s="6" t="s">
        <v>405</v>
      </c>
      <c r="B2561" s="6" t="s">
        <v>1211</v>
      </c>
      <c r="C2561" s="6" t="s">
        <v>3006</v>
      </c>
      <c r="D2561" s="6">
        <f>(0 + 0 + 1500)*10^-4</f>
        <v>0.15</v>
      </c>
      <c r="E2561" s="14" t="s">
        <v>4463</v>
      </c>
      <c r="F2561" s="14">
        <f>TRUNC(중기기초자료!F230 * 중기전역변수!C5/1000,0)</f>
        <v>10475</v>
      </c>
      <c r="G2561" s="15">
        <f>TRUNC(F2561*D2561, 1)</f>
        <v>1571.2</v>
      </c>
      <c r="H2561" s="6" t="s">
        <v>5631</v>
      </c>
      <c r="I2561" s="6" t="s">
        <v>5631</v>
      </c>
      <c r="K2561" s="6" t="s">
        <v>724</v>
      </c>
      <c r="L2561" s="6" t="s">
        <v>5631</v>
      </c>
      <c r="M2561" s="6" t="s">
        <v>2876</v>
      </c>
      <c r="N2561" s="6" t="s">
        <v>1898</v>
      </c>
    </row>
    <row r="2562" spans="1:14" ht="15" customHeight="1">
      <c r="B2562" s="6" t="s">
        <v>4803</v>
      </c>
      <c r="G2562" s="14">
        <f>TRUNC(G2561, 0)</f>
        <v>1571</v>
      </c>
    </row>
    <row r="2563" spans="1:14" ht="15" customHeight="1">
      <c r="A2563" s="6" t="s">
        <v>3802</v>
      </c>
      <c r="B2563" s="6" t="s">
        <v>833</v>
      </c>
      <c r="C2563" s="6" t="s">
        <v>5274</v>
      </c>
      <c r="D2563" s="6">
        <v>2E-3</v>
      </c>
      <c r="E2563" s="16" t="s">
        <v>1035</v>
      </c>
      <c r="F2563" s="16">
        <f>중기기초자료!D748</f>
        <v>144000</v>
      </c>
      <c r="G2563" s="15">
        <f>TRUNC(F2563*D2563, 1)</f>
        <v>288</v>
      </c>
      <c r="H2563" s="6" t="s">
        <v>5631</v>
      </c>
      <c r="I2563" s="6" t="s">
        <v>5631</v>
      </c>
      <c r="K2563" s="6" t="s">
        <v>2015</v>
      </c>
      <c r="L2563" s="6" t="s">
        <v>5631</v>
      </c>
      <c r="M2563" s="6" t="s">
        <v>1489</v>
      </c>
    </row>
    <row r="2564" spans="1:14" ht="15" customHeight="1">
      <c r="B2564" s="6" t="s">
        <v>4803</v>
      </c>
      <c r="G2564" s="14">
        <f>TRUNC(G2563, 0)</f>
        <v>288</v>
      </c>
    </row>
    <row r="2565" spans="1:14" ht="15" customHeight="1">
      <c r="A2565" s="6" t="s">
        <v>2270</v>
      </c>
    </row>
    <row r="2566" spans="1:14" ht="15" customHeight="1">
      <c r="B2566" s="6" t="s">
        <v>4803</v>
      </c>
    </row>
    <row r="2567" spans="1:14" ht="15" customHeight="1">
      <c r="B2567" s="6" t="s">
        <v>588</v>
      </c>
      <c r="G2567" s="14">
        <f>TRUNC(G2562+G2564+G2566, 0)</f>
        <v>1859</v>
      </c>
    </row>
    <row r="2568" spans="1:14" ht="15" customHeight="1">
      <c r="A2568" s="13"/>
      <c r="B2568" s="13"/>
      <c r="C2568" s="13"/>
      <c r="D2568" s="13"/>
      <c r="E2568" s="13"/>
      <c r="F2568" s="13"/>
      <c r="G2568" s="13"/>
      <c r="H2568" s="13"/>
    </row>
    <row r="2569" spans="1:14" ht="15" customHeight="1">
      <c r="A2569" s="13" t="s">
        <v>4970</v>
      </c>
      <c r="B2569" s="13" t="s">
        <v>3820</v>
      </c>
      <c r="C2569" s="13"/>
      <c r="D2569" s="13"/>
      <c r="E2569" s="13"/>
      <c r="F2569" s="13"/>
      <c r="G2569" s="13"/>
      <c r="H2569" s="13"/>
      <c r="I2569" s="6" t="s">
        <v>5631</v>
      </c>
      <c r="J2569" s="6" t="s">
        <v>4024</v>
      </c>
    </row>
    <row r="2570" spans="1:14" ht="15" customHeight="1">
      <c r="A2570" s="13" t="s">
        <v>1567</v>
      </c>
      <c r="B2570" s="13" t="s">
        <v>4162</v>
      </c>
      <c r="C2570" s="13"/>
      <c r="D2570" s="13"/>
      <c r="E2570" s="13"/>
      <c r="F2570" s="13"/>
      <c r="G2570" s="13"/>
      <c r="H2570" s="13"/>
    </row>
    <row r="2571" spans="1:14" ht="15" customHeight="1">
      <c r="A2571" s="5" t="s">
        <v>4302</v>
      </c>
      <c r="B2571" s="5"/>
      <c r="C2571" s="5" t="s">
        <v>2755</v>
      </c>
      <c r="D2571" s="5" t="s">
        <v>182</v>
      </c>
      <c r="E2571" s="5" t="s">
        <v>5266</v>
      </c>
      <c r="F2571" s="5" t="s">
        <v>1321</v>
      </c>
      <c r="G2571" s="5" t="s">
        <v>780</v>
      </c>
      <c r="H2571" s="5" t="s">
        <v>1458</v>
      </c>
    </row>
    <row r="2572" spans="1:14" ht="15" customHeight="1">
      <c r="A2572" s="6" t="s">
        <v>405</v>
      </c>
      <c r="B2572" s="6" t="s">
        <v>2840</v>
      </c>
      <c r="C2572" s="6" t="s">
        <v>5089</v>
      </c>
      <c r="D2572" s="6">
        <f>(643 + 643 + 425)*10^-4</f>
        <v>0.1711</v>
      </c>
      <c r="E2572" s="14" t="s">
        <v>740</v>
      </c>
      <c r="F2572" s="14">
        <f>중기기초자료!F231</f>
        <v>20436</v>
      </c>
      <c r="G2572" s="15">
        <f>TRUNC(F2572*D2572, 1)</f>
        <v>3496.5</v>
      </c>
      <c r="H2572" s="6" t="s">
        <v>5631</v>
      </c>
      <c r="I2572" s="6" t="s">
        <v>5631</v>
      </c>
      <c r="K2572" s="6" t="s">
        <v>724</v>
      </c>
      <c r="L2572" s="6" t="s">
        <v>5631</v>
      </c>
      <c r="M2572" s="6" t="s">
        <v>2505</v>
      </c>
      <c r="N2572" s="6" t="s">
        <v>3010</v>
      </c>
    </row>
    <row r="2573" spans="1:14" ht="15" customHeight="1">
      <c r="B2573" s="6" t="s">
        <v>4803</v>
      </c>
      <c r="G2573" s="14">
        <f>TRUNC(G2572, 0)</f>
        <v>3496</v>
      </c>
    </row>
    <row r="2574" spans="1:14" ht="15" customHeight="1">
      <c r="A2574" s="6" t="s">
        <v>3802</v>
      </c>
    </row>
    <row r="2575" spans="1:14" ht="15" customHeight="1">
      <c r="B2575" s="6" t="s">
        <v>4803</v>
      </c>
    </row>
    <row r="2576" spans="1:14" ht="15" customHeight="1">
      <c r="A2576" s="6" t="s">
        <v>2270</v>
      </c>
    </row>
    <row r="2577" spans="1:14" ht="15" customHeight="1">
      <c r="B2577" s="6" t="s">
        <v>4803</v>
      </c>
    </row>
    <row r="2578" spans="1:14" ht="15" customHeight="1">
      <c r="B2578" s="6" t="s">
        <v>588</v>
      </c>
      <c r="G2578" s="14">
        <f>TRUNC(G2573+G2575+G2577, 0)</f>
        <v>3496</v>
      </c>
    </row>
    <row r="2579" spans="1:14" ht="15" customHeight="1">
      <c r="A2579" s="13"/>
      <c r="B2579" s="13"/>
      <c r="C2579" s="13"/>
      <c r="D2579" s="13"/>
      <c r="E2579" s="13"/>
      <c r="F2579" s="13"/>
      <c r="G2579" s="13"/>
      <c r="H2579" s="13"/>
    </row>
    <row r="2580" spans="1:14" ht="15" customHeight="1">
      <c r="A2580" s="13" t="s">
        <v>4970</v>
      </c>
      <c r="B2580" s="13" t="s">
        <v>3260</v>
      </c>
      <c r="C2580" s="13"/>
      <c r="D2580" s="13"/>
      <c r="E2580" s="13"/>
      <c r="F2580" s="13"/>
      <c r="G2580" s="13"/>
      <c r="H2580" s="13"/>
      <c r="I2580" s="6" t="s">
        <v>5631</v>
      </c>
      <c r="J2580" s="6" t="s">
        <v>2635</v>
      </c>
    </row>
    <row r="2581" spans="1:14" ht="15" customHeight="1">
      <c r="A2581" s="13" t="s">
        <v>1567</v>
      </c>
      <c r="B2581" s="13" t="s">
        <v>5195</v>
      </c>
      <c r="C2581" s="13"/>
      <c r="D2581" s="13"/>
      <c r="E2581" s="13"/>
      <c r="F2581" s="13"/>
      <c r="G2581" s="13"/>
      <c r="H2581" s="13"/>
    </row>
    <row r="2582" spans="1:14" ht="15" customHeight="1">
      <c r="A2582" s="5" t="s">
        <v>4302</v>
      </c>
      <c r="B2582" s="5"/>
      <c r="C2582" s="5" t="s">
        <v>2755</v>
      </c>
      <c r="D2582" s="5" t="s">
        <v>182</v>
      </c>
      <c r="E2582" s="5" t="s">
        <v>5266</v>
      </c>
      <c r="F2582" s="5" t="s">
        <v>1321</v>
      </c>
      <c r="G2582" s="5" t="s">
        <v>780</v>
      </c>
      <c r="H2582" s="5" t="s">
        <v>1458</v>
      </c>
    </row>
    <row r="2583" spans="1:14" ht="15" customHeight="1">
      <c r="A2583" s="6" t="s">
        <v>405</v>
      </c>
      <c r="B2583" s="6" t="s">
        <v>2840</v>
      </c>
      <c r="C2583" s="6" t="s">
        <v>3602</v>
      </c>
      <c r="D2583" s="6">
        <f>(643 + 643 + 425)*10^-4</f>
        <v>0.1711</v>
      </c>
      <c r="E2583" s="14" t="s">
        <v>740</v>
      </c>
      <c r="F2583" s="14">
        <f>중기기초자료!F232</f>
        <v>26397</v>
      </c>
      <c r="G2583" s="15">
        <f>TRUNC(F2583*D2583, 1)</f>
        <v>4516.5</v>
      </c>
      <c r="H2583" s="6" t="s">
        <v>5631</v>
      </c>
      <c r="I2583" s="6" t="s">
        <v>5631</v>
      </c>
      <c r="K2583" s="6" t="s">
        <v>724</v>
      </c>
      <c r="L2583" s="6" t="s">
        <v>5631</v>
      </c>
      <c r="M2583" s="6" t="s">
        <v>4095</v>
      </c>
      <c r="N2583" s="6" t="s">
        <v>5246</v>
      </c>
    </row>
    <row r="2584" spans="1:14" ht="15" customHeight="1">
      <c r="B2584" s="6" t="s">
        <v>4803</v>
      </c>
      <c r="G2584" s="14">
        <f>TRUNC(G2583, 0)</f>
        <v>4516</v>
      </c>
    </row>
    <row r="2585" spans="1:14" ht="15" customHeight="1">
      <c r="A2585" s="6" t="s">
        <v>3802</v>
      </c>
    </row>
    <row r="2586" spans="1:14" ht="15" customHeight="1">
      <c r="B2586" s="6" t="s">
        <v>4803</v>
      </c>
    </row>
    <row r="2587" spans="1:14" ht="15" customHeight="1">
      <c r="A2587" s="6" t="s">
        <v>2270</v>
      </c>
    </row>
    <row r="2588" spans="1:14" ht="15" customHeight="1">
      <c r="B2588" s="6" t="s">
        <v>4803</v>
      </c>
    </row>
    <row r="2589" spans="1:14" ht="15" customHeight="1">
      <c r="B2589" s="6" t="s">
        <v>588</v>
      </c>
      <c r="G2589" s="14">
        <f>TRUNC(G2584+G2586+G2588, 0)</f>
        <v>4516</v>
      </c>
    </row>
    <row r="2590" spans="1:14" ht="15" customHeight="1">
      <c r="A2590" s="13"/>
      <c r="B2590" s="13"/>
      <c r="C2590" s="13"/>
      <c r="D2590" s="13"/>
      <c r="E2590" s="13"/>
      <c r="F2590" s="13"/>
      <c r="G2590" s="13"/>
      <c r="H2590" s="13"/>
    </row>
    <row r="2591" spans="1:14" ht="15" customHeight="1">
      <c r="A2591" s="13" t="s">
        <v>4970</v>
      </c>
      <c r="B2591" s="13" t="s">
        <v>4357</v>
      </c>
      <c r="C2591" s="13"/>
      <c r="D2591" s="13"/>
      <c r="E2591" s="13"/>
      <c r="F2591" s="13"/>
      <c r="G2591" s="13"/>
      <c r="H2591" s="13"/>
      <c r="I2591" s="6" t="s">
        <v>5631</v>
      </c>
      <c r="J2591" s="6" t="s">
        <v>4667</v>
      </c>
    </row>
    <row r="2592" spans="1:14" ht="15" customHeight="1">
      <c r="A2592" s="13" t="s">
        <v>1567</v>
      </c>
      <c r="B2592" s="13" t="s">
        <v>1227</v>
      </c>
      <c r="C2592" s="13"/>
      <c r="D2592" s="13"/>
      <c r="E2592" s="13"/>
      <c r="F2592" s="13"/>
      <c r="G2592" s="13"/>
      <c r="H2592" s="13"/>
    </row>
    <row r="2593" spans="1:14" ht="15" customHeight="1">
      <c r="A2593" s="5" t="s">
        <v>4302</v>
      </c>
      <c r="B2593" s="5"/>
      <c r="C2593" s="5" t="s">
        <v>2755</v>
      </c>
      <c r="D2593" s="5" t="s">
        <v>182</v>
      </c>
      <c r="E2593" s="5" t="s">
        <v>5266</v>
      </c>
      <c r="F2593" s="5" t="s">
        <v>1321</v>
      </c>
      <c r="G2593" s="5" t="s">
        <v>780</v>
      </c>
      <c r="H2593" s="5" t="s">
        <v>1458</v>
      </c>
    </row>
    <row r="2594" spans="1:14" ht="15" customHeight="1">
      <c r="A2594" s="6" t="s">
        <v>405</v>
      </c>
      <c r="B2594" s="6" t="s">
        <v>2840</v>
      </c>
      <c r="C2594" s="6" t="s">
        <v>1797</v>
      </c>
      <c r="D2594" s="6">
        <f>(643 + 643 + 425)*10^-4</f>
        <v>0.1711</v>
      </c>
      <c r="E2594" s="14" t="s">
        <v>740</v>
      </c>
      <c r="F2594" s="14">
        <f>중기기초자료!F233</f>
        <v>30654</v>
      </c>
      <c r="G2594" s="15">
        <f>TRUNC(F2594*D2594, 1)</f>
        <v>5244.8</v>
      </c>
      <c r="H2594" s="6" t="s">
        <v>5631</v>
      </c>
      <c r="I2594" s="6" t="s">
        <v>5631</v>
      </c>
      <c r="K2594" s="6" t="s">
        <v>724</v>
      </c>
      <c r="L2594" s="6" t="s">
        <v>5631</v>
      </c>
      <c r="M2594" s="6" t="s">
        <v>743</v>
      </c>
      <c r="N2594" s="6" t="s">
        <v>3010</v>
      </c>
    </row>
    <row r="2595" spans="1:14" ht="15" customHeight="1">
      <c r="B2595" s="6" t="s">
        <v>4803</v>
      </c>
      <c r="G2595" s="14">
        <f>TRUNC(G2594, 0)</f>
        <v>5244</v>
      </c>
    </row>
    <row r="2596" spans="1:14" ht="15" customHeight="1">
      <c r="A2596" s="6" t="s">
        <v>3802</v>
      </c>
    </row>
    <row r="2597" spans="1:14" ht="15" customHeight="1">
      <c r="B2597" s="6" t="s">
        <v>4803</v>
      </c>
    </row>
    <row r="2598" spans="1:14" ht="15" customHeight="1">
      <c r="A2598" s="6" t="s">
        <v>2270</v>
      </c>
    </row>
    <row r="2599" spans="1:14" ht="15" customHeight="1">
      <c r="B2599" s="6" t="s">
        <v>4803</v>
      </c>
    </row>
    <row r="2600" spans="1:14" ht="15" customHeight="1">
      <c r="B2600" s="6" t="s">
        <v>588</v>
      </c>
      <c r="G2600" s="14">
        <f>TRUNC(G2595+G2597+G2599, 0)</f>
        <v>5244</v>
      </c>
    </row>
    <row r="2601" spans="1:14" ht="15" customHeight="1">
      <c r="A2601" s="13"/>
      <c r="B2601" s="13"/>
      <c r="C2601" s="13"/>
      <c r="D2601" s="13"/>
      <c r="E2601" s="13"/>
      <c r="F2601" s="13"/>
      <c r="G2601" s="13"/>
      <c r="H2601" s="13"/>
    </row>
    <row r="2602" spans="1:14" ht="15" customHeight="1">
      <c r="A2602" s="13" t="s">
        <v>4970</v>
      </c>
      <c r="B2602" s="13" t="s">
        <v>3928</v>
      </c>
      <c r="C2602" s="13"/>
      <c r="D2602" s="13"/>
      <c r="E2602" s="13"/>
      <c r="F2602" s="13"/>
      <c r="G2602" s="13"/>
      <c r="H2602" s="13"/>
      <c r="I2602" s="6" t="s">
        <v>5631</v>
      </c>
      <c r="J2602" s="6" t="s">
        <v>3715</v>
      </c>
    </row>
    <row r="2603" spans="1:14" ht="15" customHeight="1">
      <c r="A2603" s="13" t="s">
        <v>1567</v>
      </c>
      <c r="B2603" s="13" t="s">
        <v>2882</v>
      </c>
      <c r="C2603" s="13"/>
      <c r="D2603" s="13"/>
      <c r="E2603" s="13"/>
      <c r="F2603" s="13"/>
      <c r="G2603" s="13"/>
      <c r="H2603" s="13"/>
    </row>
    <row r="2604" spans="1:14" ht="15" customHeight="1">
      <c r="A2604" s="5" t="s">
        <v>4302</v>
      </c>
      <c r="B2604" s="5"/>
      <c r="C2604" s="5" t="s">
        <v>2755</v>
      </c>
      <c r="D2604" s="5" t="s">
        <v>182</v>
      </c>
      <c r="E2604" s="5" t="s">
        <v>5266</v>
      </c>
      <c r="F2604" s="5" t="s">
        <v>1321</v>
      </c>
      <c r="G2604" s="5" t="s">
        <v>780</v>
      </c>
      <c r="H2604" s="5" t="s">
        <v>1458</v>
      </c>
    </row>
    <row r="2605" spans="1:14" ht="15" customHeight="1">
      <c r="A2605" s="6" t="s">
        <v>405</v>
      </c>
      <c r="B2605" s="6" t="s">
        <v>1860</v>
      </c>
      <c r="C2605" s="6" t="s">
        <v>5399</v>
      </c>
      <c r="D2605" s="6">
        <f>(750 + 208 + 313)*10^-4</f>
        <v>0.12710000000000002</v>
      </c>
      <c r="E2605" s="14" t="s">
        <v>4463</v>
      </c>
      <c r="F2605" s="14">
        <f>TRUNC(중기기초자료!F234 * 중기전역변수!C5/1000,0)</f>
        <v>266562</v>
      </c>
      <c r="G2605" s="15">
        <f>TRUNC(F2605*D2605, 1)</f>
        <v>33880</v>
      </c>
      <c r="H2605" s="6" t="s">
        <v>5631</v>
      </c>
      <c r="I2605" s="6" t="s">
        <v>5631</v>
      </c>
      <c r="K2605" s="6" t="s">
        <v>724</v>
      </c>
      <c r="L2605" s="6" t="s">
        <v>5631</v>
      </c>
      <c r="M2605" s="6" t="s">
        <v>2131</v>
      </c>
      <c r="N2605" s="6" t="s">
        <v>914</v>
      </c>
    </row>
    <row r="2606" spans="1:14" ht="15" customHeight="1">
      <c r="B2606" s="6" t="s">
        <v>4803</v>
      </c>
      <c r="G2606" s="14">
        <f>TRUNC(G2605, 0)</f>
        <v>33880</v>
      </c>
    </row>
    <row r="2607" spans="1:14" ht="15" customHeight="1">
      <c r="A2607" s="6" t="s">
        <v>3802</v>
      </c>
    </row>
    <row r="2608" spans="1:14" ht="15" customHeight="1">
      <c r="B2608" s="6" t="s">
        <v>4803</v>
      </c>
    </row>
    <row r="2609" spans="1:14" ht="15" customHeight="1">
      <c r="A2609" s="6" t="s">
        <v>2270</v>
      </c>
      <c r="B2609" s="6" t="s">
        <v>2417</v>
      </c>
      <c r="C2609" s="6" t="s">
        <v>2659</v>
      </c>
      <c r="D2609" s="6">
        <v>1</v>
      </c>
      <c r="E2609" s="15" t="s">
        <v>3317</v>
      </c>
      <c r="F2609" s="15">
        <f>TRUNC(중기기초자료!E721 * 중기전역변수!C19, 1)</f>
        <v>25758.7</v>
      </c>
      <c r="G2609" s="15">
        <f>TRUNC(F2609*D2609, 1)</f>
        <v>25758.7</v>
      </c>
      <c r="H2609" s="6" t="s">
        <v>5631</v>
      </c>
      <c r="I2609" s="6" t="s">
        <v>5631</v>
      </c>
      <c r="K2609" s="6" t="s">
        <v>4875</v>
      </c>
      <c r="L2609" s="6" t="s">
        <v>5631</v>
      </c>
      <c r="M2609" s="6" t="s">
        <v>3230</v>
      </c>
    </row>
    <row r="2610" spans="1:14" ht="15" customHeight="1">
      <c r="B2610" s="6" t="s">
        <v>4803</v>
      </c>
      <c r="G2610" s="14">
        <f>TRUNC(G2609, 0)</f>
        <v>25758</v>
      </c>
    </row>
    <row r="2611" spans="1:14" ht="15" customHeight="1">
      <c r="B2611" s="6" t="s">
        <v>588</v>
      </c>
      <c r="G2611" s="14">
        <f>TRUNC(G2606+G2608+G2610, 0)</f>
        <v>59638</v>
      </c>
    </row>
    <row r="2612" spans="1:14" ht="15" customHeight="1">
      <c r="A2612" s="13"/>
      <c r="B2612" s="13"/>
      <c r="C2612" s="13"/>
      <c r="D2612" s="13"/>
      <c r="E2612" s="13"/>
      <c r="F2612" s="13"/>
      <c r="G2612" s="13"/>
      <c r="H2612" s="13"/>
    </row>
    <row r="2613" spans="1:14" ht="15" customHeight="1">
      <c r="A2613" s="13" t="s">
        <v>4970</v>
      </c>
      <c r="B2613" s="13" t="s">
        <v>1193</v>
      </c>
      <c r="C2613" s="13"/>
      <c r="D2613" s="13"/>
      <c r="E2613" s="13"/>
      <c r="F2613" s="13"/>
      <c r="G2613" s="13"/>
      <c r="H2613" s="13"/>
      <c r="I2613" s="6" t="s">
        <v>5631</v>
      </c>
      <c r="J2613" s="6" t="s">
        <v>5391</v>
      </c>
    </row>
    <row r="2614" spans="1:14" ht="15" customHeight="1">
      <c r="A2614" s="13" t="s">
        <v>1567</v>
      </c>
      <c r="B2614" s="13" t="s">
        <v>5127</v>
      </c>
      <c r="C2614" s="13"/>
      <c r="D2614" s="13"/>
      <c r="E2614" s="13"/>
      <c r="F2614" s="13"/>
      <c r="G2614" s="13"/>
      <c r="H2614" s="13"/>
    </row>
    <row r="2615" spans="1:14" ht="15" customHeight="1">
      <c r="A2615" s="5" t="s">
        <v>4302</v>
      </c>
      <c r="B2615" s="5"/>
      <c r="C2615" s="5" t="s">
        <v>2755</v>
      </c>
      <c r="D2615" s="5" t="s">
        <v>182</v>
      </c>
      <c r="E2615" s="5" t="s">
        <v>5266</v>
      </c>
      <c r="F2615" s="5" t="s">
        <v>1321</v>
      </c>
      <c r="G2615" s="5" t="s">
        <v>780</v>
      </c>
      <c r="H2615" s="5" t="s">
        <v>1458</v>
      </c>
    </row>
    <row r="2616" spans="1:14" ht="15" customHeight="1">
      <c r="A2616" s="6" t="s">
        <v>405</v>
      </c>
      <c r="B2616" s="6" t="s">
        <v>1860</v>
      </c>
      <c r="C2616" s="6" t="s">
        <v>2663</v>
      </c>
      <c r="D2616" s="6">
        <f>(750 + 208 + 313)*10^-4</f>
        <v>0.12710000000000002</v>
      </c>
      <c r="E2616" s="14" t="s">
        <v>740</v>
      </c>
      <c r="F2616" s="14">
        <f>중기기초자료!F235</f>
        <v>360360</v>
      </c>
      <c r="G2616" s="15">
        <f>TRUNC(F2616*D2616, 1)</f>
        <v>45801.7</v>
      </c>
      <c r="H2616" s="6" t="s">
        <v>5631</v>
      </c>
      <c r="I2616" s="6" t="s">
        <v>5631</v>
      </c>
      <c r="K2616" s="6" t="s">
        <v>724</v>
      </c>
      <c r="L2616" s="6" t="s">
        <v>5631</v>
      </c>
      <c r="M2616" s="6" t="s">
        <v>1404</v>
      </c>
      <c r="N2616" s="6" t="s">
        <v>5369</v>
      </c>
    </row>
    <row r="2617" spans="1:14" ht="15" customHeight="1">
      <c r="B2617" s="6" t="s">
        <v>4803</v>
      </c>
      <c r="G2617" s="14">
        <f>TRUNC(G2616, 0)</f>
        <v>45801</v>
      </c>
    </row>
    <row r="2618" spans="1:14" ht="15" customHeight="1">
      <c r="A2618" s="6" t="s">
        <v>3802</v>
      </c>
    </row>
    <row r="2619" spans="1:14" ht="15" customHeight="1">
      <c r="B2619" s="6" t="s">
        <v>4803</v>
      </c>
    </row>
    <row r="2620" spans="1:14" ht="15" customHeight="1">
      <c r="A2620" s="6" t="s">
        <v>2270</v>
      </c>
      <c r="B2620" s="6" t="s">
        <v>2417</v>
      </c>
      <c r="C2620" s="6" t="s">
        <v>2659</v>
      </c>
      <c r="D2620" s="6">
        <v>1</v>
      </c>
      <c r="E2620" s="15" t="s">
        <v>3317</v>
      </c>
      <c r="F2620" s="15">
        <f>TRUNC(중기기초자료!E721 * 중기전역변수!C19, 1)</f>
        <v>25758.7</v>
      </c>
      <c r="G2620" s="15">
        <f>TRUNC(F2620*D2620, 1)</f>
        <v>25758.7</v>
      </c>
      <c r="H2620" s="6" t="s">
        <v>5631</v>
      </c>
      <c r="I2620" s="6" t="s">
        <v>5631</v>
      </c>
      <c r="K2620" s="6" t="s">
        <v>4875</v>
      </c>
      <c r="L2620" s="6" t="s">
        <v>5631</v>
      </c>
      <c r="M2620" s="6" t="s">
        <v>3230</v>
      </c>
    </row>
    <row r="2621" spans="1:14" ht="15" customHeight="1">
      <c r="B2621" s="6" t="s">
        <v>4803</v>
      </c>
      <c r="G2621" s="14">
        <f>TRUNC(G2620, 0)</f>
        <v>25758</v>
      </c>
    </row>
    <row r="2622" spans="1:14" ht="15" customHeight="1">
      <c r="B2622" s="6" t="s">
        <v>588</v>
      </c>
      <c r="G2622" s="14">
        <f>TRUNC(G2617+G2619+G2621, 0)</f>
        <v>71559</v>
      </c>
    </row>
    <row r="2623" spans="1:14" ht="15" customHeight="1">
      <c r="A2623" s="13"/>
      <c r="B2623" s="13"/>
      <c r="C2623" s="13"/>
      <c r="D2623" s="13"/>
      <c r="E2623" s="13"/>
      <c r="F2623" s="13"/>
      <c r="G2623" s="13"/>
      <c r="H2623" s="13"/>
    </row>
    <row r="2624" spans="1:14" ht="15" customHeight="1">
      <c r="A2624" s="13" t="s">
        <v>4970</v>
      </c>
      <c r="B2624" s="13" t="s">
        <v>858</v>
      </c>
      <c r="C2624" s="13"/>
      <c r="D2624" s="13"/>
      <c r="E2624" s="13"/>
      <c r="F2624" s="13"/>
      <c r="G2624" s="13"/>
      <c r="H2624" s="13"/>
      <c r="I2624" s="6" t="s">
        <v>5631</v>
      </c>
      <c r="J2624" s="6" t="s">
        <v>5245</v>
      </c>
    </row>
    <row r="2625" spans="1:14" ht="15" customHeight="1">
      <c r="A2625" s="13" t="s">
        <v>1567</v>
      </c>
      <c r="B2625" s="13" t="s">
        <v>2851</v>
      </c>
      <c r="C2625" s="13"/>
      <c r="D2625" s="13"/>
      <c r="E2625" s="13"/>
      <c r="F2625" s="13"/>
      <c r="G2625" s="13"/>
      <c r="H2625" s="13"/>
    </row>
    <row r="2626" spans="1:14" ht="15" customHeight="1">
      <c r="A2626" s="5" t="s">
        <v>4302</v>
      </c>
      <c r="B2626" s="5"/>
      <c r="C2626" s="5" t="s">
        <v>2755</v>
      </c>
      <c r="D2626" s="5" t="s">
        <v>182</v>
      </c>
      <c r="E2626" s="5" t="s">
        <v>5266</v>
      </c>
      <c r="F2626" s="5" t="s">
        <v>1321</v>
      </c>
      <c r="G2626" s="5" t="s">
        <v>780</v>
      </c>
      <c r="H2626" s="5" t="s">
        <v>1458</v>
      </c>
    </row>
    <row r="2627" spans="1:14" ht="15" customHeight="1">
      <c r="A2627" s="6" t="s">
        <v>405</v>
      </c>
      <c r="B2627" s="6" t="s">
        <v>1860</v>
      </c>
      <c r="C2627" s="6" t="s">
        <v>2318</v>
      </c>
      <c r="D2627" s="6">
        <f>(750 + 208 + 313)*10^-4</f>
        <v>0.12710000000000002</v>
      </c>
      <c r="E2627" s="14" t="s">
        <v>740</v>
      </c>
      <c r="F2627" s="14">
        <f>중기기초자료!F236</f>
        <v>472500</v>
      </c>
      <c r="G2627" s="15">
        <f>TRUNC(F2627*D2627, 1)</f>
        <v>60054.7</v>
      </c>
      <c r="H2627" s="6" t="s">
        <v>5631</v>
      </c>
      <c r="I2627" s="6" t="s">
        <v>5631</v>
      </c>
      <c r="K2627" s="6" t="s">
        <v>724</v>
      </c>
      <c r="L2627" s="6" t="s">
        <v>5631</v>
      </c>
      <c r="M2627" s="6" t="s">
        <v>892</v>
      </c>
      <c r="N2627" s="6" t="s">
        <v>5369</v>
      </c>
    </row>
    <row r="2628" spans="1:14" ht="15" customHeight="1">
      <c r="B2628" s="6" t="s">
        <v>4803</v>
      </c>
      <c r="G2628" s="14">
        <f>TRUNC(G2627, 0)</f>
        <v>60054</v>
      </c>
    </row>
    <row r="2629" spans="1:14" ht="15" customHeight="1">
      <c r="A2629" s="6" t="s">
        <v>3802</v>
      </c>
    </row>
    <row r="2630" spans="1:14" ht="15" customHeight="1">
      <c r="B2630" s="6" t="s">
        <v>4803</v>
      </c>
    </row>
    <row r="2631" spans="1:14" ht="15" customHeight="1">
      <c r="A2631" s="6" t="s">
        <v>2270</v>
      </c>
      <c r="B2631" s="6" t="s">
        <v>2417</v>
      </c>
      <c r="C2631" s="6" t="s">
        <v>2659</v>
      </c>
      <c r="D2631" s="6">
        <v>1</v>
      </c>
      <c r="E2631" s="15" t="s">
        <v>3317</v>
      </c>
      <c r="F2631" s="15">
        <f>TRUNC(중기기초자료!E721 * 중기전역변수!C19, 1)</f>
        <v>25758.7</v>
      </c>
      <c r="G2631" s="15">
        <f>TRUNC(F2631*D2631, 1)</f>
        <v>25758.7</v>
      </c>
      <c r="H2631" s="6" t="s">
        <v>5631</v>
      </c>
      <c r="I2631" s="6" t="s">
        <v>5631</v>
      </c>
      <c r="K2631" s="6" t="s">
        <v>4875</v>
      </c>
      <c r="L2631" s="6" t="s">
        <v>5631</v>
      </c>
      <c r="M2631" s="6" t="s">
        <v>3230</v>
      </c>
    </row>
    <row r="2632" spans="1:14" ht="15" customHeight="1">
      <c r="B2632" s="6" t="s">
        <v>4803</v>
      </c>
      <c r="G2632" s="14">
        <f>TRUNC(G2631, 0)</f>
        <v>25758</v>
      </c>
    </row>
    <row r="2633" spans="1:14" ht="15" customHeight="1">
      <c r="B2633" s="6" t="s">
        <v>588</v>
      </c>
      <c r="G2633" s="14">
        <f>TRUNC(G2628+G2630+G2632, 0)</f>
        <v>85812</v>
      </c>
    </row>
    <row r="2634" spans="1:14" ht="15" customHeight="1">
      <c r="A2634" s="13"/>
      <c r="B2634" s="13"/>
      <c r="C2634" s="13"/>
      <c r="D2634" s="13"/>
      <c r="E2634" s="13"/>
      <c r="F2634" s="13"/>
      <c r="G2634" s="13"/>
      <c r="H2634" s="13"/>
    </row>
    <row r="2635" spans="1:14" ht="15" customHeight="1">
      <c r="A2635" s="13" t="s">
        <v>4970</v>
      </c>
      <c r="B2635" s="13" t="s">
        <v>4199</v>
      </c>
      <c r="C2635" s="13"/>
      <c r="D2635" s="13"/>
      <c r="E2635" s="13"/>
      <c r="F2635" s="13"/>
      <c r="G2635" s="13"/>
      <c r="H2635" s="13"/>
      <c r="I2635" s="6" t="s">
        <v>5631</v>
      </c>
      <c r="J2635" s="6" t="s">
        <v>630</v>
      </c>
    </row>
    <row r="2636" spans="1:14" ht="15" customHeight="1">
      <c r="A2636" s="13" t="s">
        <v>1567</v>
      </c>
      <c r="B2636" s="13" t="s">
        <v>3900</v>
      </c>
      <c r="C2636" s="13"/>
      <c r="D2636" s="13"/>
      <c r="E2636" s="13"/>
      <c r="F2636" s="13"/>
      <c r="G2636" s="13"/>
      <c r="H2636" s="13"/>
    </row>
    <row r="2637" spans="1:14" ht="15" customHeight="1">
      <c r="A2637" s="5" t="s">
        <v>4302</v>
      </c>
      <c r="B2637" s="5"/>
      <c r="C2637" s="5" t="s">
        <v>2755</v>
      </c>
      <c r="D2637" s="5" t="s">
        <v>182</v>
      </c>
      <c r="E2637" s="5" t="s">
        <v>5266</v>
      </c>
      <c r="F2637" s="5" t="s">
        <v>1321</v>
      </c>
      <c r="G2637" s="5" t="s">
        <v>780</v>
      </c>
      <c r="H2637" s="5" t="s">
        <v>1458</v>
      </c>
    </row>
    <row r="2638" spans="1:14" ht="15" customHeight="1">
      <c r="A2638" s="6" t="s">
        <v>405</v>
      </c>
      <c r="B2638" s="6" t="s">
        <v>1860</v>
      </c>
      <c r="C2638" s="6" t="s">
        <v>585</v>
      </c>
      <c r="D2638" s="6">
        <f>(750 + 208 + 313)*10^-4</f>
        <v>0.12710000000000002</v>
      </c>
      <c r="E2638" s="14" t="s">
        <v>4463</v>
      </c>
      <c r="F2638" s="14">
        <f>TRUNC(중기기초자료!F237 * 중기전역변수!C5/1000,0)</f>
        <v>636115</v>
      </c>
      <c r="G2638" s="15">
        <f>TRUNC(F2638*D2638, 1)</f>
        <v>80850.2</v>
      </c>
      <c r="H2638" s="6" t="s">
        <v>5631</v>
      </c>
      <c r="I2638" s="6" t="s">
        <v>5631</v>
      </c>
      <c r="K2638" s="6" t="s">
        <v>724</v>
      </c>
      <c r="L2638" s="6" t="s">
        <v>5631</v>
      </c>
      <c r="M2638" s="6" t="s">
        <v>4564</v>
      </c>
      <c r="N2638" s="6" t="s">
        <v>5369</v>
      </c>
    </row>
    <row r="2639" spans="1:14" ht="15" customHeight="1">
      <c r="B2639" s="6" t="s">
        <v>4803</v>
      </c>
      <c r="G2639" s="14">
        <f>TRUNC(G2638, 0)</f>
        <v>80850</v>
      </c>
    </row>
    <row r="2640" spans="1:14" ht="15" customHeight="1">
      <c r="A2640" s="6" t="s">
        <v>3802</v>
      </c>
    </row>
    <row r="2641" spans="1:14" ht="15" customHeight="1">
      <c r="B2641" s="6" t="s">
        <v>4803</v>
      </c>
    </row>
    <row r="2642" spans="1:14" ht="15" customHeight="1">
      <c r="A2642" s="6" t="s">
        <v>2270</v>
      </c>
      <c r="B2642" s="6" t="s">
        <v>2417</v>
      </c>
      <c r="C2642" s="6" t="s">
        <v>2659</v>
      </c>
      <c r="D2642" s="6">
        <v>1</v>
      </c>
      <c r="E2642" s="15" t="s">
        <v>3317</v>
      </c>
      <c r="F2642" s="15">
        <f>TRUNC(중기기초자료!E721 * 중기전역변수!C19, 1)</f>
        <v>25758.7</v>
      </c>
      <c r="G2642" s="15">
        <f>TRUNC(F2642*D2642, 1)</f>
        <v>25758.7</v>
      </c>
      <c r="H2642" s="6" t="s">
        <v>5631</v>
      </c>
      <c r="I2642" s="6" t="s">
        <v>5631</v>
      </c>
      <c r="K2642" s="6" t="s">
        <v>4875</v>
      </c>
      <c r="L2642" s="6" t="s">
        <v>5631</v>
      </c>
      <c r="M2642" s="6" t="s">
        <v>3230</v>
      </c>
    </row>
    <row r="2643" spans="1:14" ht="15" customHeight="1">
      <c r="B2643" s="6" t="s">
        <v>4803</v>
      </c>
      <c r="G2643" s="14">
        <f>TRUNC(G2642, 0)</f>
        <v>25758</v>
      </c>
    </row>
    <row r="2644" spans="1:14" ht="15" customHeight="1">
      <c r="B2644" s="6" t="s">
        <v>588</v>
      </c>
      <c r="G2644" s="14">
        <f>TRUNC(G2639+G2641+G2643, 0)</f>
        <v>106608</v>
      </c>
    </row>
    <row r="2645" spans="1:14" ht="15" customHeight="1">
      <c r="A2645" s="13"/>
      <c r="B2645" s="13"/>
      <c r="C2645" s="13"/>
      <c r="D2645" s="13"/>
      <c r="E2645" s="13"/>
      <c r="F2645" s="13"/>
      <c r="G2645" s="13"/>
      <c r="H2645" s="13"/>
    </row>
    <row r="2646" spans="1:14" ht="15" customHeight="1">
      <c r="A2646" s="13" t="s">
        <v>4970</v>
      </c>
      <c r="B2646" s="13" t="s">
        <v>516</v>
      </c>
      <c r="C2646" s="13"/>
      <c r="D2646" s="13"/>
      <c r="E2646" s="13"/>
      <c r="F2646" s="13"/>
      <c r="G2646" s="13"/>
      <c r="H2646" s="13"/>
      <c r="I2646" s="6" t="s">
        <v>5631</v>
      </c>
      <c r="J2646" s="6" t="s">
        <v>2534</v>
      </c>
    </row>
    <row r="2647" spans="1:14" ht="15" customHeight="1">
      <c r="A2647" s="13" t="s">
        <v>1567</v>
      </c>
      <c r="B2647" s="13" t="s">
        <v>1398</v>
      </c>
      <c r="C2647" s="13"/>
      <c r="D2647" s="13"/>
      <c r="E2647" s="13"/>
      <c r="F2647" s="13"/>
      <c r="G2647" s="13"/>
      <c r="H2647" s="13"/>
    </row>
    <row r="2648" spans="1:14" ht="15" customHeight="1">
      <c r="A2648" s="5" t="s">
        <v>4302</v>
      </c>
      <c r="B2648" s="5"/>
      <c r="C2648" s="5" t="s">
        <v>2755</v>
      </c>
      <c r="D2648" s="5" t="s">
        <v>182</v>
      </c>
      <c r="E2648" s="5" t="s">
        <v>5266</v>
      </c>
      <c r="F2648" s="5" t="s">
        <v>1321</v>
      </c>
      <c r="G2648" s="5" t="s">
        <v>780</v>
      </c>
      <c r="H2648" s="5" t="s">
        <v>1458</v>
      </c>
    </row>
    <row r="2649" spans="1:14" ht="15" customHeight="1">
      <c r="A2649" s="6" t="s">
        <v>405</v>
      </c>
      <c r="B2649" s="6" t="s">
        <v>4880</v>
      </c>
      <c r="C2649" s="6" t="s">
        <v>1095</v>
      </c>
      <c r="D2649" s="6">
        <f>(900 + 500 + 320)*10^-4</f>
        <v>0.17200000000000001</v>
      </c>
      <c r="E2649" s="14" t="s">
        <v>740</v>
      </c>
      <c r="F2649" s="14">
        <f>중기기초자료!F238</f>
        <v>19650</v>
      </c>
      <c r="G2649" s="15">
        <f>TRUNC(F2649*D2649, 1)</f>
        <v>3379.8</v>
      </c>
      <c r="H2649" s="6" t="s">
        <v>5631</v>
      </c>
      <c r="I2649" s="6" t="s">
        <v>5631</v>
      </c>
      <c r="K2649" s="6" t="s">
        <v>724</v>
      </c>
      <c r="L2649" s="6" t="s">
        <v>5631</v>
      </c>
      <c r="M2649" s="6" t="s">
        <v>4002</v>
      </c>
      <c r="N2649" s="6" t="s">
        <v>3115</v>
      </c>
    </row>
    <row r="2650" spans="1:14" ht="15" customHeight="1">
      <c r="B2650" s="6" t="s">
        <v>4803</v>
      </c>
      <c r="G2650" s="14">
        <f>TRUNC(G2649, 0)</f>
        <v>3379</v>
      </c>
    </row>
    <row r="2651" spans="1:14" ht="15" customHeight="1">
      <c r="A2651" s="6" t="s">
        <v>3802</v>
      </c>
    </row>
    <row r="2652" spans="1:14" ht="15" customHeight="1">
      <c r="B2652" s="6" t="s">
        <v>4803</v>
      </c>
    </row>
    <row r="2653" spans="1:14" ht="15" customHeight="1">
      <c r="A2653" s="6" t="s">
        <v>2270</v>
      </c>
    </row>
    <row r="2654" spans="1:14" ht="15" customHeight="1">
      <c r="B2654" s="6" t="s">
        <v>4803</v>
      </c>
    </row>
    <row r="2655" spans="1:14" ht="15" customHeight="1">
      <c r="B2655" s="6" t="s">
        <v>588</v>
      </c>
      <c r="G2655" s="14">
        <f>TRUNC(G2650+G2652+G2654, 0)</f>
        <v>3379</v>
      </c>
    </row>
    <row r="2656" spans="1:14" ht="15" customHeight="1">
      <c r="A2656" s="13"/>
      <c r="B2656" s="13"/>
      <c r="C2656" s="13"/>
      <c r="D2656" s="13"/>
      <c r="E2656" s="13"/>
      <c r="F2656" s="13"/>
      <c r="G2656" s="13"/>
      <c r="H2656" s="13"/>
    </row>
    <row r="2657" spans="1:14" ht="15" customHeight="1">
      <c r="A2657" s="13" t="s">
        <v>4970</v>
      </c>
      <c r="B2657" s="13" t="s">
        <v>4335</v>
      </c>
      <c r="C2657" s="13"/>
      <c r="D2657" s="13"/>
      <c r="E2657" s="13"/>
      <c r="F2657" s="13"/>
      <c r="G2657" s="13"/>
      <c r="H2657" s="13"/>
      <c r="I2657" s="6" t="s">
        <v>5631</v>
      </c>
      <c r="J2657" s="6" t="s">
        <v>5618</v>
      </c>
    </row>
    <row r="2658" spans="1:14" ht="15" customHeight="1">
      <c r="A2658" s="13" t="s">
        <v>1567</v>
      </c>
      <c r="B2658" s="13" t="s">
        <v>2198</v>
      </c>
      <c r="C2658" s="13"/>
      <c r="D2658" s="13"/>
      <c r="E2658" s="13"/>
      <c r="F2658" s="13"/>
      <c r="G2658" s="13"/>
      <c r="H2658" s="13"/>
    </row>
    <row r="2659" spans="1:14" ht="15" customHeight="1">
      <c r="A2659" s="5" t="s">
        <v>4302</v>
      </c>
      <c r="B2659" s="5"/>
      <c r="C2659" s="5" t="s">
        <v>2755</v>
      </c>
      <c r="D2659" s="5" t="s">
        <v>182</v>
      </c>
      <c r="E2659" s="5" t="s">
        <v>5266</v>
      </c>
      <c r="F2659" s="5" t="s">
        <v>1321</v>
      </c>
      <c r="G2659" s="5" t="s">
        <v>780</v>
      </c>
      <c r="H2659" s="5" t="s">
        <v>1458</v>
      </c>
    </row>
    <row r="2660" spans="1:14" ht="15" customHeight="1">
      <c r="A2660" s="6" t="s">
        <v>405</v>
      </c>
      <c r="B2660" s="6" t="s">
        <v>882</v>
      </c>
      <c r="C2660" s="6" t="s">
        <v>5521</v>
      </c>
      <c r="D2660" s="6">
        <f>(900 + 750 + 595)*10^-4</f>
        <v>0.22450000000000001</v>
      </c>
      <c r="E2660" s="14" t="s">
        <v>4463</v>
      </c>
      <c r="F2660" s="14">
        <f>TRUNC(중기기초자료!F239 * 중기전역변수!C5/1000,0)</f>
        <v>10933</v>
      </c>
      <c r="G2660" s="15">
        <f>TRUNC(F2660*D2660, 1)</f>
        <v>2454.4</v>
      </c>
      <c r="H2660" s="6" t="s">
        <v>5631</v>
      </c>
      <c r="I2660" s="6" t="s">
        <v>5631</v>
      </c>
      <c r="K2660" s="6" t="s">
        <v>724</v>
      </c>
      <c r="L2660" s="6" t="s">
        <v>5631</v>
      </c>
      <c r="M2660" s="6" t="s">
        <v>1184</v>
      </c>
      <c r="N2660" s="6" t="s">
        <v>4822</v>
      </c>
    </row>
    <row r="2661" spans="1:14" ht="15" customHeight="1">
      <c r="B2661" s="6" t="s">
        <v>4803</v>
      </c>
      <c r="G2661" s="14">
        <f>TRUNC(G2660, 0)</f>
        <v>2454</v>
      </c>
    </row>
    <row r="2662" spans="1:14" ht="15" customHeight="1">
      <c r="A2662" s="6" t="s">
        <v>3802</v>
      </c>
      <c r="B2662" s="6" t="s">
        <v>2171</v>
      </c>
      <c r="C2662" s="6" t="s">
        <v>4283</v>
      </c>
      <c r="D2662" s="6">
        <v>3.5</v>
      </c>
      <c r="E2662" s="16" t="s">
        <v>5542</v>
      </c>
      <c r="F2662" s="16">
        <f>중기기초자료!D731</f>
        <v>1223</v>
      </c>
      <c r="G2662" s="15">
        <f>TRUNC(F2662*D2662, 1)</f>
        <v>4280.5</v>
      </c>
      <c r="H2662" s="6" t="s">
        <v>5631</v>
      </c>
      <c r="I2662" s="6" t="s">
        <v>5631</v>
      </c>
      <c r="K2662" s="6" t="s">
        <v>2015</v>
      </c>
      <c r="L2662" s="6" t="s">
        <v>5631</v>
      </c>
      <c r="M2662" s="6" t="s">
        <v>1155</v>
      </c>
    </row>
    <row r="2663" spans="1:14" ht="15" customHeight="1">
      <c r="B2663" s="6" t="s">
        <v>1786</v>
      </c>
      <c r="C2663" s="6" t="s">
        <v>4283</v>
      </c>
      <c r="D2663" s="6">
        <v>20.2</v>
      </c>
      <c r="E2663" s="16" t="s">
        <v>2305</v>
      </c>
      <c r="F2663" s="16">
        <v>0</v>
      </c>
      <c r="G2663" s="15">
        <f>TRUNC((G2662) * D2663/100, 1)</f>
        <v>864.6</v>
      </c>
      <c r="H2663" s="6" t="s">
        <v>5631</v>
      </c>
      <c r="I2663" s="6" t="s">
        <v>5631</v>
      </c>
      <c r="K2663" s="6" t="s">
        <v>608</v>
      </c>
      <c r="L2663" s="6" t="s">
        <v>5631</v>
      </c>
      <c r="M2663" s="6" t="s">
        <v>3749</v>
      </c>
      <c r="N2663" s="6" t="s">
        <v>5631</v>
      </c>
    </row>
    <row r="2664" spans="1:14" ht="15" customHeight="1">
      <c r="B2664" s="6" t="s">
        <v>4803</v>
      </c>
      <c r="G2664" s="14">
        <f>TRUNC(G2662+G2663, 0)</f>
        <v>5145</v>
      </c>
    </row>
    <row r="2665" spans="1:14" ht="15" customHeight="1">
      <c r="A2665" s="6" t="s">
        <v>2270</v>
      </c>
      <c r="B2665" s="6" t="s">
        <v>2417</v>
      </c>
      <c r="C2665" s="6" t="s">
        <v>2659</v>
      </c>
      <c r="D2665" s="6">
        <v>1</v>
      </c>
      <c r="E2665" s="15" t="s">
        <v>3317</v>
      </c>
      <c r="F2665" s="15">
        <f>TRUNC(중기기초자료!E721 * 중기전역변수!C19, 1)</f>
        <v>25758.7</v>
      </c>
      <c r="G2665" s="15">
        <f>TRUNC(F2665*D2665, 1)</f>
        <v>25758.7</v>
      </c>
      <c r="H2665" s="6" t="s">
        <v>5631</v>
      </c>
      <c r="I2665" s="6" t="s">
        <v>5631</v>
      </c>
      <c r="K2665" s="6" t="s">
        <v>3156</v>
      </c>
      <c r="L2665" s="6" t="s">
        <v>5631</v>
      </c>
      <c r="M2665" s="6" t="s">
        <v>3230</v>
      </c>
    </row>
    <row r="2666" spans="1:14" ht="15" customHeight="1">
      <c r="B2666" s="6" t="s">
        <v>4803</v>
      </c>
      <c r="G2666" s="14">
        <f>TRUNC(G2665, 0)</f>
        <v>25758</v>
      </c>
    </row>
    <row r="2667" spans="1:14" ht="15" customHeight="1">
      <c r="B2667" s="6" t="s">
        <v>588</v>
      </c>
      <c r="G2667" s="14">
        <f>TRUNC(G2661+G2664+G2666, 0)</f>
        <v>33357</v>
      </c>
    </row>
    <row r="2668" spans="1:14" ht="15" customHeight="1">
      <c r="A2668" s="13"/>
      <c r="B2668" s="13"/>
      <c r="C2668" s="13"/>
      <c r="D2668" s="13"/>
      <c r="E2668" s="13"/>
      <c r="F2668" s="13"/>
      <c r="G2668" s="13"/>
      <c r="H2668" s="13"/>
    </row>
    <row r="2669" spans="1:14" ht="15" customHeight="1">
      <c r="A2669" s="13" t="s">
        <v>4970</v>
      </c>
      <c r="B2669" s="13" t="s">
        <v>1593</v>
      </c>
      <c r="C2669" s="13"/>
      <c r="D2669" s="13"/>
      <c r="E2669" s="13"/>
      <c r="F2669" s="13"/>
      <c r="G2669" s="13"/>
      <c r="H2669" s="13"/>
      <c r="I2669" s="6" t="s">
        <v>5631</v>
      </c>
      <c r="J2669" s="6" t="s">
        <v>4638</v>
      </c>
    </row>
    <row r="2670" spans="1:14" ht="15" customHeight="1">
      <c r="A2670" s="13" t="s">
        <v>1567</v>
      </c>
      <c r="B2670" s="13" t="s">
        <v>1525</v>
      </c>
      <c r="C2670" s="13"/>
      <c r="D2670" s="13"/>
      <c r="E2670" s="13"/>
      <c r="F2670" s="13"/>
      <c r="G2670" s="13"/>
      <c r="H2670" s="13"/>
    </row>
    <row r="2671" spans="1:14" ht="15" customHeight="1">
      <c r="A2671" s="5" t="s">
        <v>4302</v>
      </c>
      <c r="B2671" s="5"/>
      <c r="C2671" s="5" t="s">
        <v>2755</v>
      </c>
      <c r="D2671" s="5" t="s">
        <v>182</v>
      </c>
      <c r="E2671" s="5" t="s">
        <v>5266</v>
      </c>
      <c r="F2671" s="5" t="s">
        <v>1321</v>
      </c>
      <c r="G2671" s="5" t="s">
        <v>780</v>
      </c>
      <c r="H2671" s="5" t="s">
        <v>1458</v>
      </c>
    </row>
    <row r="2672" spans="1:14" ht="15" customHeight="1">
      <c r="A2672" s="6" t="s">
        <v>405</v>
      </c>
      <c r="B2672" s="6" t="s">
        <v>882</v>
      </c>
      <c r="C2672" s="6" t="s">
        <v>4578</v>
      </c>
      <c r="D2672" s="6">
        <f>(900 + 750 + 595)*10^-4</f>
        <v>0.22450000000000001</v>
      </c>
      <c r="E2672" s="14" t="s">
        <v>4463</v>
      </c>
      <c r="F2672" s="14">
        <f>TRUNC(중기기초자료!F240 * 중기전역변수!C5/1000,0)</f>
        <v>15312</v>
      </c>
      <c r="G2672" s="15">
        <f>TRUNC(F2672*D2672, 1)</f>
        <v>3437.5</v>
      </c>
      <c r="H2672" s="6" t="s">
        <v>5631</v>
      </c>
      <c r="I2672" s="6" t="s">
        <v>5631</v>
      </c>
      <c r="K2672" s="6" t="s">
        <v>724</v>
      </c>
      <c r="L2672" s="6" t="s">
        <v>5631</v>
      </c>
      <c r="M2672" s="6" t="s">
        <v>558</v>
      </c>
      <c r="N2672" s="6" t="s">
        <v>4822</v>
      </c>
    </row>
    <row r="2673" spans="1:14" ht="15" customHeight="1">
      <c r="B2673" s="6" t="s">
        <v>4803</v>
      </c>
      <c r="G2673" s="14">
        <f>TRUNC(G2672, 0)</f>
        <v>3437</v>
      </c>
    </row>
    <row r="2674" spans="1:14" ht="15" customHeight="1">
      <c r="A2674" s="6" t="s">
        <v>3802</v>
      </c>
      <c r="B2674" s="6" t="s">
        <v>2171</v>
      </c>
      <c r="C2674" s="6" t="s">
        <v>4283</v>
      </c>
      <c r="D2674" s="6">
        <v>4.2</v>
      </c>
      <c r="E2674" s="16" t="s">
        <v>5542</v>
      </c>
      <c r="F2674" s="16">
        <f>중기기초자료!D731</f>
        <v>1223</v>
      </c>
      <c r="G2674" s="15">
        <f>TRUNC(F2674*D2674, 1)</f>
        <v>5136.6000000000004</v>
      </c>
      <c r="H2674" s="6" t="s">
        <v>5631</v>
      </c>
      <c r="I2674" s="6" t="s">
        <v>5631</v>
      </c>
      <c r="K2674" s="6" t="s">
        <v>2015</v>
      </c>
      <c r="L2674" s="6" t="s">
        <v>5631</v>
      </c>
      <c r="M2674" s="6" t="s">
        <v>1155</v>
      </c>
    </row>
    <row r="2675" spans="1:14" ht="15" customHeight="1">
      <c r="B2675" s="6" t="s">
        <v>1786</v>
      </c>
      <c r="C2675" s="6" t="s">
        <v>4283</v>
      </c>
      <c r="D2675" s="6">
        <v>20.2</v>
      </c>
      <c r="E2675" s="16" t="s">
        <v>2305</v>
      </c>
      <c r="F2675" s="16">
        <v>0</v>
      </c>
      <c r="G2675" s="15">
        <f>TRUNC((G2674) * D2675/100, 1)</f>
        <v>1037.5</v>
      </c>
      <c r="H2675" s="6" t="s">
        <v>5631</v>
      </c>
      <c r="I2675" s="6" t="s">
        <v>5631</v>
      </c>
      <c r="K2675" s="6" t="s">
        <v>608</v>
      </c>
      <c r="L2675" s="6" t="s">
        <v>5631</v>
      </c>
      <c r="M2675" s="6" t="s">
        <v>3749</v>
      </c>
      <c r="N2675" s="6" t="s">
        <v>5631</v>
      </c>
    </row>
    <row r="2676" spans="1:14" ht="15" customHeight="1">
      <c r="B2676" s="6" t="s">
        <v>4803</v>
      </c>
      <c r="G2676" s="14">
        <f>TRUNC(G2674+G2675, 0)</f>
        <v>6174</v>
      </c>
    </row>
    <row r="2677" spans="1:14" ht="15" customHeight="1">
      <c r="A2677" s="6" t="s">
        <v>2270</v>
      </c>
      <c r="B2677" s="6" t="s">
        <v>2417</v>
      </c>
      <c r="C2677" s="6" t="s">
        <v>2659</v>
      </c>
      <c r="D2677" s="6">
        <v>1</v>
      </c>
      <c r="E2677" s="15" t="s">
        <v>3317</v>
      </c>
      <c r="F2677" s="15">
        <f>TRUNC(중기기초자료!E721 * 중기전역변수!C19, 1)</f>
        <v>25758.7</v>
      </c>
      <c r="G2677" s="15">
        <f>TRUNC(F2677*D2677, 1)</f>
        <v>25758.7</v>
      </c>
      <c r="H2677" s="6" t="s">
        <v>5631</v>
      </c>
      <c r="I2677" s="6" t="s">
        <v>5631</v>
      </c>
      <c r="K2677" s="6" t="s">
        <v>3156</v>
      </c>
      <c r="L2677" s="6" t="s">
        <v>5631</v>
      </c>
      <c r="M2677" s="6" t="s">
        <v>3230</v>
      </c>
    </row>
    <row r="2678" spans="1:14" ht="15" customHeight="1">
      <c r="B2678" s="6" t="s">
        <v>4803</v>
      </c>
      <c r="G2678" s="14">
        <f>TRUNC(G2677, 0)</f>
        <v>25758</v>
      </c>
    </row>
    <row r="2679" spans="1:14" ht="15" customHeight="1">
      <c r="B2679" s="6" t="s">
        <v>588</v>
      </c>
      <c r="G2679" s="14">
        <f>TRUNC(G2673+G2676+G2678, 0)</f>
        <v>35369</v>
      </c>
    </row>
    <row r="2680" spans="1:14" ht="15" customHeight="1">
      <c r="A2680" s="13"/>
      <c r="B2680" s="13"/>
      <c r="C2680" s="13"/>
      <c r="D2680" s="13"/>
      <c r="E2680" s="13"/>
      <c r="F2680" s="13"/>
      <c r="G2680" s="13"/>
      <c r="H2680" s="13"/>
    </row>
    <row r="2681" spans="1:14" ht="15" customHeight="1">
      <c r="A2681" s="13" t="s">
        <v>4970</v>
      </c>
      <c r="B2681" s="13" t="s">
        <v>4320</v>
      </c>
      <c r="C2681" s="13"/>
      <c r="D2681" s="13"/>
      <c r="E2681" s="13"/>
      <c r="F2681" s="13"/>
      <c r="G2681" s="13"/>
      <c r="H2681" s="13"/>
      <c r="I2681" s="6" t="s">
        <v>5631</v>
      </c>
      <c r="J2681" s="6" t="s">
        <v>3585</v>
      </c>
    </row>
    <row r="2682" spans="1:14" ht="15" customHeight="1">
      <c r="A2682" s="13" t="s">
        <v>1567</v>
      </c>
      <c r="B2682" s="13" t="s">
        <v>2884</v>
      </c>
      <c r="C2682" s="13"/>
      <c r="D2682" s="13"/>
      <c r="E2682" s="13"/>
      <c r="F2682" s="13"/>
      <c r="G2682" s="13"/>
      <c r="H2682" s="13"/>
    </row>
    <row r="2683" spans="1:14" ht="15" customHeight="1">
      <c r="A2683" s="5" t="s">
        <v>4302</v>
      </c>
      <c r="B2683" s="5"/>
      <c r="C2683" s="5" t="s">
        <v>2755</v>
      </c>
      <c r="D2683" s="5" t="s">
        <v>182</v>
      </c>
      <c r="E2683" s="5" t="s">
        <v>5266</v>
      </c>
      <c r="F2683" s="5" t="s">
        <v>1321</v>
      </c>
      <c r="G2683" s="5" t="s">
        <v>780</v>
      </c>
      <c r="H2683" s="5" t="s">
        <v>1458</v>
      </c>
    </row>
    <row r="2684" spans="1:14" ht="15" customHeight="1">
      <c r="A2684" s="6" t="s">
        <v>405</v>
      </c>
      <c r="B2684" s="6" t="s">
        <v>4617</v>
      </c>
      <c r="C2684" s="6" t="s">
        <v>5502</v>
      </c>
      <c r="D2684" s="6">
        <f>(1800 + 1000 + 640)*10^-4</f>
        <v>0.34400000000000003</v>
      </c>
      <c r="E2684" s="14" t="s">
        <v>740</v>
      </c>
      <c r="F2684" s="14">
        <f>중기기초자료!F241</f>
        <v>1626</v>
      </c>
      <c r="G2684" s="15">
        <f>TRUNC(F2684*D2684, 1)</f>
        <v>559.29999999999995</v>
      </c>
      <c r="H2684" s="6" t="s">
        <v>5631</v>
      </c>
      <c r="I2684" s="6" t="s">
        <v>5631</v>
      </c>
      <c r="K2684" s="6" t="s">
        <v>724</v>
      </c>
      <c r="L2684" s="6" t="s">
        <v>5631</v>
      </c>
      <c r="M2684" s="6" t="s">
        <v>2408</v>
      </c>
      <c r="N2684" s="6" t="s">
        <v>3895</v>
      </c>
    </row>
    <row r="2685" spans="1:14" ht="15" customHeight="1">
      <c r="B2685" s="6" t="s">
        <v>4803</v>
      </c>
      <c r="G2685" s="14">
        <f>TRUNC(G2684, 0)</f>
        <v>559</v>
      </c>
    </row>
    <row r="2686" spans="1:14" ht="15" customHeight="1">
      <c r="A2686" s="6" t="s">
        <v>3802</v>
      </c>
      <c r="B2686" s="6" t="s">
        <v>2171</v>
      </c>
      <c r="C2686" s="6" t="s">
        <v>4283</v>
      </c>
      <c r="D2686" s="6">
        <v>1.3</v>
      </c>
      <c r="E2686" s="16" t="s">
        <v>5542</v>
      </c>
      <c r="F2686" s="16">
        <f>중기기초자료!D731</f>
        <v>1223</v>
      </c>
      <c r="G2686" s="15">
        <f>TRUNC(F2686*D2686, 1)</f>
        <v>1589.9</v>
      </c>
      <c r="H2686" s="6" t="s">
        <v>5631</v>
      </c>
      <c r="I2686" s="6" t="s">
        <v>5631</v>
      </c>
      <c r="K2686" s="6" t="s">
        <v>2015</v>
      </c>
      <c r="L2686" s="6" t="s">
        <v>5631</v>
      </c>
      <c r="M2686" s="6" t="s">
        <v>1155</v>
      </c>
    </row>
    <row r="2687" spans="1:14" ht="15" customHeight="1">
      <c r="B2687" s="6" t="s">
        <v>1786</v>
      </c>
      <c r="C2687" s="6" t="s">
        <v>4283</v>
      </c>
      <c r="D2687" s="6">
        <v>20</v>
      </c>
      <c r="E2687" s="16" t="s">
        <v>2305</v>
      </c>
      <c r="F2687" s="16">
        <v>0</v>
      </c>
      <c r="G2687" s="15">
        <f>TRUNC((G2686) * D2687/100, 1)</f>
        <v>317.89999999999998</v>
      </c>
      <c r="H2687" s="6" t="s">
        <v>5631</v>
      </c>
      <c r="I2687" s="6" t="s">
        <v>5631</v>
      </c>
      <c r="K2687" s="6" t="s">
        <v>608</v>
      </c>
      <c r="L2687" s="6" t="s">
        <v>5631</v>
      </c>
      <c r="M2687" s="6" t="s">
        <v>3749</v>
      </c>
      <c r="N2687" s="6" t="s">
        <v>5631</v>
      </c>
    </row>
    <row r="2688" spans="1:14" ht="15" customHeight="1">
      <c r="B2688" s="6" t="s">
        <v>4803</v>
      </c>
      <c r="G2688" s="14">
        <f>TRUNC(G2686+G2687, 0)</f>
        <v>1907</v>
      </c>
    </row>
    <row r="2689" spans="1:14" ht="15" customHeight="1">
      <c r="A2689" s="6" t="s">
        <v>2270</v>
      </c>
      <c r="B2689" s="6" t="s">
        <v>1440</v>
      </c>
      <c r="C2689" s="6" t="s">
        <v>1369</v>
      </c>
      <c r="D2689" s="6">
        <v>1</v>
      </c>
      <c r="E2689" s="15" t="s">
        <v>3317</v>
      </c>
      <c r="F2689" s="15">
        <f>TRUNC(중기기초자료!E723 * 중기전역변수!C19, 1)</f>
        <v>18412.2</v>
      </c>
      <c r="G2689" s="15">
        <f>TRUNC(F2689*D2689, 1)</f>
        <v>18412.2</v>
      </c>
      <c r="H2689" s="6" t="s">
        <v>5631</v>
      </c>
      <c r="I2689" s="6" t="s">
        <v>5631</v>
      </c>
      <c r="K2689" s="6" t="s">
        <v>3156</v>
      </c>
      <c r="L2689" s="6" t="s">
        <v>5631</v>
      </c>
      <c r="M2689" s="6" t="s">
        <v>3203</v>
      </c>
    </row>
    <row r="2690" spans="1:14" ht="15" customHeight="1">
      <c r="B2690" s="6" t="s">
        <v>4803</v>
      </c>
      <c r="G2690" s="14">
        <f>TRUNC(G2689, 0)</f>
        <v>18412</v>
      </c>
    </row>
    <row r="2691" spans="1:14" ht="15" customHeight="1">
      <c r="B2691" s="6" t="s">
        <v>588</v>
      </c>
      <c r="G2691" s="14">
        <f>TRUNC(G2685+G2688+G2690, 0)</f>
        <v>20878</v>
      </c>
    </row>
    <row r="2692" spans="1:14" ht="15" customHeight="1">
      <c r="A2692" s="13"/>
      <c r="B2692" s="13"/>
      <c r="C2692" s="13"/>
      <c r="D2692" s="13"/>
      <c r="E2692" s="13"/>
      <c r="F2692" s="13"/>
      <c r="G2692" s="13"/>
      <c r="H2692" s="13"/>
    </row>
    <row r="2693" spans="1:14" ht="15" customHeight="1">
      <c r="A2693" s="13" t="s">
        <v>4970</v>
      </c>
      <c r="B2693" s="13" t="s">
        <v>5609</v>
      </c>
      <c r="C2693" s="13"/>
      <c r="D2693" s="13"/>
      <c r="E2693" s="13"/>
      <c r="F2693" s="13"/>
      <c r="G2693" s="13"/>
      <c r="H2693" s="13"/>
      <c r="I2693" s="6" t="s">
        <v>5631</v>
      </c>
      <c r="J2693" s="6" t="s">
        <v>160</v>
      </c>
    </row>
    <row r="2694" spans="1:14" ht="15" customHeight="1">
      <c r="A2694" s="13" t="s">
        <v>1567</v>
      </c>
      <c r="B2694" s="13" t="s">
        <v>2531</v>
      </c>
      <c r="C2694" s="13"/>
      <c r="D2694" s="13"/>
      <c r="E2694" s="13"/>
      <c r="F2694" s="13"/>
      <c r="G2694" s="13"/>
      <c r="H2694" s="13"/>
    </row>
    <row r="2695" spans="1:14" ht="15" customHeight="1">
      <c r="A2695" s="5" t="s">
        <v>4302</v>
      </c>
      <c r="B2695" s="5"/>
      <c r="C2695" s="5" t="s">
        <v>2755</v>
      </c>
      <c r="D2695" s="5" t="s">
        <v>182</v>
      </c>
      <c r="E2695" s="5" t="s">
        <v>5266</v>
      </c>
      <c r="F2695" s="5" t="s">
        <v>1321</v>
      </c>
      <c r="G2695" s="5" t="s">
        <v>780</v>
      </c>
      <c r="H2695" s="5" t="s">
        <v>1458</v>
      </c>
    </row>
    <row r="2696" spans="1:14" ht="15" customHeight="1">
      <c r="A2696" s="6" t="s">
        <v>405</v>
      </c>
      <c r="B2696" s="6" t="s">
        <v>2467</v>
      </c>
      <c r="C2696" s="6" t="s">
        <v>1727</v>
      </c>
      <c r="D2696" s="6">
        <f>(857 + 190 + 410)*10^-4</f>
        <v>0.1457</v>
      </c>
      <c r="E2696" s="14" t="s">
        <v>740</v>
      </c>
      <c r="F2696" s="14">
        <f>중기기초자료!F242</f>
        <v>21576</v>
      </c>
      <c r="G2696" s="15">
        <f>TRUNC(F2696*D2696, 1)</f>
        <v>3143.6</v>
      </c>
      <c r="H2696" s="6" t="s">
        <v>5631</v>
      </c>
      <c r="I2696" s="6" t="s">
        <v>5631</v>
      </c>
      <c r="K2696" s="6" t="s">
        <v>724</v>
      </c>
      <c r="L2696" s="6" t="s">
        <v>5631</v>
      </c>
      <c r="M2696" s="6" t="s">
        <v>4502</v>
      </c>
      <c r="N2696" s="6" t="s">
        <v>4445</v>
      </c>
    </row>
    <row r="2697" spans="1:14" ht="15" customHeight="1">
      <c r="B2697" s="6" t="s">
        <v>4803</v>
      </c>
      <c r="G2697" s="14">
        <f>TRUNC(G2696, 0)</f>
        <v>3143</v>
      </c>
    </row>
    <row r="2698" spans="1:14" ht="15" customHeight="1">
      <c r="A2698" s="6" t="s">
        <v>3802</v>
      </c>
      <c r="B2698" s="6" t="s">
        <v>2171</v>
      </c>
      <c r="C2698" s="6" t="s">
        <v>4283</v>
      </c>
      <c r="D2698" s="6">
        <v>4</v>
      </c>
      <c r="E2698" s="16" t="s">
        <v>5542</v>
      </c>
      <c r="F2698" s="16">
        <f>중기기초자료!D731</f>
        <v>1223</v>
      </c>
      <c r="G2698" s="15">
        <f>TRUNC(F2698*D2698, 1)</f>
        <v>4892</v>
      </c>
      <c r="H2698" s="6" t="s">
        <v>5631</v>
      </c>
      <c r="I2698" s="6" t="s">
        <v>5631</v>
      </c>
      <c r="K2698" s="6" t="s">
        <v>2015</v>
      </c>
      <c r="L2698" s="6" t="s">
        <v>5631</v>
      </c>
      <c r="M2698" s="6" t="s">
        <v>1155</v>
      </c>
    </row>
    <row r="2699" spans="1:14" ht="15" customHeight="1">
      <c r="B2699" s="6" t="s">
        <v>1786</v>
      </c>
      <c r="C2699" s="6" t="s">
        <v>4283</v>
      </c>
      <c r="D2699" s="6">
        <v>37</v>
      </c>
      <c r="E2699" s="16" t="s">
        <v>2305</v>
      </c>
      <c r="F2699" s="16">
        <v>0</v>
      </c>
      <c r="G2699" s="15">
        <f>TRUNC((G2698) * D2699/100, 1)</f>
        <v>1810</v>
      </c>
      <c r="H2699" s="6" t="s">
        <v>5631</v>
      </c>
      <c r="I2699" s="6" t="s">
        <v>5631</v>
      </c>
      <c r="K2699" s="6" t="s">
        <v>608</v>
      </c>
      <c r="L2699" s="6" t="s">
        <v>5631</v>
      </c>
      <c r="M2699" s="6" t="s">
        <v>3749</v>
      </c>
      <c r="N2699" s="6" t="s">
        <v>5631</v>
      </c>
    </row>
    <row r="2700" spans="1:14" ht="15" customHeight="1">
      <c r="B2700" s="6" t="s">
        <v>4803</v>
      </c>
      <c r="G2700" s="14">
        <f>TRUNC(G2698+G2699, 0)</f>
        <v>6702</v>
      </c>
    </row>
    <row r="2701" spans="1:14" ht="15" customHeight="1">
      <c r="A2701" s="6" t="s">
        <v>2270</v>
      </c>
      <c r="B2701" s="6" t="s">
        <v>2417</v>
      </c>
      <c r="C2701" s="6" t="s">
        <v>2659</v>
      </c>
      <c r="D2701" s="6">
        <v>1</v>
      </c>
      <c r="E2701" s="15" t="s">
        <v>3317</v>
      </c>
      <c r="F2701" s="15">
        <f>TRUNC(중기기초자료!E721 * 중기전역변수!C19, 1)</f>
        <v>25758.7</v>
      </c>
      <c r="G2701" s="15">
        <f>TRUNC(F2701*D2701, 1)</f>
        <v>25758.7</v>
      </c>
      <c r="H2701" s="6" t="s">
        <v>5631</v>
      </c>
      <c r="I2701" s="6" t="s">
        <v>5631</v>
      </c>
      <c r="K2701" s="6" t="s">
        <v>3156</v>
      </c>
      <c r="L2701" s="6" t="s">
        <v>5631</v>
      </c>
      <c r="M2701" s="6" t="s">
        <v>3230</v>
      </c>
    </row>
    <row r="2702" spans="1:14" ht="15" customHeight="1">
      <c r="B2702" s="6" t="s">
        <v>4803</v>
      </c>
      <c r="G2702" s="14">
        <f>TRUNC(G2701, 0)</f>
        <v>25758</v>
      </c>
    </row>
    <row r="2703" spans="1:14" ht="15" customHeight="1">
      <c r="B2703" s="6" t="s">
        <v>588</v>
      </c>
      <c r="G2703" s="14">
        <f>TRUNC(G2697+G2700+G2702, 0)</f>
        <v>35603</v>
      </c>
    </row>
    <row r="2704" spans="1:14" ht="15" customHeight="1">
      <c r="A2704" s="13"/>
      <c r="B2704" s="13"/>
      <c r="C2704" s="13"/>
      <c r="D2704" s="13"/>
      <c r="E2704" s="13"/>
      <c r="F2704" s="13"/>
      <c r="G2704" s="13"/>
      <c r="H2704" s="13"/>
    </row>
    <row r="2705" spans="1:14" ht="15" customHeight="1">
      <c r="A2705" s="13" t="s">
        <v>4970</v>
      </c>
      <c r="B2705" s="13" t="s">
        <v>3680</v>
      </c>
      <c r="C2705" s="13"/>
      <c r="D2705" s="13"/>
      <c r="E2705" s="13"/>
      <c r="F2705" s="13"/>
      <c r="G2705" s="13"/>
      <c r="H2705" s="13"/>
      <c r="I2705" s="6" t="s">
        <v>5631</v>
      </c>
      <c r="J2705" s="6" t="s">
        <v>3001</v>
      </c>
    </row>
    <row r="2706" spans="1:14" ht="15" customHeight="1">
      <c r="A2706" s="13" t="s">
        <v>1567</v>
      </c>
      <c r="B2706" s="13" t="s">
        <v>3320</v>
      </c>
      <c r="C2706" s="13"/>
      <c r="D2706" s="13"/>
      <c r="E2706" s="13"/>
      <c r="F2706" s="13"/>
      <c r="G2706" s="13"/>
      <c r="H2706" s="13"/>
    </row>
    <row r="2707" spans="1:14" ht="15" customHeight="1">
      <c r="A2707" s="5" t="s">
        <v>4302</v>
      </c>
      <c r="B2707" s="5"/>
      <c r="C2707" s="5" t="s">
        <v>2755</v>
      </c>
      <c r="D2707" s="5" t="s">
        <v>182</v>
      </c>
      <c r="E2707" s="5" t="s">
        <v>5266</v>
      </c>
      <c r="F2707" s="5" t="s">
        <v>1321</v>
      </c>
      <c r="G2707" s="5" t="s">
        <v>780</v>
      </c>
      <c r="H2707" s="5" t="s">
        <v>1458</v>
      </c>
    </row>
    <row r="2708" spans="1:14" ht="15" customHeight="1">
      <c r="A2708" s="6" t="s">
        <v>405</v>
      </c>
      <c r="B2708" s="6" t="s">
        <v>2467</v>
      </c>
      <c r="C2708" s="6" t="s">
        <v>2751</v>
      </c>
      <c r="D2708" s="6">
        <f>(857 + 190 + 410)*10^-4</f>
        <v>0.1457</v>
      </c>
      <c r="E2708" s="14" t="s">
        <v>740</v>
      </c>
      <c r="F2708" s="14">
        <f>중기기초자료!F243</f>
        <v>23170</v>
      </c>
      <c r="G2708" s="15">
        <f>TRUNC(F2708*D2708, 1)</f>
        <v>3375.8</v>
      </c>
      <c r="H2708" s="6" t="s">
        <v>5631</v>
      </c>
      <c r="I2708" s="6" t="s">
        <v>5631</v>
      </c>
      <c r="K2708" s="6" t="s">
        <v>724</v>
      </c>
      <c r="L2708" s="6" t="s">
        <v>5631</v>
      </c>
      <c r="M2708" s="6" t="s">
        <v>1462</v>
      </c>
      <c r="N2708" s="6" t="s">
        <v>4445</v>
      </c>
    </row>
    <row r="2709" spans="1:14" ht="15" customHeight="1">
      <c r="B2709" s="6" t="s">
        <v>4803</v>
      </c>
      <c r="G2709" s="14">
        <f>TRUNC(G2708, 0)</f>
        <v>3375</v>
      </c>
    </row>
    <row r="2710" spans="1:14" ht="15" customHeight="1">
      <c r="A2710" s="6" t="s">
        <v>3802</v>
      </c>
      <c r="B2710" s="6" t="s">
        <v>2171</v>
      </c>
      <c r="C2710" s="6" t="s">
        <v>4283</v>
      </c>
      <c r="D2710" s="6">
        <v>4</v>
      </c>
      <c r="E2710" s="16" t="s">
        <v>5542</v>
      </c>
      <c r="F2710" s="16">
        <f>중기기초자료!D731</f>
        <v>1223</v>
      </c>
      <c r="G2710" s="15">
        <f>TRUNC(F2710*D2710, 1)</f>
        <v>4892</v>
      </c>
      <c r="H2710" s="6" t="s">
        <v>5631</v>
      </c>
      <c r="I2710" s="6" t="s">
        <v>5631</v>
      </c>
      <c r="K2710" s="6" t="s">
        <v>2015</v>
      </c>
      <c r="L2710" s="6" t="s">
        <v>5631</v>
      </c>
      <c r="M2710" s="6" t="s">
        <v>1155</v>
      </c>
    </row>
    <row r="2711" spans="1:14" ht="15" customHeight="1">
      <c r="B2711" s="6" t="s">
        <v>1786</v>
      </c>
      <c r="C2711" s="6" t="s">
        <v>4283</v>
      </c>
      <c r="D2711" s="6">
        <v>37</v>
      </c>
      <c r="E2711" s="16" t="s">
        <v>2305</v>
      </c>
      <c r="F2711" s="16">
        <v>0</v>
      </c>
      <c r="G2711" s="15">
        <f>TRUNC((G2710) * D2711/100, 1)</f>
        <v>1810</v>
      </c>
      <c r="H2711" s="6" t="s">
        <v>5631</v>
      </c>
      <c r="I2711" s="6" t="s">
        <v>5631</v>
      </c>
      <c r="K2711" s="6" t="s">
        <v>608</v>
      </c>
      <c r="L2711" s="6" t="s">
        <v>5631</v>
      </c>
      <c r="M2711" s="6" t="s">
        <v>3749</v>
      </c>
      <c r="N2711" s="6" t="s">
        <v>5631</v>
      </c>
    </row>
    <row r="2712" spans="1:14" ht="15" customHeight="1">
      <c r="B2712" s="6" t="s">
        <v>4803</v>
      </c>
      <c r="G2712" s="14">
        <f>TRUNC(G2710+G2711, 0)</f>
        <v>6702</v>
      </c>
    </row>
    <row r="2713" spans="1:14" ht="15" customHeight="1">
      <c r="A2713" s="6" t="s">
        <v>2270</v>
      </c>
      <c r="B2713" s="6" t="s">
        <v>2417</v>
      </c>
      <c r="C2713" s="6" t="s">
        <v>2659</v>
      </c>
      <c r="D2713" s="6">
        <v>1</v>
      </c>
      <c r="E2713" s="15" t="s">
        <v>3317</v>
      </c>
      <c r="F2713" s="15">
        <f>TRUNC(중기기초자료!E721 * 중기전역변수!C19, 1)</f>
        <v>25758.7</v>
      </c>
      <c r="G2713" s="15">
        <f>TRUNC(F2713*D2713, 1)</f>
        <v>25758.7</v>
      </c>
      <c r="H2713" s="6" t="s">
        <v>5631</v>
      </c>
      <c r="I2713" s="6" t="s">
        <v>5631</v>
      </c>
      <c r="K2713" s="6" t="s">
        <v>3156</v>
      </c>
      <c r="L2713" s="6" t="s">
        <v>5631</v>
      </c>
      <c r="M2713" s="6" t="s">
        <v>3230</v>
      </c>
    </row>
    <row r="2714" spans="1:14" ht="15" customHeight="1">
      <c r="B2714" s="6" t="s">
        <v>4803</v>
      </c>
      <c r="G2714" s="14">
        <f>TRUNC(G2713, 0)</f>
        <v>25758</v>
      </c>
    </row>
    <row r="2715" spans="1:14" ht="15" customHeight="1">
      <c r="B2715" s="6" t="s">
        <v>588</v>
      </c>
      <c r="G2715" s="14">
        <f>TRUNC(G2709+G2712+G2714, 0)</f>
        <v>35835</v>
      </c>
    </row>
    <row r="2716" spans="1:14" ht="15" customHeight="1">
      <c r="A2716" s="13"/>
      <c r="B2716" s="13"/>
      <c r="C2716" s="13"/>
      <c r="D2716" s="13"/>
      <c r="E2716" s="13"/>
      <c r="F2716" s="13"/>
      <c r="G2716" s="13"/>
      <c r="H2716" s="13"/>
    </row>
    <row r="2717" spans="1:14" ht="15" customHeight="1">
      <c r="A2717" s="13" t="s">
        <v>4970</v>
      </c>
      <c r="B2717" s="13" t="s">
        <v>1647</v>
      </c>
      <c r="C2717" s="13"/>
      <c r="D2717" s="13"/>
      <c r="E2717" s="13"/>
      <c r="F2717" s="13"/>
      <c r="G2717" s="13"/>
      <c r="H2717" s="13"/>
      <c r="I2717" s="6" t="s">
        <v>5631</v>
      </c>
      <c r="J2717" s="6" t="s">
        <v>4368</v>
      </c>
    </row>
    <row r="2718" spans="1:14" ht="15" customHeight="1">
      <c r="A2718" s="13" t="s">
        <v>1567</v>
      </c>
      <c r="B2718" s="13" t="s">
        <v>2086</v>
      </c>
      <c r="C2718" s="13"/>
      <c r="D2718" s="13"/>
      <c r="E2718" s="13"/>
      <c r="F2718" s="13"/>
      <c r="G2718" s="13"/>
      <c r="H2718" s="13"/>
    </row>
    <row r="2719" spans="1:14" ht="15" customHeight="1">
      <c r="A2719" s="5" t="s">
        <v>4302</v>
      </c>
      <c r="B2719" s="5"/>
      <c r="C2719" s="5" t="s">
        <v>2755</v>
      </c>
      <c r="D2719" s="5" t="s">
        <v>182</v>
      </c>
      <c r="E2719" s="5" t="s">
        <v>5266</v>
      </c>
      <c r="F2719" s="5" t="s">
        <v>1321</v>
      </c>
      <c r="G2719" s="5" t="s">
        <v>780</v>
      </c>
      <c r="H2719" s="5" t="s">
        <v>1458</v>
      </c>
    </row>
    <row r="2720" spans="1:14" ht="15" customHeight="1">
      <c r="A2720" s="6" t="s">
        <v>405</v>
      </c>
      <c r="B2720" s="6" t="s">
        <v>2467</v>
      </c>
      <c r="C2720" s="6" t="s">
        <v>2294</v>
      </c>
      <c r="D2720" s="6">
        <f>(857 + 190 + 410)*10^-4</f>
        <v>0.1457</v>
      </c>
      <c r="E2720" s="14" t="s">
        <v>740</v>
      </c>
      <c r="F2720" s="14">
        <f>중기기초자료!F244</f>
        <v>28517</v>
      </c>
      <c r="G2720" s="15">
        <f>TRUNC(F2720*D2720, 1)</f>
        <v>4154.8999999999996</v>
      </c>
      <c r="H2720" s="6" t="s">
        <v>5631</v>
      </c>
      <c r="I2720" s="6" t="s">
        <v>5631</v>
      </c>
      <c r="K2720" s="6" t="s">
        <v>724</v>
      </c>
      <c r="L2720" s="6" t="s">
        <v>5631</v>
      </c>
      <c r="M2720" s="6" t="s">
        <v>73</v>
      </c>
      <c r="N2720" s="6" t="s">
        <v>4445</v>
      </c>
    </row>
    <row r="2721" spans="1:14" ht="15" customHeight="1">
      <c r="B2721" s="6" t="s">
        <v>4803</v>
      </c>
      <c r="G2721" s="14">
        <f>TRUNC(G2720, 0)</f>
        <v>4154</v>
      </c>
    </row>
    <row r="2722" spans="1:14" ht="15" customHeight="1">
      <c r="A2722" s="6" t="s">
        <v>3802</v>
      </c>
      <c r="B2722" s="6" t="s">
        <v>2171</v>
      </c>
      <c r="C2722" s="6" t="s">
        <v>4283</v>
      </c>
      <c r="D2722" s="6">
        <v>5.7</v>
      </c>
      <c r="E2722" s="16" t="s">
        <v>5542</v>
      </c>
      <c r="F2722" s="16">
        <f>중기기초자료!D731</f>
        <v>1223</v>
      </c>
      <c r="G2722" s="15">
        <f>TRUNC(F2722*D2722, 1)</f>
        <v>6971.1</v>
      </c>
      <c r="H2722" s="6" t="s">
        <v>5631</v>
      </c>
      <c r="I2722" s="6" t="s">
        <v>5631</v>
      </c>
      <c r="K2722" s="6" t="s">
        <v>2015</v>
      </c>
      <c r="L2722" s="6" t="s">
        <v>5631</v>
      </c>
      <c r="M2722" s="6" t="s">
        <v>1155</v>
      </c>
    </row>
    <row r="2723" spans="1:14" ht="15" customHeight="1">
      <c r="B2723" s="6" t="s">
        <v>1786</v>
      </c>
      <c r="C2723" s="6" t="s">
        <v>4283</v>
      </c>
      <c r="D2723" s="6">
        <v>37</v>
      </c>
      <c r="E2723" s="16" t="s">
        <v>2305</v>
      </c>
      <c r="F2723" s="16">
        <v>0</v>
      </c>
      <c r="G2723" s="15">
        <f>TRUNC((G2722) * D2723/100, 1)</f>
        <v>2579.3000000000002</v>
      </c>
      <c r="H2723" s="6" t="s">
        <v>5631</v>
      </c>
      <c r="I2723" s="6" t="s">
        <v>5631</v>
      </c>
      <c r="K2723" s="6" t="s">
        <v>608</v>
      </c>
      <c r="L2723" s="6" t="s">
        <v>5631</v>
      </c>
      <c r="M2723" s="6" t="s">
        <v>3749</v>
      </c>
      <c r="N2723" s="6" t="s">
        <v>5631</v>
      </c>
    </row>
    <row r="2724" spans="1:14" ht="15" customHeight="1">
      <c r="B2724" s="6" t="s">
        <v>4803</v>
      </c>
      <c r="G2724" s="14">
        <f>TRUNC(G2722+G2723, 0)</f>
        <v>9550</v>
      </c>
    </row>
    <row r="2725" spans="1:14" ht="15" customHeight="1">
      <c r="A2725" s="6" t="s">
        <v>2270</v>
      </c>
      <c r="B2725" s="6" t="s">
        <v>2417</v>
      </c>
      <c r="C2725" s="6" t="s">
        <v>2659</v>
      </c>
      <c r="D2725" s="6">
        <v>1</v>
      </c>
      <c r="E2725" s="15" t="s">
        <v>3317</v>
      </c>
      <c r="F2725" s="15">
        <f>TRUNC(중기기초자료!E721 * 중기전역변수!C19, 1)</f>
        <v>25758.7</v>
      </c>
      <c r="G2725" s="15">
        <f>TRUNC(F2725*D2725, 1)</f>
        <v>25758.7</v>
      </c>
      <c r="H2725" s="6" t="s">
        <v>5631</v>
      </c>
      <c r="I2725" s="6" t="s">
        <v>5631</v>
      </c>
      <c r="K2725" s="6" t="s">
        <v>3156</v>
      </c>
      <c r="L2725" s="6" t="s">
        <v>5631</v>
      </c>
      <c r="M2725" s="6" t="s">
        <v>3230</v>
      </c>
    </row>
    <row r="2726" spans="1:14" ht="15" customHeight="1">
      <c r="B2726" s="6" t="s">
        <v>4803</v>
      </c>
      <c r="G2726" s="14">
        <f>TRUNC(G2725, 0)</f>
        <v>25758</v>
      </c>
    </row>
    <row r="2727" spans="1:14" ht="15" customHeight="1">
      <c r="B2727" s="6" t="s">
        <v>588</v>
      </c>
      <c r="G2727" s="14">
        <f>TRUNC(G2721+G2724+G2726, 0)</f>
        <v>39462</v>
      </c>
    </row>
    <row r="2728" spans="1:14" ht="15" customHeight="1">
      <c r="A2728" s="13"/>
      <c r="B2728" s="13"/>
      <c r="C2728" s="13"/>
      <c r="D2728" s="13"/>
      <c r="E2728" s="13"/>
      <c r="F2728" s="13"/>
      <c r="G2728" s="13"/>
      <c r="H2728" s="13"/>
    </row>
    <row r="2729" spans="1:14" ht="15" customHeight="1">
      <c r="A2729" s="13" t="s">
        <v>4970</v>
      </c>
      <c r="B2729" s="13" t="s">
        <v>1275</v>
      </c>
      <c r="C2729" s="13"/>
      <c r="D2729" s="13"/>
      <c r="E2729" s="13"/>
      <c r="F2729" s="13"/>
      <c r="G2729" s="13"/>
      <c r="H2729" s="13"/>
      <c r="I2729" s="6" t="s">
        <v>5631</v>
      </c>
      <c r="J2729" s="6" t="s">
        <v>4221</v>
      </c>
    </row>
    <row r="2730" spans="1:14" ht="15" customHeight="1">
      <c r="A2730" s="13" t="s">
        <v>1567</v>
      </c>
      <c r="B2730" s="13" t="s">
        <v>1033</v>
      </c>
      <c r="C2730" s="13"/>
      <c r="D2730" s="13"/>
      <c r="E2730" s="13"/>
      <c r="F2730" s="13"/>
      <c r="G2730" s="13"/>
      <c r="H2730" s="13"/>
    </row>
    <row r="2731" spans="1:14" ht="15" customHeight="1">
      <c r="A2731" s="5" t="s">
        <v>4302</v>
      </c>
      <c r="B2731" s="5"/>
      <c r="C2731" s="5" t="s">
        <v>2755</v>
      </c>
      <c r="D2731" s="5" t="s">
        <v>182</v>
      </c>
      <c r="E2731" s="5" t="s">
        <v>5266</v>
      </c>
      <c r="F2731" s="5" t="s">
        <v>1321</v>
      </c>
      <c r="G2731" s="5" t="s">
        <v>780</v>
      </c>
      <c r="H2731" s="5" t="s">
        <v>1458</v>
      </c>
    </row>
    <row r="2732" spans="1:14" ht="15" customHeight="1">
      <c r="A2732" s="6" t="s">
        <v>405</v>
      </c>
      <c r="B2732" s="6" t="s">
        <v>2467</v>
      </c>
      <c r="C2732" s="6" t="s">
        <v>5521</v>
      </c>
      <c r="D2732" s="6">
        <f>(857 + 190 + 410)*10^-4</f>
        <v>0.1457</v>
      </c>
      <c r="E2732" s="14" t="s">
        <v>740</v>
      </c>
      <c r="F2732" s="14">
        <f>중기기초자료!F245</f>
        <v>39453</v>
      </c>
      <c r="G2732" s="15">
        <f>TRUNC(F2732*D2732, 1)</f>
        <v>5748.3</v>
      </c>
      <c r="H2732" s="6" t="s">
        <v>5631</v>
      </c>
      <c r="I2732" s="6" t="s">
        <v>5631</v>
      </c>
      <c r="K2732" s="6" t="s">
        <v>724</v>
      </c>
      <c r="L2732" s="6" t="s">
        <v>5631</v>
      </c>
      <c r="M2732" s="6" t="s">
        <v>242</v>
      </c>
      <c r="N2732" s="6" t="s">
        <v>4445</v>
      </c>
    </row>
    <row r="2733" spans="1:14" ht="15" customHeight="1">
      <c r="B2733" s="6" t="s">
        <v>4803</v>
      </c>
      <c r="G2733" s="14">
        <f>TRUNC(G2732, 0)</f>
        <v>5748</v>
      </c>
    </row>
    <row r="2734" spans="1:14" ht="15" customHeight="1">
      <c r="A2734" s="6" t="s">
        <v>3802</v>
      </c>
      <c r="B2734" s="6" t="s">
        <v>2171</v>
      </c>
      <c r="C2734" s="6" t="s">
        <v>4283</v>
      </c>
      <c r="D2734" s="6">
        <v>5.7</v>
      </c>
      <c r="E2734" s="16" t="s">
        <v>5542</v>
      </c>
      <c r="F2734" s="16">
        <f>중기기초자료!D731</f>
        <v>1223</v>
      </c>
      <c r="G2734" s="15">
        <f>TRUNC(F2734*D2734, 1)</f>
        <v>6971.1</v>
      </c>
      <c r="H2734" s="6" t="s">
        <v>5631</v>
      </c>
      <c r="I2734" s="6" t="s">
        <v>5631</v>
      </c>
      <c r="K2734" s="6" t="s">
        <v>2015</v>
      </c>
      <c r="L2734" s="6" t="s">
        <v>5631</v>
      </c>
      <c r="M2734" s="6" t="s">
        <v>1155</v>
      </c>
    </row>
    <row r="2735" spans="1:14" ht="15" customHeight="1">
      <c r="B2735" s="6" t="s">
        <v>1786</v>
      </c>
      <c r="C2735" s="6" t="s">
        <v>4283</v>
      </c>
      <c r="D2735" s="6">
        <v>37</v>
      </c>
      <c r="E2735" s="16" t="s">
        <v>2305</v>
      </c>
      <c r="F2735" s="16">
        <v>0</v>
      </c>
      <c r="G2735" s="15">
        <f>TRUNC((G2734) * D2735/100, 1)</f>
        <v>2579.3000000000002</v>
      </c>
      <c r="H2735" s="6" t="s">
        <v>5631</v>
      </c>
      <c r="I2735" s="6" t="s">
        <v>5631</v>
      </c>
      <c r="K2735" s="6" t="s">
        <v>608</v>
      </c>
      <c r="L2735" s="6" t="s">
        <v>5631</v>
      </c>
      <c r="M2735" s="6" t="s">
        <v>3749</v>
      </c>
      <c r="N2735" s="6" t="s">
        <v>5631</v>
      </c>
    </row>
    <row r="2736" spans="1:14" ht="15" customHeight="1">
      <c r="B2736" s="6" t="s">
        <v>4803</v>
      </c>
      <c r="G2736" s="14">
        <f>TRUNC(G2734+G2735, 0)</f>
        <v>9550</v>
      </c>
    </row>
    <row r="2737" spans="1:14" ht="15" customHeight="1">
      <c r="A2737" s="6" t="s">
        <v>2270</v>
      </c>
      <c r="B2737" s="6" t="s">
        <v>2417</v>
      </c>
      <c r="C2737" s="6" t="s">
        <v>2659</v>
      </c>
      <c r="D2737" s="6">
        <v>1</v>
      </c>
      <c r="E2737" s="15" t="s">
        <v>3317</v>
      </c>
      <c r="F2737" s="15">
        <f>TRUNC(중기기초자료!E721 * 중기전역변수!C19, 1)</f>
        <v>25758.7</v>
      </c>
      <c r="G2737" s="15">
        <f>TRUNC(F2737*D2737, 1)</f>
        <v>25758.7</v>
      </c>
      <c r="H2737" s="6" t="s">
        <v>5631</v>
      </c>
      <c r="I2737" s="6" t="s">
        <v>5631</v>
      </c>
      <c r="K2737" s="6" t="s">
        <v>3156</v>
      </c>
      <c r="L2737" s="6" t="s">
        <v>5631</v>
      </c>
      <c r="M2737" s="6" t="s">
        <v>3230</v>
      </c>
    </row>
    <row r="2738" spans="1:14" ht="15" customHeight="1">
      <c r="B2738" s="6" t="s">
        <v>4803</v>
      </c>
      <c r="G2738" s="14">
        <f>TRUNC(G2737, 0)</f>
        <v>25758</v>
      </c>
    </row>
    <row r="2739" spans="1:14" ht="15" customHeight="1">
      <c r="B2739" s="6" t="s">
        <v>588</v>
      </c>
      <c r="G2739" s="14">
        <f>TRUNC(G2733+G2736+G2738, 0)</f>
        <v>41056</v>
      </c>
    </row>
    <row r="2740" spans="1:14" ht="15" customHeight="1">
      <c r="A2740" s="13"/>
      <c r="B2740" s="13"/>
      <c r="C2740" s="13"/>
      <c r="D2740" s="13"/>
      <c r="E2740" s="13"/>
      <c r="F2740" s="13"/>
      <c r="G2740" s="13"/>
      <c r="H2740" s="13"/>
    </row>
    <row r="2741" spans="1:14" ht="15" customHeight="1">
      <c r="A2741" s="13" t="s">
        <v>4970</v>
      </c>
      <c r="B2741" s="13" t="s">
        <v>1609</v>
      </c>
      <c r="C2741" s="13"/>
      <c r="D2741" s="13"/>
      <c r="E2741" s="13"/>
      <c r="F2741" s="13"/>
      <c r="G2741" s="13"/>
      <c r="H2741" s="13"/>
      <c r="I2741" s="6" t="s">
        <v>5631</v>
      </c>
      <c r="J2741" s="6" t="s">
        <v>4485</v>
      </c>
    </row>
    <row r="2742" spans="1:14" ht="15" customHeight="1">
      <c r="A2742" s="13" t="s">
        <v>1567</v>
      </c>
      <c r="B2742" s="13" t="s">
        <v>3330</v>
      </c>
      <c r="C2742" s="13"/>
      <c r="D2742" s="13"/>
      <c r="E2742" s="13"/>
      <c r="F2742" s="13"/>
      <c r="G2742" s="13"/>
      <c r="H2742" s="13"/>
    </row>
    <row r="2743" spans="1:14" ht="15" customHeight="1">
      <c r="A2743" s="5" t="s">
        <v>4302</v>
      </c>
      <c r="B2743" s="5"/>
      <c r="C2743" s="5" t="s">
        <v>2755</v>
      </c>
      <c r="D2743" s="5" t="s">
        <v>182</v>
      </c>
      <c r="E2743" s="5" t="s">
        <v>5266</v>
      </c>
      <c r="F2743" s="5" t="s">
        <v>1321</v>
      </c>
      <c r="G2743" s="5" t="s">
        <v>780</v>
      </c>
      <c r="H2743" s="5" t="s">
        <v>1458</v>
      </c>
    </row>
    <row r="2744" spans="1:14" ht="15" customHeight="1">
      <c r="A2744" s="6" t="s">
        <v>405</v>
      </c>
      <c r="B2744" s="6" t="s">
        <v>2467</v>
      </c>
      <c r="C2744" s="6" t="s">
        <v>1359</v>
      </c>
      <c r="D2744" s="6">
        <f>(857 + 190 + 410)*10^-4</f>
        <v>0.1457</v>
      </c>
      <c r="E2744" s="14" t="s">
        <v>740</v>
      </c>
      <c r="F2744" s="14">
        <f>중기기초자료!F246</f>
        <v>50771</v>
      </c>
      <c r="G2744" s="15">
        <f>TRUNC(F2744*D2744, 1)</f>
        <v>7397.3</v>
      </c>
      <c r="H2744" s="6" t="s">
        <v>5631</v>
      </c>
      <c r="I2744" s="6" t="s">
        <v>5631</v>
      </c>
      <c r="K2744" s="6" t="s">
        <v>724</v>
      </c>
      <c r="L2744" s="6" t="s">
        <v>5631</v>
      </c>
      <c r="M2744" s="6" t="s">
        <v>179</v>
      </c>
      <c r="N2744" s="6" t="s">
        <v>4445</v>
      </c>
    </row>
    <row r="2745" spans="1:14" ht="15" customHeight="1">
      <c r="B2745" s="6" t="s">
        <v>4803</v>
      </c>
      <c r="G2745" s="14">
        <f>TRUNC(G2744, 0)</f>
        <v>7397</v>
      </c>
    </row>
    <row r="2746" spans="1:14" ht="15" customHeight="1">
      <c r="A2746" s="6" t="s">
        <v>3802</v>
      </c>
      <c r="B2746" s="6" t="s">
        <v>2171</v>
      </c>
      <c r="C2746" s="6" t="s">
        <v>4283</v>
      </c>
      <c r="D2746" s="6">
        <v>6.6</v>
      </c>
      <c r="E2746" s="16" t="s">
        <v>5542</v>
      </c>
      <c r="F2746" s="16">
        <f>중기기초자료!D731</f>
        <v>1223</v>
      </c>
      <c r="G2746" s="15">
        <f>TRUNC(F2746*D2746, 1)</f>
        <v>8071.8</v>
      </c>
      <c r="H2746" s="6" t="s">
        <v>5631</v>
      </c>
      <c r="I2746" s="6" t="s">
        <v>5631</v>
      </c>
      <c r="K2746" s="6" t="s">
        <v>2015</v>
      </c>
      <c r="L2746" s="6" t="s">
        <v>5631</v>
      </c>
      <c r="M2746" s="6" t="s">
        <v>1155</v>
      </c>
    </row>
    <row r="2747" spans="1:14" ht="15" customHeight="1">
      <c r="B2747" s="6" t="s">
        <v>1786</v>
      </c>
      <c r="C2747" s="6" t="s">
        <v>4283</v>
      </c>
      <c r="D2747" s="6">
        <v>37</v>
      </c>
      <c r="E2747" s="16" t="s">
        <v>2305</v>
      </c>
      <c r="F2747" s="16">
        <v>0</v>
      </c>
      <c r="G2747" s="15">
        <f>TRUNC((G2746) * D2747/100, 1)</f>
        <v>2986.5</v>
      </c>
      <c r="H2747" s="6" t="s">
        <v>5631</v>
      </c>
      <c r="I2747" s="6" t="s">
        <v>5631</v>
      </c>
      <c r="K2747" s="6" t="s">
        <v>608</v>
      </c>
      <c r="L2747" s="6" t="s">
        <v>5631</v>
      </c>
      <c r="M2747" s="6" t="s">
        <v>3749</v>
      </c>
      <c r="N2747" s="6" t="s">
        <v>5631</v>
      </c>
    </row>
    <row r="2748" spans="1:14" ht="15" customHeight="1">
      <c r="B2748" s="6" t="s">
        <v>4803</v>
      </c>
      <c r="G2748" s="14">
        <f>TRUNC(G2746+G2747, 0)</f>
        <v>11058</v>
      </c>
    </row>
    <row r="2749" spans="1:14" ht="15" customHeight="1">
      <c r="A2749" s="6" t="s">
        <v>2270</v>
      </c>
      <c r="B2749" s="6" t="s">
        <v>2417</v>
      </c>
      <c r="C2749" s="6" t="s">
        <v>2659</v>
      </c>
      <c r="D2749" s="6">
        <v>1</v>
      </c>
      <c r="E2749" s="15" t="s">
        <v>3317</v>
      </c>
      <c r="F2749" s="15">
        <f>TRUNC(중기기초자료!E721 * 중기전역변수!C19, 1)</f>
        <v>25758.7</v>
      </c>
      <c r="G2749" s="15">
        <f>TRUNC(F2749*D2749, 1)</f>
        <v>25758.7</v>
      </c>
      <c r="H2749" s="6" t="s">
        <v>5631</v>
      </c>
      <c r="I2749" s="6" t="s">
        <v>5631</v>
      </c>
      <c r="K2749" s="6" t="s">
        <v>3156</v>
      </c>
      <c r="L2749" s="6" t="s">
        <v>5631</v>
      </c>
      <c r="M2749" s="6" t="s">
        <v>3230</v>
      </c>
    </row>
    <row r="2750" spans="1:14" ht="15" customHeight="1">
      <c r="B2750" s="6" t="s">
        <v>4803</v>
      </c>
      <c r="G2750" s="14">
        <f>TRUNC(G2749, 0)</f>
        <v>25758</v>
      </c>
    </row>
    <row r="2751" spans="1:14" ht="15" customHeight="1">
      <c r="B2751" s="6" t="s">
        <v>588</v>
      </c>
      <c r="G2751" s="14">
        <f>TRUNC(G2745+G2748+G2750, 0)</f>
        <v>44213</v>
      </c>
    </row>
    <row r="2752" spans="1:14" ht="15" customHeight="1">
      <c r="A2752" s="13"/>
      <c r="B2752" s="13"/>
      <c r="C2752" s="13"/>
      <c r="D2752" s="13"/>
      <c r="E2752" s="13"/>
      <c r="F2752" s="13"/>
      <c r="G2752" s="13"/>
      <c r="H2752" s="13"/>
    </row>
    <row r="2753" spans="1:14" ht="15" customHeight="1">
      <c r="A2753" s="13" t="s">
        <v>4970</v>
      </c>
      <c r="B2753" s="13" t="s">
        <v>5561</v>
      </c>
      <c r="C2753" s="13"/>
      <c r="D2753" s="13"/>
      <c r="E2753" s="13"/>
      <c r="F2753" s="13"/>
      <c r="G2753" s="13"/>
      <c r="H2753" s="13"/>
      <c r="I2753" s="6" t="s">
        <v>5631</v>
      </c>
      <c r="J2753" s="6" t="s">
        <v>4742</v>
      </c>
    </row>
    <row r="2754" spans="1:14" ht="15" customHeight="1">
      <c r="A2754" s="13" t="s">
        <v>1567</v>
      </c>
      <c r="B2754" s="13" t="s">
        <v>354</v>
      </c>
      <c r="C2754" s="13"/>
      <c r="D2754" s="13"/>
      <c r="E2754" s="13"/>
      <c r="F2754" s="13"/>
      <c r="G2754" s="13"/>
      <c r="H2754" s="13"/>
    </row>
    <row r="2755" spans="1:14" ht="15" customHeight="1">
      <c r="A2755" s="5" t="s">
        <v>4302</v>
      </c>
      <c r="B2755" s="5"/>
      <c r="C2755" s="5" t="s">
        <v>2755</v>
      </c>
      <c r="D2755" s="5" t="s">
        <v>182</v>
      </c>
      <c r="E2755" s="5" t="s">
        <v>5266</v>
      </c>
      <c r="F2755" s="5" t="s">
        <v>1321</v>
      </c>
      <c r="G2755" s="5" t="s">
        <v>780</v>
      </c>
      <c r="H2755" s="5" t="s">
        <v>1458</v>
      </c>
    </row>
    <row r="2756" spans="1:14" ht="15" customHeight="1">
      <c r="A2756" s="6" t="s">
        <v>405</v>
      </c>
      <c r="B2756" s="6" t="s">
        <v>3243</v>
      </c>
      <c r="C2756" s="6" t="s">
        <v>1466</v>
      </c>
      <c r="D2756" s="6">
        <f>(1000 + 556 + 417)*10^-4</f>
        <v>0.1973</v>
      </c>
      <c r="E2756" s="14" t="s">
        <v>4463</v>
      </c>
      <c r="F2756" s="14">
        <f>TRUNC(중기기초자료!F247 * 중기전역변수!C5/1000,0)</f>
        <v>8957</v>
      </c>
      <c r="G2756" s="15">
        <f>TRUNC(F2756*D2756, 1)</f>
        <v>1767.2</v>
      </c>
      <c r="H2756" s="6" t="s">
        <v>5631</v>
      </c>
      <c r="I2756" s="6" t="s">
        <v>5631</v>
      </c>
      <c r="K2756" s="6" t="s">
        <v>724</v>
      </c>
      <c r="L2756" s="6" t="s">
        <v>5631</v>
      </c>
      <c r="M2756" s="6" t="s">
        <v>664</v>
      </c>
      <c r="N2756" s="6" t="s">
        <v>3902</v>
      </c>
    </row>
    <row r="2757" spans="1:14" ht="15" customHeight="1">
      <c r="B2757" s="6" t="s">
        <v>4803</v>
      </c>
      <c r="G2757" s="14">
        <f>TRUNC(G2756, 0)</f>
        <v>1767</v>
      </c>
    </row>
    <row r="2758" spans="1:14" ht="15" customHeight="1">
      <c r="A2758" s="6" t="s">
        <v>3802</v>
      </c>
      <c r="B2758" s="6" t="s">
        <v>2171</v>
      </c>
      <c r="C2758" s="6" t="s">
        <v>4283</v>
      </c>
      <c r="D2758" s="6">
        <v>4.5</v>
      </c>
      <c r="E2758" s="16" t="s">
        <v>5542</v>
      </c>
      <c r="F2758" s="16">
        <f>중기기초자료!D731</f>
        <v>1223</v>
      </c>
      <c r="G2758" s="15">
        <f>TRUNC(F2758*D2758, 1)</f>
        <v>5503.5</v>
      </c>
      <c r="H2758" s="6" t="s">
        <v>5631</v>
      </c>
      <c r="I2758" s="6" t="s">
        <v>5631</v>
      </c>
      <c r="K2758" s="6" t="s">
        <v>2015</v>
      </c>
      <c r="L2758" s="6" t="s">
        <v>5631</v>
      </c>
      <c r="M2758" s="6" t="s">
        <v>1155</v>
      </c>
    </row>
    <row r="2759" spans="1:14" ht="15" customHeight="1">
      <c r="B2759" s="6" t="s">
        <v>1786</v>
      </c>
      <c r="C2759" s="6" t="s">
        <v>4283</v>
      </c>
      <c r="D2759" s="6">
        <v>29</v>
      </c>
      <c r="E2759" s="16" t="s">
        <v>2305</v>
      </c>
      <c r="F2759" s="16">
        <v>0</v>
      </c>
      <c r="G2759" s="15">
        <f>TRUNC((G2758) * D2759/100, 1)</f>
        <v>1596</v>
      </c>
      <c r="H2759" s="6" t="s">
        <v>5631</v>
      </c>
      <c r="I2759" s="6" t="s">
        <v>5631</v>
      </c>
      <c r="K2759" s="6" t="s">
        <v>608</v>
      </c>
      <c r="L2759" s="6" t="s">
        <v>5631</v>
      </c>
      <c r="M2759" s="6" t="s">
        <v>3749</v>
      </c>
      <c r="N2759" s="6" t="s">
        <v>5631</v>
      </c>
    </row>
    <row r="2760" spans="1:14" ht="15" customHeight="1">
      <c r="B2760" s="6" t="s">
        <v>4803</v>
      </c>
      <c r="G2760" s="14">
        <f>TRUNC(G2758+G2759, 0)</f>
        <v>7099</v>
      </c>
    </row>
    <row r="2761" spans="1:14" ht="15" customHeight="1">
      <c r="A2761" s="6" t="s">
        <v>2270</v>
      </c>
      <c r="B2761" s="6" t="s">
        <v>5395</v>
      </c>
      <c r="C2761" s="6" t="s">
        <v>2554</v>
      </c>
      <c r="D2761" s="6">
        <v>1</v>
      </c>
      <c r="E2761" s="15" t="s">
        <v>3317</v>
      </c>
      <c r="F2761" s="15">
        <f>TRUNC(중기기초자료!E722 * 중기전역변수!C19, 1)</f>
        <v>24115.599999999999</v>
      </c>
      <c r="G2761" s="15">
        <f>TRUNC(F2761*D2761, 1)</f>
        <v>24115.599999999999</v>
      </c>
      <c r="H2761" s="6" t="s">
        <v>5631</v>
      </c>
      <c r="I2761" s="6" t="s">
        <v>5631</v>
      </c>
      <c r="K2761" s="6" t="s">
        <v>3156</v>
      </c>
      <c r="L2761" s="6" t="s">
        <v>5631</v>
      </c>
      <c r="M2761" s="6" t="s">
        <v>63</v>
      </c>
    </row>
    <row r="2762" spans="1:14" ht="15" customHeight="1">
      <c r="B2762" s="6" t="s">
        <v>4803</v>
      </c>
      <c r="G2762" s="14">
        <f>TRUNC(G2761, 0)</f>
        <v>24115</v>
      </c>
    </row>
    <row r="2763" spans="1:14" ht="15" customHeight="1">
      <c r="B2763" s="6" t="s">
        <v>588</v>
      </c>
      <c r="G2763" s="14">
        <f>TRUNC(G2757+G2760+G2762, 0)</f>
        <v>32981</v>
      </c>
    </row>
    <row r="2764" spans="1:14" ht="15" customHeight="1">
      <c r="A2764" s="13"/>
      <c r="B2764" s="13"/>
      <c r="C2764" s="13"/>
      <c r="D2764" s="13"/>
      <c r="E2764" s="13"/>
      <c r="F2764" s="13"/>
      <c r="G2764" s="13"/>
      <c r="H2764" s="13"/>
    </row>
    <row r="2765" spans="1:14" ht="15" customHeight="1">
      <c r="A2765" s="13" t="s">
        <v>4970</v>
      </c>
      <c r="B2765" s="13" t="s">
        <v>2935</v>
      </c>
      <c r="C2765" s="13"/>
      <c r="D2765" s="13"/>
      <c r="E2765" s="13"/>
      <c r="F2765" s="13"/>
      <c r="G2765" s="13"/>
      <c r="H2765" s="13"/>
      <c r="I2765" s="6" t="s">
        <v>5631</v>
      </c>
      <c r="J2765" s="6" t="s">
        <v>464</v>
      </c>
    </row>
    <row r="2766" spans="1:14" ht="15" customHeight="1">
      <c r="A2766" s="13" t="s">
        <v>1567</v>
      </c>
      <c r="B2766" s="13" t="s">
        <v>279</v>
      </c>
      <c r="C2766" s="13"/>
      <c r="D2766" s="13"/>
      <c r="E2766" s="13"/>
      <c r="F2766" s="13"/>
      <c r="G2766" s="13"/>
      <c r="H2766" s="13"/>
    </row>
    <row r="2767" spans="1:14" ht="15" customHeight="1">
      <c r="A2767" s="5" t="s">
        <v>4302</v>
      </c>
      <c r="B2767" s="5"/>
      <c r="C2767" s="5" t="s">
        <v>2755</v>
      </c>
      <c r="D2767" s="5" t="s">
        <v>182</v>
      </c>
      <c r="E2767" s="5" t="s">
        <v>5266</v>
      </c>
      <c r="F2767" s="5" t="s">
        <v>1321</v>
      </c>
      <c r="G2767" s="5" t="s">
        <v>780</v>
      </c>
      <c r="H2767" s="5" t="s">
        <v>1458</v>
      </c>
    </row>
    <row r="2768" spans="1:14" ht="15" customHeight="1">
      <c r="A2768" s="6" t="s">
        <v>405</v>
      </c>
      <c r="B2768" s="6" t="s">
        <v>2266</v>
      </c>
      <c r="C2768" s="6" t="s">
        <v>2751</v>
      </c>
      <c r="D2768" s="6">
        <f>(1000 + 556 + 417)*10^-4</f>
        <v>0.1973</v>
      </c>
      <c r="E2768" s="14" t="s">
        <v>4463</v>
      </c>
      <c r="F2768" s="14">
        <f>TRUNC(중기기초자료!F248 * 중기전역변수!C5/1000,0)</f>
        <v>13097</v>
      </c>
      <c r="G2768" s="15">
        <f>TRUNC(F2768*D2768, 1)</f>
        <v>2584</v>
      </c>
      <c r="H2768" s="6" t="s">
        <v>5631</v>
      </c>
      <c r="I2768" s="6" t="s">
        <v>5631</v>
      </c>
      <c r="K2768" s="6" t="s">
        <v>724</v>
      </c>
      <c r="L2768" s="6" t="s">
        <v>5631</v>
      </c>
      <c r="M2768" s="6" t="s">
        <v>4903</v>
      </c>
      <c r="N2768" s="6" t="s">
        <v>3902</v>
      </c>
    </row>
    <row r="2769" spans="1:14" ht="15" customHeight="1">
      <c r="B2769" s="6" t="s">
        <v>4803</v>
      </c>
      <c r="G2769" s="14">
        <f>TRUNC(G2768, 0)</f>
        <v>2584</v>
      </c>
    </row>
    <row r="2770" spans="1:14" ht="15" customHeight="1">
      <c r="A2770" s="6" t="s">
        <v>3802</v>
      </c>
      <c r="B2770" s="6" t="s">
        <v>2171</v>
      </c>
      <c r="C2770" s="6" t="s">
        <v>4283</v>
      </c>
      <c r="D2770" s="6">
        <v>6.8</v>
      </c>
      <c r="E2770" s="16" t="s">
        <v>5542</v>
      </c>
      <c r="F2770" s="16">
        <f>중기기초자료!D731</f>
        <v>1223</v>
      </c>
      <c r="G2770" s="15">
        <f>TRUNC(F2770*D2770, 1)</f>
        <v>8316.4</v>
      </c>
      <c r="H2770" s="6" t="s">
        <v>5631</v>
      </c>
      <c r="I2770" s="6" t="s">
        <v>5631</v>
      </c>
      <c r="K2770" s="6" t="s">
        <v>2015</v>
      </c>
      <c r="L2770" s="6" t="s">
        <v>5631</v>
      </c>
      <c r="M2770" s="6" t="s">
        <v>1155</v>
      </c>
    </row>
    <row r="2771" spans="1:14" ht="15" customHeight="1">
      <c r="B2771" s="6" t="s">
        <v>1786</v>
      </c>
      <c r="C2771" s="6" t="s">
        <v>4283</v>
      </c>
      <c r="D2771" s="6">
        <v>29</v>
      </c>
      <c r="E2771" s="16" t="s">
        <v>2305</v>
      </c>
      <c r="F2771" s="16">
        <v>0</v>
      </c>
      <c r="G2771" s="15">
        <f>TRUNC((G2770) * D2771/100, 1)</f>
        <v>2411.6999999999998</v>
      </c>
      <c r="H2771" s="6" t="s">
        <v>5631</v>
      </c>
      <c r="I2771" s="6" t="s">
        <v>5631</v>
      </c>
      <c r="K2771" s="6" t="s">
        <v>608</v>
      </c>
      <c r="L2771" s="6" t="s">
        <v>5631</v>
      </c>
      <c r="M2771" s="6" t="s">
        <v>3749</v>
      </c>
      <c r="N2771" s="6" t="s">
        <v>5631</v>
      </c>
    </row>
    <row r="2772" spans="1:14" ht="15" customHeight="1">
      <c r="B2772" s="6" t="s">
        <v>4803</v>
      </c>
      <c r="G2772" s="14">
        <f>TRUNC(G2770+G2771, 0)</f>
        <v>10728</v>
      </c>
    </row>
    <row r="2773" spans="1:14" ht="15" customHeight="1">
      <c r="A2773" s="6" t="s">
        <v>2270</v>
      </c>
      <c r="B2773" s="6" t="s">
        <v>5395</v>
      </c>
      <c r="C2773" s="6" t="s">
        <v>2554</v>
      </c>
      <c r="D2773" s="6">
        <v>1</v>
      </c>
      <c r="E2773" s="15" t="s">
        <v>3317</v>
      </c>
      <c r="F2773" s="15">
        <f>TRUNC(중기기초자료!E722 * 중기전역변수!C19, 1)</f>
        <v>24115.599999999999</v>
      </c>
      <c r="G2773" s="15">
        <f>TRUNC(F2773*D2773, 1)</f>
        <v>24115.599999999999</v>
      </c>
      <c r="H2773" s="6" t="s">
        <v>5631</v>
      </c>
      <c r="I2773" s="6" t="s">
        <v>5631</v>
      </c>
      <c r="K2773" s="6" t="s">
        <v>3156</v>
      </c>
      <c r="L2773" s="6" t="s">
        <v>5631</v>
      </c>
      <c r="M2773" s="6" t="s">
        <v>63</v>
      </c>
    </row>
    <row r="2774" spans="1:14" ht="15" customHeight="1">
      <c r="B2774" s="6" t="s">
        <v>4803</v>
      </c>
      <c r="G2774" s="14">
        <f>TRUNC(G2773, 0)</f>
        <v>24115</v>
      </c>
    </row>
    <row r="2775" spans="1:14" ht="15" customHeight="1">
      <c r="B2775" s="6" t="s">
        <v>588</v>
      </c>
      <c r="G2775" s="14">
        <f>TRUNC(G2769+G2772+G2774, 0)</f>
        <v>37427</v>
      </c>
    </row>
    <row r="2776" spans="1:14" ht="15" customHeight="1">
      <c r="A2776" s="13"/>
      <c r="B2776" s="13"/>
      <c r="C2776" s="13"/>
      <c r="D2776" s="13"/>
      <c r="E2776" s="13"/>
      <c r="F2776" s="13"/>
      <c r="G2776" s="13"/>
      <c r="H2776" s="13"/>
    </row>
    <row r="2777" spans="1:14" ht="15" customHeight="1">
      <c r="A2777" s="13" t="s">
        <v>4970</v>
      </c>
      <c r="B2777" s="13" t="s">
        <v>2242</v>
      </c>
      <c r="C2777" s="13"/>
      <c r="D2777" s="13"/>
      <c r="E2777" s="13"/>
      <c r="F2777" s="13"/>
      <c r="G2777" s="13"/>
      <c r="H2777" s="13"/>
      <c r="I2777" s="6" t="s">
        <v>5631</v>
      </c>
      <c r="J2777" s="6" t="s">
        <v>1876</v>
      </c>
    </row>
    <row r="2778" spans="1:14" ht="15" customHeight="1">
      <c r="A2778" s="13" t="s">
        <v>1567</v>
      </c>
      <c r="B2778" s="13" t="s">
        <v>5370</v>
      </c>
      <c r="C2778" s="13"/>
      <c r="D2778" s="13"/>
      <c r="E2778" s="13"/>
      <c r="F2778" s="13"/>
      <c r="G2778" s="13"/>
      <c r="H2778" s="13"/>
    </row>
    <row r="2779" spans="1:14" ht="15" customHeight="1">
      <c r="A2779" s="5" t="s">
        <v>4302</v>
      </c>
      <c r="B2779" s="5"/>
      <c r="C2779" s="5" t="s">
        <v>2755</v>
      </c>
      <c r="D2779" s="5" t="s">
        <v>182</v>
      </c>
      <c r="E2779" s="5" t="s">
        <v>5266</v>
      </c>
      <c r="F2779" s="5" t="s">
        <v>1321</v>
      </c>
      <c r="G2779" s="5" t="s">
        <v>780</v>
      </c>
      <c r="H2779" s="5" t="s">
        <v>1458</v>
      </c>
    </row>
    <row r="2780" spans="1:14" ht="15" customHeight="1">
      <c r="A2780" s="6" t="s">
        <v>405</v>
      </c>
      <c r="B2780" s="6" t="s">
        <v>2266</v>
      </c>
      <c r="C2780" s="6" t="s">
        <v>2294</v>
      </c>
      <c r="D2780" s="6">
        <f>(1000 + 556 + 417)*10^-4</f>
        <v>0.1973</v>
      </c>
      <c r="E2780" s="14" t="s">
        <v>4463</v>
      </c>
      <c r="F2780" s="14">
        <f>TRUNC(중기기초자료!F249 * 중기전역변수!C5/1000,0)</f>
        <v>16237</v>
      </c>
      <c r="G2780" s="15">
        <f>TRUNC(F2780*D2780, 1)</f>
        <v>3203.5</v>
      </c>
      <c r="H2780" s="6" t="s">
        <v>5631</v>
      </c>
      <c r="I2780" s="6" t="s">
        <v>5631</v>
      </c>
      <c r="K2780" s="6" t="s">
        <v>724</v>
      </c>
      <c r="L2780" s="6" t="s">
        <v>5631</v>
      </c>
      <c r="M2780" s="6" t="s">
        <v>3409</v>
      </c>
      <c r="N2780" s="6" t="s">
        <v>3902</v>
      </c>
    </row>
    <row r="2781" spans="1:14" ht="15" customHeight="1">
      <c r="B2781" s="6" t="s">
        <v>4803</v>
      </c>
      <c r="G2781" s="14">
        <f>TRUNC(G2780, 0)</f>
        <v>3203</v>
      </c>
    </row>
    <row r="2782" spans="1:14" ht="15" customHeight="1">
      <c r="A2782" s="6" t="s">
        <v>3802</v>
      </c>
      <c r="B2782" s="6" t="s">
        <v>2171</v>
      </c>
      <c r="C2782" s="6" t="s">
        <v>4283</v>
      </c>
      <c r="D2782" s="6">
        <v>9.1999999999999993</v>
      </c>
      <c r="E2782" s="16" t="s">
        <v>5542</v>
      </c>
      <c r="F2782" s="16">
        <f>중기기초자료!D731</f>
        <v>1223</v>
      </c>
      <c r="G2782" s="15">
        <f>TRUNC(F2782*D2782, 1)</f>
        <v>11251.6</v>
      </c>
      <c r="H2782" s="6" t="s">
        <v>5631</v>
      </c>
      <c r="I2782" s="6" t="s">
        <v>5631</v>
      </c>
      <c r="K2782" s="6" t="s">
        <v>2015</v>
      </c>
      <c r="L2782" s="6" t="s">
        <v>5631</v>
      </c>
      <c r="M2782" s="6" t="s">
        <v>1155</v>
      </c>
    </row>
    <row r="2783" spans="1:14" ht="15" customHeight="1">
      <c r="B2783" s="6" t="s">
        <v>1786</v>
      </c>
      <c r="C2783" s="6" t="s">
        <v>4283</v>
      </c>
      <c r="D2783" s="6">
        <v>29</v>
      </c>
      <c r="E2783" s="16" t="s">
        <v>2305</v>
      </c>
      <c r="F2783" s="16">
        <v>0</v>
      </c>
      <c r="G2783" s="15">
        <f>TRUNC((G2782) * D2783/100, 1)</f>
        <v>3262.9</v>
      </c>
      <c r="H2783" s="6" t="s">
        <v>5631</v>
      </c>
      <c r="I2783" s="6" t="s">
        <v>5631</v>
      </c>
      <c r="K2783" s="6" t="s">
        <v>608</v>
      </c>
      <c r="L2783" s="6" t="s">
        <v>5631</v>
      </c>
      <c r="M2783" s="6" t="s">
        <v>3749</v>
      </c>
      <c r="N2783" s="6" t="s">
        <v>5631</v>
      </c>
    </row>
    <row r="2784" spans="1:14" ht="15" customHeight="1">
      <c r="B2784" s="6" t="s">
        <v>4803</v>
      </c>
      <c r="G2784" s="14">
        <f>TRUNC(G2782+G2783, 0)</f>
        <v>14514</v>
      </c>
    </row>
    <row r="2785" spans="1:14" ht="15" customHeight="1">
      <c r="A2785" s="6" t="s">
        <v>2270</v>
      </c>
      <c r="B2785" s="6" t="s">
        <v>5395</v>
      </c>
      <c r="C2785" s="6" t="s">
        <v>2554</v>
      </c>
      <c r="D2785" s="6">
        <v>1</v>
      </c>
      <c r="E2785" s="15" t="s">
        <v>3317</v>
      </c>
      <c r="F2785" s="15">
        <f>TRUNC(중기기초자료!E722 * 중기전역변수!C19, 1)</f>
        <v>24115.599999999999</v>
      </c>
      <c r="G2785" s="15">
        <f>TRUNC(F2785*D2785, 1)</f>
        <v>24115.599999999999</v>
      </c>
      <c r="H2785" s="6" t="s">
        <v>5631</v>
      </c>
      <c r="I2785" s="6" t="s">
        <v>5631</v>
      </c>
      <c r="K2785" s="6" t="s">
        <v>3156</v>
      </c>
      <c r="L2785" s="6" t="s">
        <v>5631</v>
      </c>
      <c r="M2785" s="6" t="s">
        <v>63</v>
      </c>
    </row>
    <row r="2786" spans="1:14" ht="15" customHeight="1">
      <c r="B2786" s="6" t="s">
        <v>4803</v>
      </c>
      <c r="G2786" s="14">
        <f>TRUNC(G2785, 0)</f>
        <v>24115</v>
      </c>
    </row>
    <row r="2787" spans="1:14" ht="15" customHeight="1">
      <c r="B2787" s="6" t="s">
        <v>588</v>
      </c>
      <c r="G2787" s="14">
        <f>TRUNC(G2781+G2784+G2786, 0)</f>
        <v>41832</v>
      </c>
    </row>
    <row r="2788" spans="1:14" ht="15" customHeight="1">
      <c r="A2788" s="13"/>
      <c r="B2788" s="13"/>
      <c r="C2788" s="13"/>
      <c r="D2788" s="13"/>
      <c r="E2788" s="13"/>
      <c r="F2788" s="13"/>
      <c r="G2788" s="13"/>
      <c r="H2788" s="13"/>
    </row>
    <row r="2789" spans="1:14" ht="15" customHeight="1">
      <c r="A2789" s="13" t="s">
        <v>4970</v>
      </c>
      <c r="B2789" s="13" t="s">
        <v>153</v>
      </c>
      <c r="C2789" s="13"/>
      <c r="D2789" s="13"/>
      <c r="E2789" s="13"/>
      <c r="F2789" s="13"/>
      <c r="G2789" s="13"/>
      <c r="H2789" s="13"/>
      <c r="I2789" s="6" t="s">
        <v>5631</v>
      </c>
      <c r="J2789" s="6" t="s">
        <v>3194</v>
      </c>
    </row>
    <row r="2790" spans="1:14" ht="15" customHeight="1">
      <c r="A2790" s="13" t="s">
        <v>1567</v>
      </c>
      <c r="B2790" s="13" t="s">
        <v>654</v>
      </c>
      <c r="C2790" s="13"/>
      <c r="D2790" s="13"/>
      <c r="E2790" s="13"/>
      <c r="F2790" s="13"/>
      <c r="G2790" s="13"/>
      <c r="H2790" s="13"/>
    </row>
    <row r="2791" spans="1:14" ht="15" customHeight="1">
      <c r="A2791" s="5" t="s">
        <v>4302</v>
      </c>
      <c r="B2791" s="5"/>
      <c r="C2791" s="5" t="s">
        <v>2755</v>
      </c>
      <c r="D2791" s="5" t="s">
        <v>182</v>
      </c>
      <c r="E2791" s="5" t="s">
        <v>5266</v>
      </c>
      <c r="F2791" s="5" t="s">
        <v>1321</v>
      </c>
      <c r="G2791" s="5" t="s">
        <v>780</v>
      </c>
      <c r="H2791" s="5" t="s">
        <v>1458</v>
      </c>
    </row>
    <row r="2792" spans="1:14" ht="15" customHeight="1">
      <c r="A2792" s="6" t="s">
        <v>405</v>
      </c>
      <c r="B2792" s="6" t="s">
        <v>2266</v>
      </c>
      <c r="C2792" s="6" t="s">
        <v>76</v>
      </c>
      <c r="D2792" s="6">
        <f>(1000 + 556 + 417)*10^-4</f>
        <v>0.1973</v>
      </c>
      <c r="E2792" s="14" t="s">
        <v>4463</v>
      </c>
      <c r="F2792" s="14">
        <f>TRUNC(중기기초자료!F250 * 중기전역변수!C5/1000,0)</f>
        <v>20841</v>
      </c>
      <c r="G2792" s="15">
        <f>TRUNC(F2792*D2792, 1)</f>
        <v>4111.8999999999996</v>
      </c>
      <c r="H2792" s="6" t="s">
        <v>5631</v>
      </c>
      <c r="I2792" s="6" t="s">
        <v>5631</v>
      </c>
      <c r="K2792" s="6" t="s">
        <v>724</v>
      </c>
      <c r="L2792" s="6" t="s">
        <v>5631</v>
      </c>
      <c r="M2792" s="6" t="s">
        <v>1970</v>
      </c>
      <c r="N2792" s="6" t="s">
        <v>3902</v>
      </c>
    </row>
    <row r="2793" spans="1:14" ht="15" customHeight="1">
      <c r="B2793" s="6" t="s">
        <v>4803</v>
      </c>
      <c r="G2793" s="14">
        <f>TRUNC(G2792, 0)</f>
        <v>4111</v>
      </c>
    </row>
    <row r="2794" spans="1:14" ht="15" customHeight="1">
      <c r="A2794" s="6" t="s">
        <v>3802</v>
      </c>
      <c r="B2794" s="6" t="s">
        <v>2171</v>
      </c>
      <c r="C2794" s="6" t="s">
        <v>4283</v>
      </c>
      <c r="D2794" s="6">
        <v>11.3</v>
      </c>
      <c r="E2794" s="16" t="s">
        <v>5542</v>
      </c>
      <c r="F2794" s="16">
        <f>중기기초자료!D731</f>
        <v>1223</v>
      </c>
      <c r="G2794" s="15">
        <f>TRUNC(F2794*D2794, 1)</f>
        <v>13819.9</v>
      </c>
      <c r="H2794" s="6" t="s">
        <v>5631</v>
      </c>
      <c r="I2794" s="6" t="s">
        <v>5631</v>
      </c>
      <c r="K2794" s="6" t="s">
        <v>2015</v>
      </c>
      <c r="L2794" s="6" t="s">
        <v>5631</v>
      </c>
      <c r="M2794" s="6" t="s">
        <v>1155</v>
      </c>
    </row>
    <row r="2795" spans="1:14" ht="15" customHeight="1">
      <c r="B2795" s="6" t="s">
        <v>1786</v>
      </c>
      <c r="C2795" s="6" t="s">
        <v>4283</v>
      </c>
      <c r="D2795" s="6">
        <v>29</v>
      </c>
      <c r="E2795" s="16" t="s">
        <v>2305</v>
      </c>
      <c r="F2795" s="16">
        <v>0</v>
      </c>
      <c r="G2795" s="15">
        <f>TRUNC((G2794) * D2795/100, 1)</f>
        <v>4007.7</v>
      </c>
      <c r="H2795" s="6" t="s">
        <v>5631</v>
      </c>
      <c r="I2795" s="6" t="s">
        <v>5631</v>
      </c>
      <c r="K2795" s="6" t="s">
        <v>608</v>
      </c>
      <c r="L2795" s="6" t="s">
        <v>5631</v>
      </c>
      <c r="M2795" s="6" t="s">
        <v>3749</v>
      </c>
      <c r="N2795" s="6" t="s">
        <v>5631</v>
      </c>
    </row>
    <row r="2796" spans="1:14" ht="15" customHeight="1">
      <c r="B2796" s="6" t="s">
        <v>4803</v>
      </c>
      <c r="G2796" s="14">
        <f>TRUNC(G2794+G2795, 0)</f>
        <v>17827</v>
      </c>
    </row>
    <row r="2797" spans="1:14" ht="15" customHeight="1">
      <c r="A2797" s="6" t="s">
        <v>2270</v>
      </c>
      <c r="B2797" s="6" t="s">
        <v>5395</v>
      </c>
      <c r="C2797" s="6" t="s">
        <v>2554</v>
      </c>
      <c r="D2797" s="6">
        <v>1</v>
      </c>
      <c r="E2797" s="15" t="s">
        <v>3317</v>
      </c>
      <c r="F2797" s="15">
        <f>TRUNC(중기기초자료!E722 * 중기전역변수!C19, 1)</f>
        <v>24115.599999999999</v>
      </c>
      <c r="G2797" s="15">
        <f>TRUNC(F2797*D2797, 1)</f>
        <v>24115.599999999999</v>
      </c>
      <c r="H2797" s="6" t="s">
        <v>5631</v>
      </c>
      <c r="I2797" s="6" t="s">
        <v>5631</v>
      </c>
      <c r="K2797" s="6" t="s">
        <v>3156</v>
      </c>
      <c r="L2797" s="6" t="s">
        <v>5631</v>
      </c>
      <c r="M2797" s="6" t="s">
        <v>63</v>
      </c>
    </row>
    <row r="2798" spans="1:14" ht="15" customHeight="1">
      <c r="B2798" s="6" t="s">
        <v>4803</v>
      </c>
      <c r="G2798" s="14">
        <f>TRUNC(G2797, 0)</f>
        <v>24115</v>
      </c>
    </row>
    <row r="2799" spans="1:14" ht="15" customHeight="1">
      <c r="B2799" s="6" t="s">
        <v>588</v>
      </c>
      <c r="G2799" s="14">
        <f>TRUNC(G2793+G2796+G2798, 0)</f>
        <v>46053</v>
      </c>
    </row>
    <row r="2800" spans="1:14" ht="15" customHeight="1">
      <c r="A2800" s="13"/>
      <c r="B2800" s="13"/>
      <c r="C2800" s="13"/>
      <c r="D2800" s="13"/>
      <c r="E2800" s="13"/>
      <c r="F2800" s="13"/>
      <c r="G2800" s="13"/>
      <c r="H2800" s="13"/>
    </row>
    <row r="2801" spans="1:14" ht="15" customHeight="1">
      <c r="A2801" s="13" t="s">
        <v>4970</v>
      </c>
      <c r="B2801" s="13" t="s">
        <v>3873</v>
      </c>
      <c r="C2801" s="13"/>
      <c r="D2801" s="13"/>
      <c r="E2801" s="13"/>
      <c r="F2801" s="13"/>
      <c r="G2801" s="13"/>
      <c r="H2801" s="13"/>
      <c r="I2801" s="6" t="s">
        <v>5631</v>
      </c>
      <c r="J2801" s="6" t="s">
        <v>1085</v>
      </c>
    </row>
    <row r="2802" spans="1:14" ht="15" customHeight="1">
      <c r="A2802" s="13" t="s">
        <v>1567</v>
      </c>
      <c r="B2802" s="13" t="s">
        <v>1419</v>
      </c>
      <c r="C2802" s="13"/>
      <c r="D2802" s="13"/>
      <c r="E2802" s="13"/>
      <c r="F2802" s="13"/>
      <c r="G2802" s="13"/>
      <c r="H2802" s="13"/>
    </row>
    <row r="2803" spans="1:14" ht="15" customHeight="1">
      <c r="A2803" s="5" t="s">
        <v>4302</v>
      </c>
      <c r="B2803" s="5"/>
      <c r="C2803" s="5" t="s">
        <v>2755</v>
      </c>
      <c r="D2803" s="5" t="s">
        <v>182</v>
      </c>
      <c r="E2803" s="5" t="s">
        <v>5266</v>
      </c>
      <c r="F2803" s="5" t="s">
        <v>1321</v>
      </c>
      <c r="G2803" s="5" t="s">
        <v>780</v>
      </c>
      <c r="H2803" s="5" t="s">
        <v>1458</v>
      </c>
    </row>
    <row r="2804" spans="1:14" ht="15" customHeight="1">
      <c r="A2804" s="6" t="s">
        <v>405</v>
      </c>
      <c r="B2804" s="6" t="s">
        <v>3860</v>
      </c>
      <c r="C2804" s="6" t="s">
        <v>4338</v>
      </c>
      <c r="D2804" s="6">
        <f>(1286 + 786 + 457)*10^-4</f>
        <v>0.25290000000000001</v>
      </c>
      <c r="E2804" s="14" t="s">
        <v>4463</v>
      </c>
      <c r="F2804" s="14">
        <f>TRUNC(중기기초자료!F251 * 중기전역변수!C5/1000,0)</f>
        <v>54503</v>
      </c>
      <c r="G2804" s="15">
        <f>TRUNC(F2804*D2804, 1)</f>
        <v>13783.8</v>
      </c>
      <c r="H2804" s="6" t="s">
        <v>5631</v>
      </c>
      <c r="I2804" s="6" t="s">
        <v>5631</v>
      </c>
      <c r="K2804" s="6" t="s">
        <v>724</v>
      </c>
      <c r="L2804" s="6" t="s">
        <v>5631</v>
      </c>
      <c r="M2804" s="6" t="s">
        <v>5039</v>
      </c>
      <c r="N2804" s="6" t="s">
        <v>2648</v>
      </c>
    </row>
    <row r="2805" spans="1:14" ht="15" customHeight="1">
      <c r="B2805" s="6" t="s">
        <v>4803</v>
      </c>
      <c r="G2805" s="14">
        <f>TRUNC(G2804, 0)</f>
        <v>13783</v>
      </c>
    </row>
    <row r="2806" spans="1:14" ht="15" customHeight="1">
      <c r="A2806" s="6" t="s">
        <v>3802</v>
      </c>
      <c r="B2806" s="6" t="s">
        <v>2171</v>
      </c>
      <c r="C2806" s="6" t="s">
        <v>4283</v>
      </c>
      <c r="D2806" s="6">
        <v>16.5</v>
      </c>
      <c r="E2806" s="16" t="s">
        <v>5542</v>
      </c>
      <c r="F2806" s="16">
        <f>중기기초자료!D731</f>
        <v>1223</v>
      </c>
      <c r="G2806" s="15">
        <f>TRUNC(F2806*D2806, 1)</f>
        <v>20179.5</v>
      </c>
      <c r="H2806" s="6" t="s">
        <v>5631</v>
      </c>
      <c r="I2806" s="6" t="s">
        <v>5631</v>
      </c>
      <c r="K2806" s="6" t="s">
        <v>2015</v>
      </c>
      <c r="L2806" s="6" t="s">
        <v>5631</v>
      </c>
      <c r="M2806" s="6" t="s">
        <v>1155</v>
      </c>
    </row>
    <row r="2807" spans="1:14" ht="15" customHeight="1">
      <c r="B2807" s="6" t="s">
        <v>1786</v>
      </c>
      <c r="C2807" s="6" t="s">
        <v>4283</v>
      </c>
      <c r="D2807" s="6">
        <v>39</v>
      </c>
      <c r="E2807" s="16" t="s">
        <v>2305</v>
      </c>
      <c r="F2807" s="16">
        <v>0</v>
      </c>
      <c r="G2807" s="15">
        <f>TRUNC((G2806) * D2807/100, 1)</f>
        <v>7870</v>
      </c>
      <c r="H2807" s="6" t="s">
        <v>5631</v>
      </c>
      <c r="I2807" s="6" t="s">
        <v>5631</v>
      </c>
      <c r="K2807" s="6" t="s">
        <v>608</v>
      </c>
      <c r="L2807" s="6" t="s">
        <v>5631</v>
      </c>
      <c r="M2807" s="6" t="s">
        <v>3749</v>
      </c>
      <c r="N2807" s="6" t="s">
        <v>5631</v>
      </c>
    </row>
    <row r="2808" spans="1:14" ht="15" customHeight="1">
      <c r="B2808" s="6" t="s">
        <v>4803</v>
      </c>
      <c r="G2808" s="14">
        <f>TRUNC(G2806+G2807, 0)</f>
        <v>28049</v>
      </c>
    </row>
    <row r="2809" spans="1:14" ht="15" customHeight="1">
      <c r="A2809" s="6" t="s">
        <v>2270</v>
      </c>
      <c r="B2809" s="6" t="s">
        <v>2417</v>
      </c>
      <c r="C2809" s="6" t="s">
        <v>2659</v>
      </c>
      <c r="D2809" s="6">
        <v>1</v>
      </c>
      <c r="E2809" s="15" t="s">
        <v>3317</v>
      </c>
      <c r="F2809" s="15">
        <f>TRUNC(중기기초자료!E721 * 중기전역변수!C19, 1)</f>
        <v>25758.7</v>
      </c>
      <c r="G2809" s="15">
        <f>TRUNC(F2809*D2809, 1)</f>
        <v>25758.7</v>
      </c>
      <c r="H2809" s="6" t="s">
        <v>5631</v>
      </c>
      <c r="I2809" s="6" t="s">
        <v>5631</v>
      </c>
      <c r="K2809" s="6" t="s">
        <v>3156</v>
      </c>
      <c r="L2809" s="6" t="s">
        <v>5631</v>
      </c>
      <c r="M2809" s="6" t="s">
        <v>3230</v>
      </c>
    </row>
    <row r="2810" spans="1:14" ht="15" customHeight="1">
      <c r="B2810" s="6" t="s">
        <v>4803</v>
      </c>
      <c r="G2810" s="14">
        <f>TRUNC(G2809, 0)</f>
        <v>25758</v>
      </c>
    </row>
    <row r="2811" spans="1:14" ht="15" customHeight="1">
      <c r="B2811" s="6" t="s">
        <v>588</v>
      </c>
      <c r="G2811" s="14">
        <f>TRUNC(G2805+G2808+G2810, 0)</f>
        <v>67590</v>
      </c>
    </row>
    <row r="2812" spans="1:14" ht="15" customHeight="1">
      <c r="A2812" s="13"/>
      <c r="B2812" s="13"/>
      <c r="C2812" s="13"/>
      <c r="D2812" s="13"/>
      <c r="E2812" s="13"/>
      <c r="F2812" s="13"/>
      <c r="G2812" s="13"/>
      <c r="H2812" s="13"/>
    </row>
    <row r="2813" spans="1:14" ht="15" customHeight="1">
      <c r="A2813" s="13" t="s">
        <v>4970</v>
      </c>
      <c r="B2813" s="13" t="s">
        <v>1832</v>
      </c>
      <c r="C2813" s="13"/>
      <c r="D2813" s="13"/>
      <c r="E2813" s="13"/>
      <c r="F2813" s="13"/>
      <c r="G2813" s="13"/>
      <c r="H2813" s="13"/>
      <c r="I2813" s="6" t="s">
        <v>5631</v>
      </c>
      <c r="J2813" s="6" t="s">
        <v>2431</v>
      </c>
    </row>
    <row r="2814" spans="1:14" ht="15" customHeight="1">
      <c r="A2814" s="13" t="s">
        <v>1567</v>
      </c>
      <c r="B2814" s="13" t="s">
        <v>504</v>
      </c>
      <c r="C2814" s="13"/>
      <c r="D2814" s="13"/>
      <c r="E2814" s="13"/>
      <c r="F2814" s="13"/>
      <c r="G2814" s="13"/>
      <c r="H2814" s="13"/>
    </row>
    <row r="2815" spans="1:14" ht="15" customHeight="1">
      <c r="A2815" s="5" t="s">
        <v>4302</v>
      </c>
      <c r="B2815" s="5"/>
      <c r="C2815" s="5" t="s">
        <v>2755</v>
      </c>
      <c r="D2815" s="5" t="s">
        <v>182</v>
      </c>
      <c r="E2815" s="5" t="s">
        <v>5266</v>
      </c>
      <c r="F2815" s="5" t="s">
        <v>1321</v>
      </c>
      <c r="G2815" s="5" t="s">
        <v>780</v>
      </c>
      <c r="H2815" s="5" t="s">
        <v>1458</v>
      </c>
    </row>
    <row r="2816" spans="1:14" ht="15" customHeight="1">
      <c r="A2816" s="6" t="s">
        <v>405</v>
      </c>
      <c r="B2816" s="6" t="s">
        <v>3860</v>
      </c>
      <c r="C2816" s="6" t="s">
        <v>4641</v>
      </c>
      <c r="D2816" s="6">
        <f>(1286 + 786 + 457)*10^-4</f>
        <v>0.25290000000000001</v>
      </c>
      <c r="E2816" s="14" t="s">
        <v>4463</v>
      </c>
      <c r="F2816" s="14">
        <f>TRUNC(중기기초자료!F252 * 중기전역변수!C5/1000,0)</f>
        <v>73441</v>
      </c>
      <c r="G2816" s="15">
        <f>TRUNC(F2816*D2816, 1)</f>
        <v>18573.2</v>
      </c>
      <c r="H2816" s="6" t="s">
        <v>5631</v>
      </c>
      <c r="I2816" s="6" t="s">
        <v>5631</v>
      </c>
      <c r="K2816" s="6" t="s">
        <v>724</v>
      </c>
      <c r="L2816" s="6" t="s">
        <v>5631</v>
      </c>
      <c r="M2816" s="6" t="s">
        <v>3552</v>
      </c>
      <c r="N2816" s="6" t="s">
        <v>2648</v>
      </c>
    </row>
    <row r="2817" spans="1:14" ht="15" customHeight="1">
      <c r="B2817" s="6" t="s">
        <v>4803</v>
      </c>
      <c r="G2817" s="14">
        <f>TRUNC(G2816, 0)</f>
        <v>18573</v>
      </c>
    </row>
    <row r="2818" spans="1:14" ht="15" customHeight="1">
      <c r="A2818" s="6" t="s">
        <v>3802</v>
      </c>
      <c r="B2818" s="6" t="s">
        <v>2171</v>
      </c>
      <c r="C2818" s="6" t="s">
        <v>4283</v>
      </c>
      <c r="D2818" s="6">
        <v>17.2</v>
      </c>
      <c r="E2818" s="16" t="s">
        <v>5542</v>
      </c>
      <c r="F2818" s="16">
        <f>중기기초자료!D731</f>
        <v>1223</v>
      </c>
      <c r="G2818" s="15">
        <f>TRUNC(F2818*D2818, 1)</f>
        <v>21035.599999999999</v>
      </c>
      <c r="H2818" s="6" t="s">
        <v>5631</v>
      </c>
      <c r="I2818" s="6" t="s">
        <v>5631</v>
      </c>
      <c r="K2818" s="6" t="s">
        <v>2015</v>
      </c>
      <c r="L2818" s="6" t="s">
        <v>5631</v>
      </c>
      <c r="M2818" s="6" t="s">
        <v>1155</v>
      </c>
    </row>
    <row r="2819" spans="1:14" ht="15" customHeight="1">
      <c r="B2819" s="6" t="s">
        <v>1786</v>
      </c>
      <c r="C2819" s="6" t="s">
        <v>4283</v>
      </c>
      <c r="D2819" s="6">
        <v>39</v>
      </c>
      <c r="E2819" s="16" t="s">
        <v>2305</v>
      </c>
      <c r="F2819" s="16">
        <v>0</v>
      </c>
      <c r="G2819" s="15">
        <f>TRUNC((G2818) * D2819/100, 1)</f>
        <v>8203.7999999999993</v>
      </c>
      <c r="H2819" s="6" t="s">
        <v>5631</v>
      </c>
      <c r="I2819" s="6" t="s">
        <v>5631</v>
      </c>
      <c r="K2819" s="6" t="s">
        <v>608</v>
      </c>
      <c r="L2819" s="6" t="s">
        <v>5631</v>
      </c>
      <c r="M2819" s="6" t="s">
        <v>3749</v>
      </c>
      <c r="N2819" s="6" t="s">
        <v>5631</v>
      </c>
    </row>
    <row r="2820" spans="1:14" ht="15" customHeight="1">
      <c r="B2820" s="6" t="s">
        <v>4803</v>
      </c>
      <c r="G2820" s="14">
        <f>TRUNC(G2818+G2819, 0)</f>
        <v>29239</v>
      </c>
    </row>
    <row r="2821" spans="1:14" ht="15" customHeight="1">
      <c r="A2821" s="6" t="s">
        <v>2270</v>
      </c>
      <c r="B2821" s="6" t="s">
        <v>2417</v>
      </c>
      <c r="C2821" s="6" t="s">
        <v>2659</v>
      </c>
      <c r="D2821" s="6">
        <v>1</v>
      </c>
      <c r="E2821" s="15" t="s">
        <v>3317</v>
      </c>
      <c r="F2821" s="15">
        <f>TRUNC(중기기초자료!E721 * 중기전역변수!C19, 1)</f>
        <v>25758.7</v>
      </c>
      <c r="G2821" s="15">
        <f>TRUNC(F2821*D2821, 1)</f>
        <v>25758.7</v>
      </c>
      <c r="H2821" s="6" t="s">
        <v>5631</v>
      </c>
      <c r="I2821" s="6" t="s">
        <v>5631</v>
      </c>
      <c r="K2821" s="6" t="s">
        <v>3156</v>
      </c>
      <c r="L2821" s="6" t="s">
        <v>5631</v>
      </c>
      <c r="M2821" s="6" t="s">
        <v>3230</v>
      </c>
    </row>
    <row r="2822" spans="1:14" ht="15" customHeight="1">
      <c r="B2822" s="6" t="s">
        <v>4803</v>
      </c>
      <c r="G2822" s="14">
        <f>TRUNC(G2821, 0)</f>
        <v>25758</v>
      </c>
    </row>
    <row r="2823" spans="1:14" ht="15" customHeight="1">
      <c r="B2823" s="6" t="s">
        <v>588</v>
      </c>
      <c r="G2823" s="14">
        <f>TRUNC(G2817+G2820+G2822, 0)</f>
        <v>73570</v>
      </c>
    </row>
    <row r="2824" spans="1:14" ht="15" customHeight="1">
      <c r="A2824" s="13"/>
      <c r="B2824" s="13"/>
      <c r="C2824" s="13"/>
      <c r="D2824" s="13"/>
      <c r="E2824" s="13"/>
      <c r="F2824" s="13"/>
      <c r="G2824" s="13"/>
      <c r="H2824" s="13"/>
    </row>
    <row r="2825" spans="1:14" ht="15" customHeight="1">
      <c r="A2825" s="13" t="s">
        <v>4970</v>
      </c>
      <c r="B2825" s="13" t="s">
        <v>4922</v>
      </c>
      <c r="C2825" s="13"/>
      <c r="D2825" s="13"/>
      <c r="E2825" s="13"/>
      <c r="F2825" s="13"/>
      <c r="G2825" s="13"/>
      <c r="H2825" s="13"/>
      <c r="I2825" s="6" t="s">
        <v>5631</v>
      </c>
      <c r="J2825" s="6" t="s">
        <v>3652</v>
      </c>
    </row>
    <row r="2826" spans="1:14" ht="15" customHeight="1">
      <c r="A2826" s="13" t="s">
        <v>1567</v>
      </c>
      <c r="B2826" s="13" t="s">
        <v>13</v>
      </c>
      <c r="C2826" s="13"/>
      <c r="D2826" s="13"/>
      <c r="E2826" s="13"/>
      <c r="F2826" s="13"/>
      <c r="G2826" s="13"/>
      <c r="H2826" s="13"/>
    </row>
    <row r="2827" spans="1:14" ht="15" customHeight="1">
      <c r="A2827" s="5" t="s">
        <v>4302</v>
      </c>
      <c r="B2827" s="5"/>
      <c r="C2827" s="5" t="s">
        <v>2755</v>
      </c>
      <c r="D2827" s="5" t="s">
        <v>182</v>
      </c>
      <c r="E2827" s="5" t="s">
        <v>5266</v>
      </c>
      <c r="F2827" s="5" t="s">
        <v>1321</v>
      </c>
      <c r="G2827" s="5" t="s">
        <v>780</v>
      </c>
      <c r="H2827" s="5" t="s">
        <v>1458</v>
      </c>
    </row>
    <row r="2828" spans="1:14" ht="15" customHeight="1">
      <c r="A2828" s="6" t="s">
        <v>405</v>
      </c>
      <c r="B2828" s="6" t="s">
        <v>4043</v>
      </c>
      <c r="C2828" s="6" t="s">
        <v>3998</v>
      </c>
      <c r="D2828" s="6">
        <f>(1286 + 786 + 457)*10^-4</f>
        <v>0.25290000000000001</v>
      </c>
      <c r="E2828" s="14" t="s">
        <v>4463</v>
      </c>
      <c r="F2828" s="14">
        <f>TRUNC(중기기초자료!F253 * 중기전역변수!C5/1000,0)</f>
        <v>96892</v>
      </c>
      <c r="G2828" s="15">
        <f>TRUNC(F2828*D2828, 1)</f>
        <v>24503.9</v>
      </c>
      <c r="H2828" s="6" t="s">
        <v>5631</v>
      </c>
      <c r="I2828" s="6" t="s">
        <v>5631</v>
      </c>
      <c r="K2828" s="6" t="s">
        <v>724</v>
      </c>
      <c r="L2828" s="6" t="s">
        <v>5631</v>
      </c>
      <c r="M2828" s="6" t="s">
        <v>2162</v>
      </c>
      <c r="N2828" s="6" t="s">
        <v>2648</v>
      </c>
    </row>
    <row r="2829" spans="1:14" ht="15" customHeight="1">
      <c r="B2829" s="6" t="s">
        <v>4803</v>
      </c>
      <c r="G2829" s="14">
        <f>TRUNC(G2828, 0)</f>
        <v>24503</v>
      </c>
    </row>
    <row r="2830" spans="1:14" ht="15" customHeight="1">
      <c r="A2830" s="6" t="s">
        <v>3802</v>
      </c>
      <c r="B2830" s="6" t="s">
        <v>2171</v>
      </c>
      <c r="C2830" s="6" t="s">
        <v>4283</v>
      </c>
      <c r="D2830" s="6">
        <v>20.5</v>
      </c>
      <c r="E2830" s="16" t="s">
        <v>5542</v>
      </c>
      <c r="F2830" s="16">
        <f>중기기초자료!D731</f>
        <v>1223</v>
      </c>
      <c r="G2830" s="15">
        <f>TRUNC(F2830*D2830, 1)</f>
        <v>25071.5</v>
      </c>
      <c r="H2830" s="6" t="s">
        <v>5631</v>
      </c>
      <c r="I2830" s="6" t="s">
        <v>5631</v>
      </c>
      <c r="K2830" s="6" t="s">
        <v>2015</v>
      </c>
      <c r="L2830" s="6" t="s">
        <v>5631</v>
      </c>
      <c r="M2830" s="6" t="s">
        <v>1155</v>
      </c>
    </row>
    <row r="2831" spans="1:14" ht="15" customHeight="1">
      <c r="B2831" s="6" t="s">
        <v>1786</v>
      </c>
      <c r="C2831" s="6" t="s">
        <v>4283</v>
      </c>
      <c r="D2831" s="6">
        <v>39</v>
      </c>
      <c r="E2831" s="16" t="s">
        <v>2305</v>
      </c>
      <c r="F2831" s="16">
        <v>0</v>
      </c>
      <c r="G2831" s="15">
        <f>TRUNC((G2830) * D2831/100, 1)</f>
        <v>9777.7999999999993</v>
      </c>
      <c r="H2831" s="6" t="s">
        <v>5631</v>
      </c>
      <c r="I2831" s="6" t="s">
        <v>5631</v>
      </c>
      <c r="K2831" s="6" t="s">
        <v>608</v>
      </c>
      <c r="L2831" s="6" t="s">
        <v>5631</v>
      </c>
      <c r="M2831" s="6" t="s">
        <v>3749</v>
      </c>
      <c r="N2831" s="6" t="s">
        <v>5631</v>
      </c>
    </row>
    <row r="2832" spans="1:14" ht="15" customHeight="1">
      <c r="B2832" s="6" t="s">
        <v>4803</v>
      </c>
      <c r="G2832" s="14">
        <f>TRUNC(G2830+G2831, 0)</f>
        <v>34849</v>
      </c>
    </row>
    <row r="2833" spans="1:14" ht="15" customHeight="1">
      <c r="A2833" s="6" t="s">
        <v>2270</v>
      </c>
      <c r="B2833" s="6" t="s">
        <v>2417</v>
      </c>
      <c r="C2833" s="6" t="s">
        <v>2659</v>
      </c>
      <c r="D2833" s="6">
        <v>1</v>
      </c>
      <c r="E2833" s="15" t="s">
        <v>3317</v>
      </c>
      <c r="F2833" s="15">
        <f>TRUNC(중기기초자료!E721 * 중기전역변수!C19, 1)</f>
        <v>25758.7</v>
      </c>
      <c r="G2833" s="15">
        <f>TRUNC(F2833*D2833, 1)</f>
        <v>25758.7</v>
      </c>
      <c r="H2833" s="6" t="s">
        <v>5631</v>
      </c>
      <c r="I2833" s="6" t="s">
        <v>5631</v>
      </c>
      <c r="K2833" s="6" t="s">
        <v>3156</v>
      </c>
      <c r="L2833" s="6" t="s">
        <v>5631</v>
      </c>
      <c r="M2833" s="6" t="s">
        <v>3230</v>
      </c>
    </row>
    <row r="2834" spans="1:14" ht="15" customHeight="1">
      <c r="B2834" s="6" t="s">
        <v>4803</v>
      </c>
      <c r="G2834" s="14">
        <f>TRUNC(G2833, 0)</f>
        <v>25758</v>
      </c>
    </row>
    <row r="2835" spans="1:14" ht="15" customHeight="1">
      <c r="B2835" s="6" t="s">
        <v>588</v>
      </c>
      <c r="G2835" s="14">
        <f>TRUNC(G2829+G2832+G2834, 0)</f>
        <v>85110</v>
      </c>
    </row>
    <row r="2836" spans="1:14" ht="15" customHeight="1">
      <c r="A2836" s="13"/>
      <c r="B2836" s="13"/>
      <c r="C2836" s="13"/>
      <c r="D2836" s="13"/>
      <c r="E2836" s="13"/>
      <c r="F2836" s="13"/>
      <c r="G2836" s="13"/>
      <c r="H2836" s="13"/>
    </row>
    <row r="2837" spans="1:14" ht="15" customHeight="1">
      <c r="A2837" s="13" t="s">
        <v>4970</v>
      </c>
      <c r="B2837" s="13" t="s">
        <v>2093</v>
      </c>
      <c r="C2837" s="13"/>
      <c r="D2837" s="13"/>
      <c r="E2837" s="13"/>
      <c r="F2837" s="13"/>
      <c r="G2837" s="13"/>
      <c r="H2837" s="13"/>
      <c r="I2837" s="6" t="s">
        <v>5631</v>
      </c>
      <c r="J2837" s="6" t="s">
        <v>987</v>
      </c>
    </row>
    <row r="2838" spans="1:14" ht="15" customHeight="1">
      <c r="A2838" s="13" t="s">
        <v>1567</v>
      </c>
      <c r="B2838" s="13" t="s">
        <v>3632</v>
      </c>
      <c r="C2838" s="13"/>
      <c r="D2838" s="13"/>
      <c r="E2838" s="13"/>
      <c r="F2838" s="13"/>
      <c r="G2838" s="13"/>
      <c r="H2838" s="13"/>
    </row>
    <row r="2839" spans="1:14" ht="15" customHeight="1">
      <c r="A2839" s="5" t="s">
        <v>4302</v>
      </c>
      <c r="B2839" s="5"/>
      <c r="C2839" s="5" t="s">
        <v>2755</v>
      </c>
      <c r="D2839" s="5" t="s">
        <v>182</v>
      </c>
      <c r="E2839" s="5" t="s">
        <v>5266</v>
      </c>
      <c r="F2839" s="5" t="s">
        <v>1321</v>
      </c>
      <c r="G2839" s="5" t="s">
        <v>780</v>
      </c>
      <c r="H2839" s="5" t="s">
        <v>1458</v>
      </c>
    </row>
    <row r="2840" spans="1:14" ht="15" customHeight="1">
      <c r="A2840" s="6" t="s">
        <v>405</v>
      </c>
      <c r="B2840" s="6" t="s">
        <v>4043</v>
      </c>
      <c r="C2840" s="6" t="s">
        <v>3197</v>
      </c>
      <c r="D2840" s="6">
        <f>(1286 + 786 + 457)*10^-4</f>
        <v>0.25290000000000001</v>
      </c>
      <c r="E2840" s="14" t="s">
        <v>4463</v>
      </c>
      <c r="F2840" s="14">
        <f>TRUNC(중기기초자료!F254 * 중기전역변수!C5/1000,0)</f>
        <v>135647</v>
      </c>
      <c r="G2840" s="15">
        <f>TRUNC(F2840*D2840, 1)</f>
        <v>34305.1</v>
      </c>
      <c r="H2840" s="6" t="s">
        <v>5631</v>
      </c>
      <c r="I2840" s="6" t="s">
        <v>5631</v>
      </c>
      <c r="K2840" s="6" t="s">
        <v>724</v>
      </c>
      <c r="L2840" s="6" t="s">
        <v>5631</v>
      </c>
      <c r="M2840" s="6" t="s">
        <v>4929</v>
      </c>
      <c r="N2840" s="6" t="s">
        <v>2648</v>
      </c>
    </row>
    <row r="2841" spans="1:14" ht="15" customHeight="1">
      <c r="B2841" s="6" t="s">
        <v>4803</v>
      </c>
      <c r="G2841" s="14">
        <f>TRUNC(G2840, 0)</f>
        <v>34305</v>
      </c>
    </row>
    <row r="2842" spans="1:14" ht="15" customHeight="1">
      <c r="A2842" s="6" t="s">
        <v>3802</v>
      </c>
      <c r="B2842" s="6" t="s">
        <v>2171</v>
      </c>
      <c r="C2842" s="6" t="s">
        <v>4283</v>
      </c>
      <c r="D2842" s="6">
        <v>26.3</v>
      </c>
      <c r="E2842" s="16" t="s">
        <v>5542</v>
      </c>
      <c r="F2842" s="16">
        <f>중기기초자료!D731</f>
        <v>1223</v>
      </c>
      <c r="G2842" s="15">
        <f>TRUNC(F2842*D2842, 1)</f>
        <v>32164.9</v>
      </c>
      <c r="H2842" s="6" t="s">
        <v>5631</v>
      </c>
      <c r="I2842" s="6" t="s">
        <v>5631</v>
      </c>
      <c r="K2842" s="6" t="s">
        <v>2015</v>
      </c>
      <c r="L2842" s="6" t="s">
        <v>5631</v>
      </c>
      <c r="M2842" s="6" t="s">
        <v>1155</v>
      </c>
    </row>
    <row r="2843" spans="1:14" ht="15" customHeight="1">
      <c r="B2843" s="6" t="s">
        <v>1786</v>
      </c>
      <c r="C2843" s="6" t="s">
        <v>4283</v>
      </c>
      <c r="D2843" s="6">
        <v>39</v>
      </c>
      <c r="E2843" s="16" t="s">
        <v>2305</v>
      </c>
      <c r="F2843" s="16">
        <v>0</v>
      </c>
      <c r="G2843" s="15">
        <f>TRUNC((G2842) * D2843/100, 1)</f>
        <v>12544.3</v>
      </c>
      <c r="H2843" s="6" t="s">
        <v>5631</v>
      </c>
      <c r="I2843" s="6" t="s">
        <v>5631</v>
      </c>
      <c r="K2843" s="6" t="s">
        <v>608</v>
      </c>
      <c r="L2843" s="6" t="s">
        <v>5631</v>
      </c>
      <c r="M2843" s="6" t="s">
        <v>3749</v>
      </c>
      <c r="N2843" s="6" t="s">
        <v>5631</v>
      </c>
    </row>
    <row r="2844" spans="1:14" ht="15" customHeight="1">
      <c r="B2844" s="6" t="s">
        <v>4803</v>
      </c>
      <c r="G2844" s="14">
        <f>TRUNC(G2842+G2843, 0)</f>
        <v>44709</v>
      </c>
    </row>
    <row r="2845" spans="1:14" ht="15" customHeight="1">
      <c r="A2845" s="6" t="s">
        <v>2270</v>
      </c>
      <c r="B2845" s="6" t="s">
        <v>2417</v>
      </c>
      <c r="C2845" s="6" t="s">
        <v>2659</v>
      </c>
      <c r="D2845" s="6">
        <v>1</v>
      </c>
      <c r="E2845" s="15" t="s">
        <v>3317</v>
      </c>
      <c r="F2845" s="15">
        <f>TRUNC(중기기초자료!E721 * 중기전역변수!C19, 1)</f>
        <v>25758.7</v>
      </c>
      <c r="G2845" s="15">
        <f>TRUNC(F2845*D2845, 1)</f>
        <v>25758.7</v>
      </c>
      <c r="H2845" s="6" t="s">
        <v>5631</v>
      </c>
      <c r="I2845" s="6" t="s">
        <v>5631</v>
      </c>
      <c r="K2845" s="6" t="s">
        <v>3156</v>
      </c>
      <c r="L2845" s="6" t="s">
        <v>5631</v>
      </c>
      <c r="M2845" s="6" t="s">
        <v>3230</v>
      </c>
    </row>
    <row r="2846" spans="1:14" ht="15" customHeight="1">
      <c r="B2846" s="6" t="s">
        <v>4803</v>
      </c>
      <c r="G2846" s="14">
        <f>TRUNC(G2845, 0)</f>
        <v>25758</v>
      </c>
    </row>
    <row r="2847" spans="1:14" ht="15" customHeight="1">
      <c r="B2847" s="6" t="s">
        <v>588</v>
      </c>
      <c r="G2847" s="14">
        <f>TRUNC(G2841+G2844+G2846, 0)</f>
        <v>104772</v>
      </c>
    </row>
    <row r="2848" spans="1:14" ht="15" customHeight="1">
      <c r="A2848" s="13"/>
      <c r="B2848" s="13"/>
      <c r="C2848" s="13"/>
      <c r="D2848" s="13"/>
      <c r="E2848" s="13"/>
      <c r="F2848" s="13"/>
      <c r="G2848" s="13"/>
      <c r="H2848" s="13"/>
    </row>
    <row r="2849" spans="1:14" ht="15" customHeight="1">
      <c r="A2849" s="13" t="s">
        <v>4970</v>
      </c>
      <c r="B2849" s="13" t="s">
        <v>4247</v>
      </c>
      <c r="C2849" s="13"/>
      <c r="D2849" s="13"/>
      <c r="E2849" s="13"/>
      <c r="F2849" s="13"/>
      <c r="G2849" s="13"/>
      <c r="H2849" s="13"/>
      <c r="I2849" s="6" t="s">
        <v>5631</v>
      </c>
      <c r="J2849" s="6" t="s">
        <v>3735</v>
      </c>
    </row>
    <row r="2850" spans="1:14" ht="15" customHeight="1">
      <c r="A2850" s="13" t="s">
        <v>1567</v>
      </c>
      <c r="B2850" s="13" t="s">
        <v>3279</v>
      </c>
      <c r="C2850" s="13"/>
      <c r="D2850" s="13"/>
      <c r="E2850" s="13"/>
      <c r="F2850" s="13"/>
      <c r="G2850" s="13"/>
      <c r="H2850" s="13"/>
    </row>
    <row r="2851" spans="1:14" ht="15" customHeight="1">
      <c r="A2851" s="5" t="s">
        <v>4302</v>
      </c>
      <c r="B2851" s="5"/>
      <c r="C2851" s="5" t="s">
        <v>2755</v>
      </c>
      <c r="D2851" s="5" t="s">
        <v>182</v>
      </c>
      <c r="E2851" s="5" t="s">
        <v>5266</v>
      </c>
      <c r="F2851" s="5" t="s">
        <v>1321</v>
      </c>
      <c r="G2851" s="5" t="s">
        <v>780</v>
      </c>
      <c r="H2851" s="5" t="s">
        <v>1458</v>
      </c>
    </row>
    <row r="2852" spans="1:14" ht="15" customHeight="1">
      <c r="A2852" s="6" t="s">
        <v>405</v>
      </c>
      <c r="B2852" s="6" t="s">
        <v>4425</v>
      </c>
      <c r="C2852" s="6" t="s">
        <v>5514</v>
      </c>
      <c r="D2852" s="6">
        <f>(1000 + 833 + 600)*10^-4</f>
        <v>0.24330000000000002</v>
      </c>
      <c r="E2852" s="14" t="s">
        <v>740</v>
      </c>
      <c r="F2852" s="14">
        <f>중기기초자료!F255</f>
        <v>286068</v>
      </c>
      <c r="G2852" s="15">
        <f>TRUNC(F2852*D2852, 1)</f>
        <v>69600.3</v>
      </c>
      <c r="H2852" s="6" t="s">
        <v>5631</v>
      </c>
      <c r="I2852" s="6" t="s">
        <v>5631</v>
      </c>
      <c r="K2852" s="6" t="s">
        <v>724</v>
      </c>
      <c r="L2852" s="6" t="s">
        <v>5631</v>
      </c>
      <c r="M2852" s="6" t="s">
        <v>2274</v>
      </c>
      <c r="N2852" s="6" t="s">
        <v>4311</v>
      </c>
    </row>
    <row r="2853" spans="1:14" ht="15" customHeight="1">
      <c r="B2853" s="6" t="s">
        <v>4803</v>
      </c>
      <c r="G2853" s="14">
        <f>TRUNC(G2852, 0)</f>
        <v>69600</v>
      </c>
    </row>
    <row r="2854" spans="1:14" ht="15" customHeight="1">
      <c r="A2854" s="6" t="s">
        <v>3802</v>
      </c>
      <c r="B2854" s="6" t="s">
        <v>5541</v>
      </c>
      <c r="C2854" s="6" t="s">
        <v>3824</v>
      </c>
      <c r="D2854" s="6">
        <v>487.2</v>
      </c>
      <c r="E2854" s="16" t="s">
        <v>5542</v>
      </c>
      <c r="F2854" s="16">
        <f>중기기초자료!D732</f>
        <v>744</v>
      </c>
      <c r="G2854" s="15">
        <f>TRUNC(F2854*D2854, 1)</f>
        <v>362476.79999999999</v>
      </c>
      <c r="H2854" s="6" t="s">
        <v>5631</v>
      </c>
      <c r="I2854" s="6" t="s">
        <v>5631</v>
      </c>
      <c r="K2854" s="6" t="s">
        <v>2015</v>
      </c>
      <c r="L2854" s="6" t="s">
        <v>5631</v>
      </c>
      <c r="M2854" s="6" t="s">
        <v>4661</v>
      </c>
    </row>
    <row r="2855" spans="1:14" ht="15" customHeight="1">
      <c r="B2855" s="6" t="s">
        <v>4803</v>
      </c>
      <c r="G2855" s="14">
        <f>TRUNC(G2854, 0)</f>
        <v>362476</v>
      </c>
    </row>
    <row r="2856" spans="1:14" ht="15" customHeight="1">
      <c r="A2856" s="6" t="s">
        <v>2270</v>
      </c>
      <c r="B2856" s="6" t="s">
        <v>2417</v>
      </c>
      <c r="C2856" s="6" t="s">
        <v>2659</v>
      </c>
      <c r="D2856" s="6">
        <v>2</v>
      </c>
      <c r="E2856" s="15" t="s">
        <v>3317</v>
      </c>
      <c r="F2856" s="15">
        <f>TRUNC(중기기초자료!E721 * 중기전역변수!C19, 1)</f>
        <v>25758.7</v>
      </c>
      <c r="G2856" s="15">
        <f>TRUNC(F2856*D2856, 1)</f>
        <v>51517.4</v>
      </c>
      <c r="H2856" s="6" t="s">
        <v>5631</v>
      </c>
      <c r="I2856" s="6" t="s">
        <v>5631</v>
      </c>
      <c r="K2856" s="6" t="s">
        <v>3156</v>
      </c>
      <c r="L2856" s="6" t="s">
        <v>5631</v>
      </c>
      <c r="M2856" s="6" t="s">
        <v>3230</v>
      </c>
    </row>
    <row r="2857" spans="1:14" ht="15" customHeight="1">
      <c r="B2857" s="6" t="s">
        <v>4803</v>
      </c>
      <c r="G2857" s="14">
        <f>TRUNC(G2856, 0)</f>
        <v>51517</v>
      </c>
    </row>
    <row r="2858" spans="1:14" ht="15" customHeight="1">
      <c r="B2858" s="6" t="s">
        <v>588</v>
      </c>
      <c r="G2858" s="14">
        <f>TRUNC(G2853+G2855+G2857, 0)</f>
        <v>483593</v>
      </c>
    </row>
    <row r="2859" spans="1:14" ht="15" customHeight="1">
      <c r="A2859" s="13"/>
      <c r="B2859" s="13"/>
      <c r="C2859" s="13"/>
      <c r="D2859" s="13"/>
      <c r="E2859" s="13"/>
      <c r="F2859" s="13"/>
      <c r="G2859" s="13"/>
      <c r="H2859" s="13"/>
    </row>
    <row r="2860" spans="1:14" ht="15" customHeight="1">
      <c r="A2860" s="13" t="s">
        <v>4970</v>
      </c>
      <c r="B2860" s="13" t="s">
        <v>4857</v>
      </c>
      <c r="C2860" s="13"/>
      <c r="D2860" s="13"/>
      <c r="E2860" s="13"/>
      <c r="F2860" s="13"/>
      <c r="G2860" s="13"/>
      <c r="H2860" s="13"/>
      <c r="I2860" s="6" t="s">
        <v>5631</v>
      </c>
      <c r="J2860" s="6" t="s">
        <v>1040</v>
      </c>
    </row>
    <row r="2861" spans="1:14" ht="15" customHeight="1">
      <c r="A2861" s="13" t="s">
        <v>1567</v>
      </c>
      <c r="B2861" s="13" t="s">
        <v>5349</v>
      </c>
      <c r="C2861" s="13"/>
      <c r="D2861" s="13"/>
      <c r="E2861" s="13"/>
      <c r="F2861" s="13"/>
      <c r="G2861" s="13"/>
      <c r="H2861" s="13"/>
    </row>
    <row r="2862" spans="1:14" ht="15" customHeight="1">
      <c r="A2862" s="5" t="s">
        <v>4302</v>
      </c>
      <c r="B2862" s="5"/>
      <c r="C2862" s="5" t="s">
        <v>2755</v>
      </c>
      <c r="D2862" s="5" t="s">
        <v>182</v>
      </c>
      <c r="E2862" s="5" t="s">
        <v>5266</v>
      </c>
      <c r="F2862" s="5" t="s">
        <v>1321</v>
      </c>
      <c r="G2862" s="5" t="s">
        <v>780</v>
      </c>
      <c r="H2862" s="5" t="s">
        <v>1458</v>
      </c>
    </row>
    <row r="2863" spans="1:14" ht="15" customHeight="1">
      <c r="A2863" s="6" t="s">
        <v>405</v>
      </c>
      <c r="B2863" s="6" t="s">
        <v>4425</v>
      </c>
      <c r="C2863" s="6" t="s">
        <v>5437</v>
      </c>
      <c r="D2863" s="6">
        <f>(818 + 682 + 591)*10^-4</f>
        <v>0.20910000000000001</v>
      </c>
      <c r="E2863" s="14" t="s">
        <v>740</v>
      </c>
      <c r="F2863" s="14">
        <f>중기기초자료!F256</f>
        <v>376916</v>
      </c>
      <c r="G2863" s="15">
        <f>TRUNC(F2863*D2863, 1)</f>
        <v>78813.100000000006</v>
      </c>
      <c r="H2863" s="6" t="s">
        <v>5631</v>
      </c>
      <c r="I2863" s="6" t="s">
        <v>5631</v>
      </c>
      <c r="K2863" s="6" t="s">
        <v>724</v>
      </c>
      <c r="L2863" s="6" t="s">
        <v>5631</v>
      </c>
      <c r="M2863" s="6" t="s">
        <v>5055</v>
      </c>
      <c r="N2863" s="6" t="s">
        <v>145</v>
      </c>
    </row>
    <row r="2864" spans="1:14" ht="15" customHeight="1">
      <c r="B2864" s="6" t="s">
        <v>4803</v>
      </c>
      <c r="G2864" s="14">
        <f>TRUNC(G2863, 0)</f>
        <v>78813</v>
      </c>
    </row>
    <row r="2865" spans="1:14" ht="15" customHeight="1">
      <c r="A2865" s="6" t="s">
        <v>3802</v>
      </c>
      <c r="B2865" s="6" t="s">
        <v>5541</v>
      </c>
      <c r="C2865" s="6" t="s">
        <v>3824</v>
      </c>
      <c r="D2865" s="6">
        <v>614.70000000000005</v>
      </c>
      <c r="E2865" s="16" t="s">
        <v>5542</v>
      </c>
      <c r="F2865" s="16">
        <f>중기기초자료!D732</f>
        <v>744</v>
      </c>
      <c r="G2865" s="15">
        <f>TRUNC(F2865*D2865, 1)</f>
        <v>457336.8</v>
      </c>
      <c r="H2865" s="6" t="s">
        <v>5631</v>
      </c>
      <c r="I2865" s="6" t="s">
        <v>5631</v>
      </c>
      <c r="K2865" s="6" t="s">
        <v>2015</v>
      </c>
      <c r="L2865" s="6" t="s">
        <v>5631</v>
      </c>
      <c r="M2865" s="6" t="s">
        <v>4661</v>
      </c>
    </row>
    <row r="2866" spans="1:14" ht="15" customHeight="1">
      <c r="B2866" s="6" t="s">
        <v>4803</v>
      </c>
      <c r="G2866" s="14">
        <f>TRUNC(G2865, 0)</f>
        <v>457336</v>
      </c>
    </row>
    <row r="2867" spans="1:14" ht="15" customHeight="1">
      <c r="A2867" s="6" t="s">
        <v>2270</v>
      </c>
      <c r="B2867" s="6" t="s">
        <v>2417</v>
      </c>
      <c r="C2867" s="6" t="s">
        <v>2659</v>
      </c>
      <c r="D2867" s="6">
        <v>2</v>
      </c>
      <c r="E2867" s="15" t="s">
        <v>3317</v>
      </c>
      <c r="F2867" s="15">
        <f>TRUNC(중기기초자료!E721 * 중기전역변수!C19, 1)</f>
        <v>25758.7</v>
      </c>
      <c r="G2867" s="15">
        <f>TRUNC(F2867*D2867, 1)</f>
        <v>51517.4</v>
      </c>
      <c r="H2867" s="6" t="s">
        <v>5631</v>
      </c>
      <c r="I2867" s="6" t="s">
        <v>5631</v>
      </c>
      <c r="K2867" s="6" t="s">
        <v>3156</v>
      </c>
      <c r="L2867" s="6" t="s">
        <v>5631</v>
      </c>
      <c r="M2867" s="6" t="s">
        <v>3230</v>
      </c>
    </row>
    <row r="2868" spans="1:14" ht="15" customHeight="1">
      <c r="B2868" s="6" t="s">
        <v>4803</v>
      </c>
      <c r="G2868" s="14">
        <f>TRUNC(G2867, 0)</f>
        <v>51517</v>
      </c>
    </row>
    <row r="2869" spans="1:14" ht="15" customHeight="1">
      <c r="B2869" s="6" t="s">
        <v>588</v>
      </c>
      <c r="G2869" s="14">
        <f>TRUNC(G2864+G2866+G2868, 0)</f>
        <v>587666</v>
      </c>
    </row>
    <row r="2870" spans="1:14" ht="15" customHeight="1">
      <c r="A2870" s="13"/>
      <c r="B2870" s="13"/>
      <c r="C2870" s="13"/>
      <c r="D2870" s="13"/>
      <c r="E2870" s="13"/>
      <c r="F2870" s="13"/>
      <c r="G2870" s="13"/>
      <c r="H2870" s="13"/>
    </row>
    <row r="2871" spans="1:14" ht="15" customHeight="1">
      <c r="A2871" s="13" t="s">
        <v>4970</v>
      </c>
      <c r="B2871" s="13" t="s">
        <v>1570</v>
      </c>
      <c r="C2871" s="13"/>
      <c r="D2871" s="13"/>
      <c r="E2871" s="13"/>
      <c r="F2871" s="13"/>
      <c r="G2871" s="13"/>
      <c r="H2871" s="13"/>
      <c r="I2871" s="6" t="s">
        <v>5631</v>
      </c>
      <c r="J2871" s="6" t="s">
        <v>3450</v>
      </c>
    </row>
    <row r="2872" spans="1:14" ht="15" customHeight="1">
      <c r="A2872" s="13" t="s">
        <v>1567</v>
      </c>
      <c r="B2872" s="13" t="s">
        <v>1595</v>
      </c>
      <c r="C2872" s="13"/>
      <c r="D2872" s="13"/>
      <c r="E2872" s="13"/>
      <c r="F2872" s="13"/>
      <c r="G2872" s="13"/>
      <c r="H2872" s="13"/>
    </row>
    <row r="2873" spans="1:14" ht="15" customHeight="1">
      <c r="A2873" s="5" t="s">
        <v>4302</v>
      </c>
      <c r="B2873" s="5"/>
      <c r="C2873" s="5" t="s">
        <v>2755</v>
      </c>
      <c r="D2873" s="5" t="s">
        <v>182</v>
      </c>
      <c r="E2873" s="5" t="s">
        <v>5266</v>
      </c>
      <c r="F2873" s="5" t="s">
        <v>1321</v>
      </c>
      <c r="G2873" s="5" t="s">
        <v>780</v>
      </c>
      <c r="H2873" s="5" t="s">
        <v>1458</v>
      </c>
    </row>
    <row r="2874" spans="1:14" ht="15" customHeight="1">
      <c r="A2874" s="6" t="s">
        <v>405</v>
      </c>
      <c r="B2874" s="6" t="s">
        <v>4425</v>
      </c>
      <c r="C2874" s="6" t="s">
        <v>59</v>
      </c>
      <c r="D2874" s="6">
        <f>(818 + 682 + 591)*10^-4</f>
        <v>0.20910000000000001</v>
      </c>
      <c r="E2874" s="14" t="s">
        <v>740</v>
      </c>
      <c r="F2874" s="14">
        <f>중기기초자료!F257</f>
        <v>483333</v>
      </c>
      <c r="G2874" s="15">
        <f>TRUNC(F2874*D2874, 1)</f>
        <v>101064.9</v>
      </c>
      <c r="H2874" s="6" t="s">
        <v>5631</v>
      </c>
      <c r="I2874" s="6" t="s">
        <v>5631</v>
      </c>
      <c r="K2874" s="6" t="s">
        <v>724</v>
      </c>
      <c r="L2874" s="6" t="s">
        <v>5631</v>
      </c>
      <c r="M2874" s="6" t="s">
        <v>2357</v>
      </c>
      <c r="N2874" s="6" t="s">
        <v>145</v>
      </c>
    </row>
    <row r="2875" spans="1:14" ht="15" customHeight="1">
      <c r="B2875" s="6" t="s">
        <v>4803</v>
      </c>
      <c r="G2875" s="14">
        <f>TRUNC(G2874, 0)</f>
        <v>101064</v>
      </c>
    </row>
    <row r="2876" spans="1:14" ht="15" customHeight="1">
      <c r="A2876" s="6" t="s">
        <v>3802</v>
      </c>
      <c r="B2876" s="6" t="s">
        <v>5541</v>
      </c>
      <c r="C2876" s="6" t="s">
        <v>3824</v>
      </c>
      <c r="D2876" s="6">
        <v>678.4</v>
      </c>
      <c r="E2876" s="16" t="s">
        <v>5542</v>
      </c>
      <c r="F2876" s="16">
        <f>중기기초자료!D732</f>
        <v>744</v>
      </c>
      <c r="G2876" s="15">
        <f>TRUNC(F2876*D2876, 1)</f>
        <v>504729.59999999998</v>
      </c>
      <c r="H2876" s="6" t="s">
        <v>5631</v>
      </c>
      <c r="I2876" s="6" t="s">
        <v>5631</v>
      </c>
      <c r="K2876" s="6" t="s">
        <v>2015</v>
      </c>
      <c r="L2876" s="6" t="s">
        <v>5631</v>
      </c>
      <c r="M2876" s="6" t="s">
        <v>4661</v>
      </c>
    </row>
    <row r="2877" spans="1:14" ht="15" customHeight="1">
      <c r="B2877" s="6" t="s">
        <v>4803</v>
      </c>
      <c r="G2877" s="14">
        <f>TRUNC(G2876, 0)</f>
        <v>504729</v>
      </c>
    </row>
    <row r="2878" spans="1:14" ht="15" customHeight="1">
      <c r="A2878" s="6" t="s">
        <v>2270</v>
      </c>
      <c r="B2878" s="6" t="s">
        <v>2417</v>
      </c>
      <c r="C2878" s="6" t="s">
        <v>2659</v>
      </c>
      <c r="D2878" s="6">
        <v>2</v>
      </c>
      <c r="E2878" s="15" t="s">
        <v>3317</v>
      </c>
      <c r="F2878" s="15">
        <f>TRUNC(중기기초자료!E721 * 중기전역변수!C19, 1)</f>
        <v>25758.7</v>
      </c>
      <c r="G2878" s="15">
        <f>TRUNC(F2878*D2878, 1)</f>
        <v>51517.4</v>
      </c>
      <c r="H2878" s="6" t="s">
        <v>5631</v>
      </c>
      <c r="I2878" s="6" t="s">
        <v>5631</v>
      </c>
      <c r="K2878" s="6" t="s">
        <v>3156</v>
      </c>
      <c r="L2878" s="6" t="s">
        <v>5631</v>
      </c>
      <c r="M2878" s="6" t="s">
        <v>3230</v>
      </c>
    </row>
    <row r="2879" spans="1:14" ht="15" customHeight="1">
      <c r="B2879" s="6" t="s">
        <v>4803</v>
      </c>
      <c r="G2879" s="14">
        <f>TRUNC(G2878, 0)</f>
        <v>51517</v>
      </c>
    </row>
    <row r="2880" spans="1:14" ht="15" customHeight="1">
      <c r="B2880" s="6" t="s">
        <v>588</v>
      </c>
      <c r="G2880" s="14">
        <f>TRUNC(G2875+G2877+G2879, 0)</f>
        <v>657310</v>
      </c>
    </row>
    <row r="2881" spans="1:14" ht="15" customHeight="1">
      <c r="A2881" s="13"/>
      <c r="B2881" s="13"/>
      <c r="C2881" s="13"/>
      <c r="D2881" s="13"/>
      <c r="E2881" s="13"/>
      <c r="F2881" s="13"/>
      <c r="G2881" s="13"/>
      <c r="H2881" s="13"/>
    </row>
    <row r="2882" spans="1:14" ht="15" customHeight="1">
      <c r="A2882" s="13" t="s">
        <v>4970</v>
      </c>
      <c r="B2882" s="13" t="s">
        <v>1448</v>
      </c>
      <c r="C2882" s="13"/>
      <c r="D2882" s="13"/>
      <c r="E2882" s="13"/>
      <c r="F2882" s="13"/>
      <c r="G2882" s="13"/>
      <c r="H2882" s="13"/>
      <c r="I2882" s="6" t="s">
        <v>5631</v>
      </c>
      <c r="J2882" s="6" t="s">
        <v>3444</v>
      </c>
    </row>
    <row r="2883" spans="1:14" ht="15" customHeight="1">
      <c r="A2883" s="13" t="s">
        <v>1567</v>
      </c>
      <c r="B2883" s="13" t="s">
        <v>2729</v>
      </c>
      <c r="C2883" s="13"/>
      <c r="D2883" s="13"/>
      <c r="E2883" s="13"/>
      <c r="F2883" s="13"/>
      <c r="G2883" s="13"/>
      <c r="H2883" s="13"/>
    </row>
    <row r="2884" spans="1:14" ht="15" customHeight="1">
      <c r="A2884" s="5" t="s">
        <v>4302</v>
      </c>
      <c r="B2884" s="5"/>
      <c r="C2884" s="5" t="s">
        <v>2755</v>
      </c>
      <c r="D2884" s="5" t="s">
        <v>182</v>
      </c>
      <c r="E2884" s="5" t="s">
        <v>5266</v>
      </c>
      <c r="F2884" s="5" t="s">
        <v>1321</v>
      </c>
      <c r="G2884" s="5" t="s">
        <v>780</v>
      </c>
      <c r="H2884" s="5" t="s">
        <v>1458</v>
      </c>
    </row>
    <row r="2885" spans="1:14" ht="15" customHeight="1">
      <c r="A2885" s="6" t="s">
        <v>405</v>
      </c>
      <c r="B2885" s="6" t="s">
        <v>4425</v>
      </c>
      <c r="C2885" s="6" t="s">
        <v>1553</v>
      </c>
      <c r="D2885" s="6">
        <f>(818 + 682 + 591)*10^-4</f>
        <v>0.20910000000000001</v>
      </c>
      <c r="E2885" s="14" t="s">
        <v>740</v>
      </c>
      <c r="F2885" s="14">
        <f>중기기초자료!F258</f>
        <v>580000</v>
      </c>
      <c r="G2885" s="15">
        <f>TRUNC(F2885*D2885, 1)</f>
        <v>121278</v>
      </c>
      <c r="H2885" s="6" t="s">
        <v>5631</v>
      </c>
      <c r="I2885" s="6" t="s">
        <v>5631</v>
      </c>
      <c r="K2885" s="6" t="s">
        <v>724</v>
      </c>
      <c r="L2885" s="6" t="s">
        <v>5631</v>
      </c>
      <c r="M2885" s="6" t="s">
        <v>1853</v>
      </c>
      <c r="N2885" s="6" t="s">
        <v>145</v>
      </c>
    </row>
    <row r="2886" spans="1:14" ht="15" customHeight="1">
      <c r="B2886" s="6" t="s">
        <v>4803</v>
      </c>
      <c r="G2886" s="14">
        <f>TRUNC(G2885, 0)</f>
        <v>121278</v>
      </c>
    </row>
    <row r="2887" spans="1:14" ht="15" customHeight="1">
      <c r="A2887" s="6" t="s">
        <v>3802</v>
      </c>
      <c r="B2887" s="6" t="s">
        <v>5541</v>
      </c>
      <c r="C2887" s="6" t="s">
        <v>3824</v>
      </c>
      <c r="D2887" s="6">
        <v>746.7</v>
      </c>
      <c r="E2887" s="16" t="s">
        <v>5542</v>
      </c>
      <c r="F2887" s="16">
        <f>중기기초자료!D732</f>
        <v>744</v>
      </c>
      <c r="G2887" s="15">
        <f>TRUNC(F2887*D2887, 1)</f>
        <v>555544.80000000005</v>
      </c>
      <c r="H2887" s="6" t="s">
        <v>5631</v>
      </c>
      <c r="I2887" s="6" t="s">
        <v>5631</v>
      </c>
      <c r="K2887" s="6" t="s">
        <v>2015</v>
      </c>
      <c r="L2887" s="6" t="s">
        <v>5631</v>
      </c>
      <c r="M2887" s="6" t="s">
        <v>4661</v>
      </c>
    </row>
    <row r="2888" spans="1:14" ht="15" customHeight="1">
      <c r="B2888" s="6" t="s">
        <v>4803</v>
      </c>
      <c r="G2888" s="14">
        <f>TRUNC(G2887, 0)</f>
        <v>555544</v>
      </c>
    </row>
    <row r="2889" spans="1:14" ht="15" customHeight="1">
      <c r="A2889" s="6" t="s">
        <v>2270</v>
      </c>
      <c r="B2889" s="6" t="s">
        <v>2417</v>
      </c>
      <c r="C2889" s="6" t="s">
        <v>2659</v>
      </c>
      <c r="D2889" s="6">
        <v>2</v>
      </c>
      <c r="E2889" s="15" t="s">
        <v>3317</v>
      </c>
      <c r="F2889" s="15">
        <f>TRUNC(중기기초자료!E721 * 중기전역변수!C19, 1)</f>
        <v>25758.7</v>
      </c>
      <c r="G2889" s="15">
        <f>TRUNC(F2889*D2889, 1)</f>
        <v>51517.4</v>
      </c>
      <c r="H2889" s="6" t="s">
        <v>5631</v>
      </c>
      <c r="I2889" s="6" t="s">
        <v>5631</v>
      </c>
      <c r="K2889" s="6" t="s">
        <v>3156</v>
      </c>
      <c r="L2889" s="6" t="s">
        <v>5631</v>
      </c>
      <c r="M2889" s="6" t="s">
        <v>3230</v>
      </c>
    </row>
    <row r="2890" spans="1:14" ht="15" customHeight="1">
      <c r="B2890" s="6" t="s">
        <v>4803</v>
      </c>
      <c r="G2890" s="14">
        <f>TRUNC(G2889, 0)</f>
        <v>51517</v>
      </c>
    </row>
    <row r="2891" spans="1:14" ht="15" customHeight="1">
      <c r="B2891" s="6" t="s">
        <v>588</v>
      </c>
      <c r="G2891" s="14">
        <f>TRUNC(G2886+G2888+G2890, 0)</f>
        <v>728339</v>
      </c>
    </row>
    <row r="2892" spans="1:14" ht="15" customHeight="1">
      <c r="A2892" s="13"/>
      <c r="B2892" s="13"/>
      <c r="C2892" s="13"/>
      <c r="D2892" s="13"/>
      <c r="E2892" s="13"/>
      <c r="F2892" s="13"/>
      <c r="G2892" s="13"/>
      <c r="H2892" s="13"/>
    </row>
    <row r="2893" spans="1:14" ht="15" customHeight="1">
      <c r="A2893" s="13" t="s">
        <v>4970</v>
      </c>
      <c r="B2893" s="13" t="s">
        <v>5377</v>
      </c>
      <c r="C2893" s="13"/>
      <c r="D2893" s="13"/>
      <c r="E2893" s="13"/>
      <c r="F2893" s="13"/>
      <c r="G2893" s="13"/>
      <c r="H2893" s="13"/>
      <c r="I2893" s="6" t="s">
        <v>5631</v>
      </c>
      <c r="J2893" s="6" t="s">
        <v>689</v>
      </c>
    </row>
    <row r="2894" spans="1:14" ht="15" customHeight="1">
      <c r="A2894" s="13" t="s">
        <v>1567</v>
      </c>
      <c r="B2894" s="13" t="s">
        <v>1039</v>
      </c>
      <c r="C2894" s="13"/>
      <c r="D2894" s="13"/>
      <c r="E2894" s="13"/>
      <c r="F2894" s="13"/>
      <c r="G2894" s="13"/>
      <c r="H2894" s="13"/>
    </row>
    <row r="2895" spans="1:14" ht="15" customHeight="1">
      <c r="A2895" s="5" t="s">
        <v>4302</v>
      </c>
      <c r="B2895" s="5"/>
      <c r="C2895" s="5" t="s">
        <v>2755</v>
      </c>
      <c r="D2895" s="5" t="s">
        <v>182</v>
      </c>
      <c r="E2895" s="5" t="s">
        <v>5266</v>
      </c>
      <c r="F2895" s="5" t="s">
        <v>1321</v>
      </c>
      <c r="G2895" s="5" t="s">
        <v>780</v>
      </c>
      <c r="H2895" s="5" t="s">
        <v>1458</v>
      </c>
    </row>
    <row r="2896" spans="1:14" ht="15" customHeight="1">
      <c r="A2896" s="6" t="s">
        <v>405</v>
      </c>
      <c r="B2896" s="6" t="s">
        <v>4425</v>
      </c>
      <c r="C2896" s="6" t="s">
        <v>219</v>
      </c>
      <c r="D2896" s="6">
        <f>(818 + 682 + 591)*10^-4</f>
        <v>0.20910000000000001</v>
      </c>
      <c r="E2896" s="14" t="s">
        <v>740</v>
      </c>
      <c r="F2896" s="14">
        <f>중기기초자료!F259</f>
        <v>654444</v>
      </c>
      <c r="G2896" s="15">
        <f>TRUNC(F2896*D2896, 1)</f>
        <v>136844.20000000001</v>
      </c>
      <c r="H2896" s="6" t="s">
        <v>5631</v>
      </c>
      <c r="I2896" s="6" t="s">
        <v>5631</v>
      </c>
      <c r="K2896" s="6" t="s">
        <v>724</v>
      </c>
      <c r="L2896" s="6" t="s">
        <v>5631</v>
      </c>
      <c r="M2896" s="6" t="s">
        <v>4721</v>
      </c>
      <c r="N2896" s="6" t="s">
        <v>145</v>
      </c>
    </row>
    <row r="2897" spans="1:14" ht="15" customHeight="1">
      <c r="B2897" s="6" t="s">
        <v>4803</v>
      </c>
      <c r="G2897" s="14">
        <f>TRUNC(G2896, 0)</f>
        <v>136844</v>
      </c>
    </row>
    <row r="2898" spans="1:14" ht="15" customHeight="1">
      <c r="A2898" s="6" t="s">
        <v>3802</v>
      </c>
      <c r="B2898" s="6" t="s">
        <v>5541</v>
      </c>
      <c r="C2898" s="6" t="s">
        <v>3824</v>
      </c>
      <c r="D2898" s="6">
        <v>819.6</v>
      </c>
      <c r="E2898" s="16" t="s">
        <v>5542</v>
      </c>
      <c r="F2898" s="16">
        <f>중기기초자료!D732</f>
        <v>744</v>
      </c>
      <c r="G2898" s="15">
        <f>TRUNC(F2898*D2898, 1)</f>
        <v>609782.4</v>
      </c>
      <c r="H2898" s="6" t="s">
        <v>5631</v>
      </c>
      <c r="I2898" s="6" t="s">
        <v>5631</v>
      </c>
      <c r="K2898" s="6" t="s">
        <v>2015</v>
      </c>
      <c r="L2898" s="6" t="s">
        <v>5631</v>
      </c>
      <c r="M2898" s="6" t="s">
        <v>4661</v>
      </c>
    </row>
    <row r="2899" spans="1:14" ht="15" customHeight="1">
      <c r="B2899" s="6" t="s">
        <v>4803</v>
      </c>
      <c r="G2899" s="14">
        <f>TRUNC(G2898, 0)</f>
        <v>609782</v>
      </c>
    </row>
    <row r="2900" spans="1:14" ht="15" customHeight="1">
      <c r="A2900" s="6" t="s">
        <v>2270</v>
      </c>
      <c r="B2900" s="6" t="s">
        <v>2417</v>
      </c>
      <c r="C2900" s="6" t="s">
        <v>2659</v>
      </c>
      <c r="D2900" s="6">
        <v>2</v>
      </c>
      <c r="E2900" s="15" t="s">
        <v>3317</v>
      </c>
      <c r="F2900" s="15">
        <f>TRUNC(중기기초자료!E721 * 중기전역변수!C19, 1)</f>
        <v>25758.7</v>
      </c>
      <c r="G2900" s="15">
        <f>TRUNC(F2900*D2900, 1)</f>
        <v>51517.4</v>
      </c>
      <c r="H2900" s="6" t="s">
        <v>5631</v>
      </c>
      <c r="I2900" s="6" t="s">
        <v>5631</v>
      </c>
      <c r="K2900" s="6" t="s">
        <v>3156</v>
      </c>
      <c r="L2900" s="6" t="s">
        <v>5631</v>
      </c>
      <c r="M2900" s="6" t="s">
        <v>3230</v>
      </c>
    </row>
    <row r="2901" spans="1:14" ht="15" customHeight="1">
      <c r="B2901" s="6" t="s">
        <v>4803</v>
      </c>
      <c r="G2901" s="14">
        <f>TRUNC(G2900, 0)</f>
        <v>51517</v>
      </c>
    </row>
    <row r="2902" spans="1:14" ht="15" customHeight="1">
      <c r="B2902" s="6" t="s">
        <v>588</v>
      </c>
      <c r="G2902" s="14">
        <f>TRUNC(G2897+G2899+G2901, 0)</f>
        <v>798143</v>
      </c>
    </row>
    <row r="2903" spans="1:14" ht="15" customHeight="1">
      <c r="A2903" s="13"/>
      <c r="B2903" s="13"/>
      <c r="C2903" s="13"/>
      <c r="D2903" s="13"/>
      <c r="E2903" s="13"/>
      <c r="F2903" s="13"/>
      <c r="G2903" s="13"/>
      <c r="H2903" s="13"/>
    </row>
    <row r="2904" spans="1:14" ht="15" customHeight="1">
      <c r="A2904" s="13" t="s">
        <v>4970</v>
      </c>
      <c r="B2904" s="13" t="s">
        <v>1735</v>
      </c>
      <c r="C2904" s="13"/>
      <c r="D2904" s="13"/>
      <c r="E2904" s="13"/>
      <c r="F2904" s="13"/>
      <c r="G2904" s="13"/>
      <c r="H2904" s="13"/>
      <c r="I2904" s="6" t="s">
        <v>5631</v>
      </c>
      <c r="J2904" s="6" t="s">
        <v>5608</v>
      </c>
    </row>
    <row r="2905" spans="1:14" ht="15" customHeight="1">
      <c r="A2905" s="13" t="s">
        <v>1567</v>
      </c>
      <c r="B2905" s="13" t="s">
        <v>5236</v>
      </c>
      <c r="C2905" s="13"/>
      <c r="D2905" s="13"/>
      <c r="E2905" s="13"/>
      <c r="F2905" s="13"/>
      <c r="G2905" s="13"/>
      <c r="H2905" s="13"/>
    </row>
    <row r="2906" spans="1:14" ht="15" customHeight="1">
      <c r="A2906" s="5" t="s">
        <v>4302</v>
      </c>
      <c r="B2906" s="5"/>
      <c r="C2906" s="5" t="s">
        <v>2755</v>
      </c>
      <c r="D2906" s="5" t="s">
        <v>182</v>
      </c>
      <c r="E2906" s="5" t="s">
        <v>5266</v>
      </c>
      <c r="F2906" s="5" t="s">
        <v>1321</v>
      </c>
      <c r="G2906" s="5" t="s">
        <v>780</v>
      </c>
      <c r="H2906" s="5" t="s">
        <v>1458</v>
      </c>
    </row>
    <row r="2907" spans="1:14" ht="15" customHeight="1">
      <c r="A2907" s="6" t="s">
        <v>405</v>
      </c>
      <c r="B2907" s="6" t="s">
        <v>4231</v>
      </c>
      <c r="C2907" s="6" t="s">
        <v>2127</v>
      </c>
      <c r="D2907" s="6">
        <f>(1125 + 563 + 606)*10^-4</f>
        <v>0.22940000000000002</v>
      </c>
      <c r="E2907" s="14" t="s">
        <v>740</v>
      </c>
      <c r="F2907" s="14">
        <f>중기기초자료!F260</f>
        <v>177545</v>
      </c>
      <c r="G2907" s="15">
        <f>TRUNC(F2907*D2907, 1)</f>
        <v>40728.800000000003</v>
      </c>
      <c r="H2907" s="6" t="s">
        <v>5631</v>
      </c>
      <c r="I2907" s="6" t="s">
        <v>5631</v>
      </c>
      <c r="K2907" s="6" t="s">
        <v>724</v>
      </c>
      <c r="L2907" s="6" t="s">
        <v>5631</v>
      </c>
      <c r="M2907" s="6" t="s">
        <v>1222</v>
      </c>
      <c r="N2907" s="6" t="s">
        <v>1734</v>
      </c>
    </row>
    <row r="2908" spans="1:14" ht="15" customHeight="1">
      <c r="B2908" s="6" t="s">
        <v>4803</v>
      </c>
      <c r="G2908" s="14">
        <f>TRUNC(G2907, 0)</f>
        <v>40728</v>
      </c>
    </row>
    <row r="2909" spans="1:14" ht="15" customHeight="1">
      <c r="A2909" s="6" t="s">
        <v>3802</v>
      </c>
      <c r="B2909" s="6" t="s">
        <v>2171</v>
      </c>
      <c r="C2909" s="6" t="s">
        <v>4283</v>
      </c>
      <c r="D2909" s="6">
        <v>13</v>
      </c>
      <c r="E2909" s="16" t="s">
        <v>5542</v>
      </c>
      <c r="F2909" s="16">
        <f>중기기초자료!D731</f>
        <v>1223</v>
      </c>
      <c r="G2909" s="15">
        <f>TRUNC(F2909*D2909, 1)</f>
        <v>15899</v>
      </c>
      <c r="H2909" s="6" t="s">
        <v>5631</v>
      </c>
      <c r="I2909" s="6" t="s">
        <v>5631</v>
      </c>
      <c r="K2909" s="6" t="s">
        <v>2015</v>
      </c>
      <c r="L2909" s="6" t="s">
        <v>5631</v>
      </c>
      <c r="M2909" s="6" t="s">
        <v>1155</v>
      </c>
    </row>
    <row r="2910" spans="1:14" ht="15" customHeight="1">
      <c r="B2910" s="6" t="s">
        <v>1786</v>
      </c>
      <c r="C2910" s="6" t="s">
        <v>4283</v>
      </c>
      <c r="D2910" s="6">
        <v>7</v>
      </c>
      <c r="E2910" s="16" t="s">
        <v>2305</v>
      </c>
      <c r="F2910" s="16">
        <v>0</v>
      </c>
      <c r="G2910" s="15">
        <f>TRUNC((G2909) * D2910/100, 1)</f>
        <v>1112.9000000000001</v>
      </c>
      <c r="H2910" s="6" t="s">
        <v>5631</v>
      </c>
      <c r="I2910" s="6" t="s">
        <v>5631</v>
      </c>
      <c r="K2910" s="6" t="s">
        <v>608</v>
      </c>
      <c r="L2910" s="6" t="s">
        <v>5631</v>
      </c>
      <c r="M2910" s="6" t="s">
        <v>3749</v>
      </c>
      <c r="N2910" s="6" t="s">
        <v>5631</v>
      </c>
    </row>
    <row r="2911" spans="1:14" ht="15" customHeight="1">
      <c r="B2911" s="6" t="s">
        <v>4803</v>
      </c>
      <c r="G2911" s="14">
        <f>TRUNC(G2909+G2910, 0)</f>
        <v>17011</v>
      </c>
    </row>
    <row r="2912" spans="1:14" ht="15" customHeight="1">
      <c r="A2912" s="6" t="s">
        <v>2270</v>
      </c>
      <c r="B2912" s="6" t="s">
        <v>2417</v>
      </c>
      <c r="C2912" s="6" t="s">
        <v>2659</v>
      </c>
      <c r="D2912" s="6">
        <v>1</v>
      </c>
      <c r="E2912" s="15" t="s">
        <v>3317</v>
      </c>
      <c r="F2912" s="15">
        <f>TRUNC(중기기초자료!E721 * 중기전역변수!C19, 1)</f>
        <v>25758.7</v>
      </c>
      <c r="G2912" s="15">
        <f>TRUNC(F2912*D2912, 1)</f>
        <v>25758.7</v>
      </c>
      <c r="H2912" s="6" t="s">
        <v>5631</v>
      </c>
      <c r="I2912" s="6" t="s">
        <v>5631</v>
      </c>
      <c r="K2912" s="6" t="s">
        <v>3156</v>
      </c>
      <c r="L2912" s="6" t="s">
        <v>5631</v>
      </c>
      <c r="M2912" s="6" t="s">
        <v>3230</v>
      </c>
    </row>
    <row r="2913" spans="1:14" ht="15" customHeight="1">
      <c r="B2913" s="6" t="s">
        <v>4803</v>
      </c>
      <c r="G2913" s="14">
        <f>TRUNC(G2912, 0)</f>
        <v>25758</v>
      </c>
    </row>
    <row r="2914" spans="1:14" ht="15" customHeight="1">
      <c r="B2914" s="6" t="s">
        <v>588</v>
      </c>
      <c r="G2914" s="14">
        <f>TRUNC(G2908+G2911+G2913, 0)</f>
        <v>83497</v>
      </c>
    </row>
    <row r="2915" spans="1:14" ht="15" customHeight="1">
      <c r="A2915" s="13"/>
      <c r="B2915" s="13"/>
      <c r="C2915" s="13"/>
      <c r="D2915" s="13"/>
      <c r="E2915" s="13"/>
      <c r="F2915" s="13"/>
      <c r="G2915" s="13"/>
      <c r="H2915" s="13"/>
    </row>
    <row r="2916" spans="1:14" ht="15" customHeight="1">
      <c r="A2916" s="13" t="s">
        <v>4970</v>
      </c>
      <c r="B2916" s="13" t="s">
        <v>4018</v>
      </c>
      <c r="C2916" s="13"/>
      <c r="D2916" s="13"/>
      <c r="E2916" s="13"/>
      <c r="F2916" s="13"/>
      <c r="G2916" s="13"/>
      <c r="H2916" s="13"/>
      <c r="I2916" s="6" t="s">
        <v>5631</v>
      </c>
      <c r="J2916" s="6" t="s">
        <v>5020</v>
      </c>
    </row>
    <row r="2917" spans="1:14" ht="15" customHeight="1">
      <c r="A2917" s="13" t="s">
        <v>1567</v>
      </c>
      <c r="B2917" s="13" t="s">
        <v>1544</v>
      </c>
      <c r="C2917" s="13"/>
      <c r="D2917" s="13"/>
      <c r="E2917" s="13"/>
      <c r="F2917" s="13"/>
      <c r="G2917" s="13"/>
      <c r="H2917" s="13"/>
    </row>
    <row r="2918" spans="1:14" ht="15" customHeight="1">
      <c r="A2918" s="5" t="s">
        <v>4302</v>
      </c>
      <c r="B2918" s="5"/>
      <c r="C2918" s="5" t="s">
        <v>2755</v>
      </c>
      <c r="D2918" s="5" t="s">
        <v>182</v>
      </c>
      <c r="E2918" s="5" t="s">
        <v>5266</v>
      </c>
      <c r="F2918" s="5" t="s">
        <v>1321</v>
      </c>
      <c r="G2918" s="5" t="s">
        <v>780</v>
      </c>
      <c r="H2918" s="5" t="s">
        <v>1458</v>
      </c>
    </row>
    <row r="2919" spans="1:14" ht="15" customHeight="1">
      <c r="A2919" s="6" t="s">
        <v>405</v>
      </c>
      <c r="B2919" s="6" t="s">
        <v>852</v>
      </c>
      <c r="C2919" s="6" t="s">
        <v>2843</v>
      </c>
      <c r="D2919" s="6">
        <f>(1125 + 500 + 849)*10^-4</f>
        <v>0.24740000000000001</v>
      </c>
      <c r="E2919" s="14" t="s">
        <v>4463</v>
      </c>
      <c r="F2919" s="14">
        <f>TRUNC(중기기초자료!F261 * 중기전역변수!C5/1000,0)</f>
        <v>43770</v>
      </c>
      <c r="G2919" s="15">
        <f>TRUNC(F2919*D2919, 1)</f>
        <v>10828.6</v>
      </c>
      <c r="H2919" s="6" t="s">
        <v>5631</v>
      </c>
      <c r="I2919" s="6" t="s">
        <v>5631</v>
      </c>
      <c r="K2919" s="6" t="s">
        <v>724</v>
      </c>
      <c r="L2919" s="6" t="s">
        <v>5631</v>
      </c>
      <c r="M2919" s="6" t="s">
        <v>925</v>
      </c>
      <c r="N2919" s="6" t="s">
        <v>2291</v>
      </c>
    </row>
    <row r="2920" spans="1:14" ht="15" customHeight="1">
      <c r="B2920" s="6" t="s">
        <v>4803</v>
      </c>
      <c r="G2920" s="14">
        <f>TRUNC(G2919, 0)</f>
        <v>10828</v>
      </c>
    </row>
    <row r="2921" spans="1:14" ht="15" customHeight="1">
      <c r="A2921" s="6" t="s">
        <v>3802</v>
      </c>
      <c r="B2921" s="6" t="s">
        <v>2171</v>
      </c>
      <c r="C2921" s="6" t="s">
        <v>4283</v>
      </c>
      <c r="D2921" s="6">
        <v>8.9</v>
      </c>
      <c r="E2921" s="16" t="s">
        <v>5542</v>
      </c>
      <c r="F2921" s="16">
        <f>중기기초자료!D731</f>
        <v>1223</v>
      </c>
      <c r="G2921" s="15">
        <f>TRUNC(F2921*D2921, 1)</f>
        <v>10884.7</v>
      </c>
      <c r="H2921" s="6" t="s">
        <v>5631</v>
      </c>
      <c r="I2921" s="6" t="s">
        <v>5631</v>
      </c>
      <c r="K2921" s="6" t="s">
        <v>2015</v>
      </c>
      <c r="L2921" s="6" t="s">
        <v>5631</v>
      </c>
      <c r="M2921" s="6" t="s">
        <v>1155</v>
      </c>
    </row>
    <row r="2922" spans="1:14" ht="15" customHeight="1">
      <c r="B2922" s="6" t="s">
        <v>1786</v>
      </c>
      <c r="C2922" s="6" t="s">
        <v>4283</v>
      </c>
      <c r="D2922" s="6">
        <v>25</v>
      </c>
      <c r="E2922" s="16" t="s">
        <v>2305</v>
      </c>
      <c r="F2922" s="16">
        <v>0</v>
      </c>
      <c r="G2922" s="15">
        <f>TRUNC((G2921) * D2922/100, 1)</f>
        <v>2721.1</v>
      </c>
      <c r="H2922" s="6" t="s">
        <v>5631</v>
      </c>
      <c r="I2922" s="6" t="s">
        <v>5631</v>
      </c>
      <c r="K2922" s="6" t="s">
        <v>608</v>
      </c>
      <c r="L2922" s="6" t="s">
        <v>5631</v>
      </c>
      <c r="M2922" s="6" t="s">
        <v>3749</v>
      </c>
      <c r="N2922" s="6" t="s">
        <v>5631</v>
      </c>
    </row>
    <row r="2923" spans="1:14" ht="15" customHeight="1">
      <c r="B2923" s="6" t="s">
        <v>4803</v>
      </c>
      <c r="G2923" s="14">
        <f>TRUNC(G2921+G2922, 0)</f>
        <v>13605</v>
      </c>
    </row>
    <row r="2924" spans="1:14" ht="15" customHeight="1">
      <c r="A2924" s="6" t="s">
        <v>2270</v>
      </c>
      <c r="B2924" s="6" t="s">
        <v>2417</v>
      </c>
      <c r="C2924" s="6" t="s">
        <v>2659</v>
      </c>
      <c r="D2924" s="6">
        <v>1</v>
      </c>
      <c r="E2924" s="15" t="s">
        <v>3317</v>
      </c>
      <c r="F2924" s="15">
        <f>TRUNC(중기기초자료!E721 * 중기전역변수!C19, 1)</f>
        <v>25758.7</v>
      </c>
      <c r="G2924" s="15">
        <f>TRUNC(F2924*D2924, 1)</f>
        <v>25758.7</v>
      </c>
      <c r="H2924" s="6" t="s">
        <v>5631</v>
      </c>
      <c r="I2924" s="6" t="s">
        <v>5631</v>
      </c>
      <c r="K2924" s="6" t="s">
        <v>3156</v>
      </c>
      <c r="L2924" s="6" t="s">
        <v>5631</v>
      </c>
      <c r="M2924" s="6" t="s">
        <v>3230</v>
      </c>
    </row>
    <row r="2925" spans="1:14" ht="15" customHeight="1">
      <c r="B2925" s="6" t="s">
        <v>4803</v>
      </c>
      <c r="G2925" s="14">
        <f>TRUNC(G2924, 0)</f>
        <v>25758</v>
      </c>
    </row>
    <row r="2926" spans="1:14" ht="15" customHeight="1">
      <c r="B2926" s="6" t="s">
        <v>588</v>
      </c>
      <c r="G2926" s="14">
        <f>TRUNC(G2920+G2923+G2925, 0)</f>
        <v>50191</v>
      </c>
    </row>
    <row r="2927" spans="1:14" ht="15" customHeight="1">
      <c r="A2927" s="13"/>
      <c r="B2927" s="13"/>
      <c r="C2927" s="13"/>
      <c r="D2927" s="13"/>
      <c r="E2927" s="13"/>
      <c r="F2927" s="13"/>
      <c r="G2927" s="13"/>
      <c r="H2927" s="13"/>
    </row>
    <row r="2928" spans="1:14" ht="15" customHeight="1">
      <c r="A2928" s="13" t="s">
        <v>4970</v>
      </c>
      <c r="B2928" s="13" t="s">
        <v>5026</v>
      </c>
      <c r="C2928" s="13"/>
      <c r="D2928" s="13"/>
      <c r="E2928" s="13"/>
      <c r="F2928" s="13"/>
      <c r="G2928" s="13"/>
      <c r="H2928" s="13"/>
      <c r="I2928" s="6" t="s">
        <v>5631</v>
      </c>
      <c r="J2928" s="6" t="s">
        <v>4602</v>
      </c>
    </row>
    <row r="2929" spans="1:14" ht="15" customHeight="1">
      <c r="A2929" s="13" t="s">
        <v>1567</v>
      </c>
      <c r="B2929" s="13" t="s">
        <v>896</v>
      </c>
      <c r="C2929" s="13"/>
      <c r="D2929" s="13"/>
      <c r="E2929" s="13"/>
      <c r="F2929" s="13"/>
      <c r="G2929" s="13"/>
      <c r="H2929" s="13"/>
    </row>
    <row r="2930" spans="1:14" ht="15" customHeight="1">
      <c r="A2930" s="5" t="s">
        <v>4302</v>
      </c>
      <c r="B2930" s="5"/>
      <c r="C2930" s="5" t="s">
        <v>2755</v>
      </c>
      <c r="D2930" s="5" t="s">
        <v>182</v>
      </c>
      <c r="E2930" s="5" t="s">
        <v>5266</v>
      </c>
      <c r="F2930" s="5" t="s">
        <v>1321</v>
      </c>
      <c r="G2930" s="5" t="s">
        <v>780</v>
      </c>
      <c r="H2930" s="5" t="s">
        <v>1458</v>
      </c>
    </row>
    <row r="2931" spans="1:14" ht="15" customHeight="1">
      <c r="A2931" s="6" t="s">
        <v>405</v>
      </c>
      <c r="B2931" s="6" t="s">
        <v>852</v>
      </c>
      <c r="C2931" s="6" t="s">
        <v>4427</v>
      </c>
      <c r="D2931" s="6">
        <f>(1125 + 500 + 849)*10^-4</f>
        <v>0.24740000000000001</v>
      </c>
      <c r="E2931" s="14" t="s">
        <v>4463</v>
      </c>
      <c r="F2931" s="14">
        <f>TRUNC(중기기초자료!F262 * 중기전역변수!C5/1000,0)</f>
        <v>52893</v>
      </c>
      <c r="G2931" s="15">
        <f>TRUNC(F2931*D2931, 1)</f>
        <v>13085.7</v>
      </c>
      <c r="H2931" s="6" t="s">
        <v>5631</v>
      </c>
      <c r="I2931" s="6" t="s">
        <v>5631</v>
      </c>
      <c r="K2931" s="6" t="s">
        <v>724</v>
      </c>
      <c r="L2931" s="6" t="s">
        <v>5631</v>
      </c>
      <c r="M2931" s="6" t="s">
        <v>611</v>
      </c>
      <c r="N2931" s="6" t="s">
        <v>2291</v>
      </c>
    </row>
    <row r="2932" spans="1:14" ht="15" customHeight="1">
      <c r="B2932" s="6" t="s">
        <v>4803</v>
      </c>
      <c r="G2932" s="14">
        <f>TRUNC(G2931, 0)</f>
        <v>13085</v>
      </c>
    </row>
    <row r="2933" spans="1:14" ht="15" customHeight="1">
      <c r="A2933" s="6" t="s">
        <v>3802</v>
      </c>
      <c r="B2933" s="6" t="s">
        <v>2171</v>
      </c>
      <c r="C2933" s="6" t="s">
        <v>4283</v>
      </c>
      <c r="D2933" s="6">
        <v>10.9</v>
      </c>
      <c r="E2933" s="16" t="s">
        <v>5542</v>
      </c>
      <c r="F2933" s="16">
        <f>중기기초자료!D731</f>
        <v>1223</v>
      </c>
      <c r="G2933" s="15">
        <f>TRUNC(F2933*D2933, 1)</f>
        <v>13330.7</v>
      </c>
      <c r="H2933" s="6" t="s">
        <v>5631</v>
      </c>
      <c r="I2933" s="6" t="s">
        <v>5631</v>
      </c>
      <c r="K2933" s="6" t="s">
        <v>2015</v>
      </c>
      <c r="L2933" s="6" t="s">
        <v>5631</v>
      </c>
      <c r="M2933" s="6" t="s">
        <v>1155</v>
      </c>
    </row>
    <row r="2934" spans="1:14" ht="15" customHeight="1">
      <c r="B2934" s="6" t="s">
        <v>1786</v>
      </c>
      <c r="C2934" s="6" t="s">
        <v>4283</v>
      </c>
      <c r="D2934" s="6">
        <v>25</v>
      </c>
      <c r="E2934" s="16" t="s">
        <v>2305</v>
      </c>
      <c r="F2934" s="16">
        <v>0</v>
      </c>
      <c r="G2934" s="15">
        <f>TRUNC((G2933) * D2934/100, 1)</f>
        <v>3332.6</v>
      </c>
      <c r="H2934" s="6" t="s">
        <v>5631</v>
      </c>
      <c r="I2934" s="6" t="s">
        <v>5631</v>
      </c>
      <c r="K2934" s="6" t="s">
        <v>608</v>
      </c>
      <c r="L2934" s="6" t="s">
        <v>5631</v>
      </c>
      <c r="M2934" s="6" t="s">
        <v>3749</v>
      </c>
      <c r="N2934" s="6" t="s">
        <v>5631</v>
      </c>
    </row>
    <row r="2935" spans="1:14" ht="15" customHeight="1">
      <c r="B2935" s="6" t="s">
        <v>4803</v>
      </c>
      <c r="G2935" s="14">
        <f>TRUNC(G2933+G2934, 0)</f>
        <v>16663</v>
      </c>
    </row>
    <row r="2936" spans="1:14" ht="15" customHeight="1">
      <c r="A2936" s="6" t="s">
        <v>2270</v>
      </c>
      <c r="B2936" s="6" t="s">
        <v>2417</v>
      </c>
      <c r="C2936" s="6" t="s">
        <v>2659</v>
      </c>
      <c r="D2936" s="6">
        <v>1</v>
      </c>
      <c r="E2936" s="15" t="s">
        <v>3317</v>
      </c>
      <c r="F2936" s="15">
        <f>TRUNC(중기기초자료!E721 * 중기전역변수!C19, 1)</f>
        <v>25758.7</v>
      </c>
      <c r="G2936" s="15">
        <f>TRUNC(F2936*D2936, 1)</f>
        <v>25758.7</v>
      </c>
      <c r="H2936" s="6" t="s">
        <v>5631</v>
      </c>
      <c r="I2936" s="6" t="s">
        <v>5631</v>
      </c>
      <c r="K2936" s="6" t="s">
        <v>3156</v>
      </c>
      <c r="L2936" s="6" t="s">
        <v>5631</v>
      </c>
      <c r="M2936" s="6" t="s">
        <v>3230</v>
      </c>
    </row>
    <row r="2937" spans="1:14" ht="15" customHeight="1">
      <c r="B2937" s="6" t="s">
        <v>4803</v>
      </c>
      <c r="G2937" s="14">
        <f>TRUNC(G2936, 0)</f>
        <v>25758</v>
      </c>
    </row>
    <row r="2938" spans="1:14" ht="15" customHeight="1">
      <c r="B2938" s="6" t="s">
        <v>588</v>
      </c>
      <c r="G2938" s="14">
        <f>TRUNC(G2932+G2935+G2937, 0)</f>
        <v>55506</v>
      </c>
    </row>
    <row r="2939" spans="1:14" ht="15" customHeight="1">
      <c r="A2939" s="13"/>
      <c r="B2939" s="13"/>
      <c r="C2939" s="13"/>
      <c r="D2939" s="13"/>
      <c r="E2939" s="13"/>
      <c r="F2939" s="13"/>
      <c r="G2939" s="13"/>
      <c r="H2939" s="13"/>
    </row>
    <row r="2940" spans="1:14" ht="15" customHeight="1">
      <c r="A2940" s="13" t="s">
        <v>4970</v>
      </c>
      <c r="B2940" s="13" t="s">
        <v>3007</v>
      </c>
      <c r="C2940" s="13"/>
      <c r="D2940" s="13"/>
      <c r="E2940" s="13"/>
      <c r="F2940" s="13"/>
      <c r="G2940" s="13"/>
      <c r="H2940" s="13"/>
      <c r="I2940" s="6" t="s">
        <v>5631</v>
      </c>
      <c r="J2940" s="6" t="s">
        <v>2977</v>
      </c>
    </row>
    <row r="2941" spans="1:14" ht="15" customHeight="1">
      <c r="A2941" s="13" t="s">
        <v>1567</v>
      </c>
      <c r="B2941" s="13" t="s">
        <v>1455</v>
      </c>
      <c r="C2941" s="13"/>
      <c r="D2941" s="13"/>
      <c r="E2941" s="13"/>
      <c r="F2941" s="13"/>
      <c r="G2941" s="13"/>
      <c r="H2941" s="13"/>
    </row>
    <row r="2942" spans="1:14" ht="15" customHeight="1">
      <c r="A2942" s="5" t="s">
        <v>4302</v>
      </c>
      <c r="B2942" s="5"/>
      <c r="C2942" s="5" t="s">
        <v>2755</v>
      </c>
      <c r="D2942" s="5" t="s">
        <v>182</v>
      </c>
      <c r="E2942" s="5" t="s">
        <v>5266</v>
      </c>
      <c r="F2942" s="5" t="s">
        <v>1321</v>
      </c>
      <c r="G2942" s="5" t="s">
        <v>780</v>
      </c>
      <c r="H2942" s="5" t="s">
        <v>1458</v>
      </c>
    </row>
    <row r="2943" spans="1:14" ht="15" customHeight="1">
      <c r="A2943" s="6" t="s">
        <v>405</v>
      </c>
      <c r="B2943" s="6" t="s">
        <v>852</v>
      </c>
      <c r="C2943" s="6" t="s">
        <v>652</v>
      </c>
      <c r="D2943" s="6">
        <f>(1125 + 500 + 849)*10^-4</f>
        <v>0.24740000000000001</v>
      </c>
      <c r="E2943" s="14" t="s">
        <v>4463</v>
      </c>
      <c r="F2943" s="14">
        <f>TRUNC(중기기초자료!F263 * 중기전역변수!C5/1000,0)</f>
        <v>65286</v>
      </c>
      <c r="G2943" s="15">
        <f>TRUNC(F2943*D2943, 1)</f>
        <v>16151.7</v>
      </c>
      <c r="H2943" s="6" t="s">
        <v>5631</v>
      </c>
      <c r="I2943" s="6" t="s">
        <v>5631</v>
      </c>
      <c r="K2943" s="6" t="s">
        <v>724</v>
      </c>
      <c r="L2943" s="6" t="s">
        <v>5631</v>
      </c>
      <c r="M2943" s="6" t="s">
        <v>1695</v>
      </c>
      <c r="N2943" s="6" t="s">
        <v>2291</v>
      </c>
    </row>
    <row r="2944" spans="1:14" ht="15" customHeight="1">
      <c r="B2944" s="6" t="s">
        <v>4803</v>
      </c>
      <c r="G2944" s="14">
        <f>TRUNC(G2943, 0)</f>
        <v>16151</v>
      </c>
    </row>
    <row r="2945" spans="1:14" ht="15" customHeight="1">
      <c r="A2945" s="6" t="s">
        <v>3802</v>
      </c>
      <c r="B2945" s="6" t="s">
        <v>2171</v>
      </c>
      <c r="C2945" s="6" t="s">
        <v>4283</v>
      </c>
      <c r="D2945" s="6">
        <v>11.3</v>
      </c>
      <c r="E2945" s="16" t="s">
        <v>5542</v>
      </c>
      <c r="F2945" s="16">
        <f>중기기초자료!D731</f>
        <v>1223</v>
      </c>
      <c r="G2945" s="15">
        <f>TRUNC(F2945*D2945, 1)</f>
        <v>13819.9</v>
      </c>
      <c r="H2945" s="6" t="s">
        <v>5631</v>
      </c>
      <c r="I2945" s="6" t="s">
        <v>5631</v>
      </c>
      <c r="K2945" s="6" t="s">
        <v>2015</v>
      </c>
      <c r="L2945" s="6" t="s">
        <v>5631</v>
      </c>
      <c r="M2945" s="6" t="s">
        <v>1155</v>
      </c>
    </row>
    <row r="2946" spans="1:14" ht="15" customHeight="1">
      <c r="B2946" s="6" t="s">
        <v>1786</v>
      </c>
      <c r="C2946" s="6" t="s">
        <v>4283</v>
      </c>
      <c r="D2946" s="6">
        <v>25</v>
      </c>
      <c r="E2946" s="16" t="s">
        <v>2305</v>
      </c>
      <c r="F2946" s="16">
        <v>0</v>
      </c>
      <c r="G2946" s="15">
        <f>TRUNC((G2945) * D2946/100, 1)</f>
        <v>3454.9</v>
      </c>
      <c r="H2946" s="6" t="s">
        <v>5631</v>
      </c>
      <c r="I2946" s="6" t="s">
        <v>5631</v>
      </c>
      <c r="K2946" s="6" t="s">
        <v>608</v>
      </c>
      <c r="L2946" s="6" t="s">
        <v>5631</v>
      </c>
      <c r="M2946" s="6" t="s">
        <v>3749</v>
      </c>
      <c r="N2946" s="6" t="s">
        <v>5631</v>
      </c>
    </row>
    <row r="2947" spans="1:14" ht="15" customHeight="1">
      <c r="B2947" s="6" t="s">
        <v>4803</v>
      </c>
      <c r="G2947" s="14">
        <f>TRUNC(G2945+G2946, 0)</f>
        <v>17274</v>
      </c>
    </row>
    <row r="2948" spans="1:14" ht="15" customHeight="1">
      <c r="A2948" s="6" t="s">
        <v>2270</v>
      </c>
      <c r="B2948" s="6" t="s">
        <v>2417</v>
      </c>
      <c r="C2948" s="6" t="s">
        <v>2659</v>
      </c>
      <c r="D2948" s="6">
        <v>1</v>
      </c>
      <c r="E2948" s="15" t="s">
        <v>3317</v>
      </c>
      <c r="F2948" s="15">
        <f>TRUNC(중기기초자료!E721 * 중기전역변수!C19, 1)</f>
        <v>25758.7</v>
      </c>
      <c r="G2948" s="15">
        <f>TRUNC(F2948*D2948, 1)</f>
        <v>25758.7</v>
      </c>
      <c r="H2948" s="6" t="s">
        <v>5631</v>
      </c>
      <c r="I2948" s="6" t="s">
        <v>5631</v>
      </c>
      <c r="K2948" s="6" t="s">
        <v>3156</v>
      </c>
      <c r="L2948" s="6" t="s">
        <v>5631</v>
      </c>
      <c r="M2948" s="6" t="s">
        <v>3230</v>
      </c>
    </row>
    <row r="2949" spans="1:14" ht="15" customHeight="1">
      <c r="B2949" s="6" t="s">
        <v>4803</v>
      </c>
      <c r="G2949" s="14">
        <f>TRUNC(G2948, 0)</f>
        <v>25758</v>
      </c>
    </row>
    <row r="2950" spans="1:14" ht="15" customHeight="1">
      <c r="B2950" s="6" t="s">
        <v>588</v>
      </c>
      <c r="G2950" s="14">
        <f>TRUNC(G2944+G2947+G2949, 0)</f>
        <v>59183</v>
      </c>
    </row>
    <row r="2951" spans="1:14" ht="15" customHeight="1">
      <c r="A2951" s="13"/>
      <c r="B2951" s="13"/>
      <c r="C2951" s="13"/>
      <c r="D2951" s="13"/>
      <c r="E2951" s="13"/>
      <c r="F2951" s="13"/>
      <c r="G2951" s="13"/>
      <c r="H2951" s="13"/>
    </row>
    <row r="2952" spans="1:14" ht="15" customHeight="1">
      <c r="A2952" s="13" t="s">
        <v>4970</v>
      </c>
      <c r="B2952" s="13" t="s">
        <v>2306</v>
      </c>
      <c r="C2952" s="13"/>
      <c r="D2952" s="13"/>
      <c r="E2952" s="13"/>
      <c r="F2952" s="13"/>
      <c r="G2952" s="13"/>
      <c r="H2952" s="13"/>
      <c r="I2952" s="6" t="s">
        <v>5631</v>
      </c>
      <c r="J2952" s="6" t="s">
        <v>4342</v>
      </c>
    </row>
    <row r="2953" spans="1:14" ht="15" customHeight="1">
      <c r="A2953" s="13" t="s">
        <v>1567</v>
      </c>
      <c r="B2953" s="13" t="s">
        <v>4384</v>
      </c>
      <c r="C2953" s="13"/>
      <c r="D2953" s="13"/>
      <c r="E2953" s="13"/>
      <c r="F2953" s="13"/>
      <c r="G2953" s="13"/>
      <c r="H2953" s="13"/>
    </row>
    <row r="2954" spans="1:14" ht="15" customHeight="1">
      <c r="A2954" s="5" t="s">
        <v>4302</v>
      </c>
      <c r="B2954" s="5"/>
      <c r="C2954" s="5" t="s">
        <v>2755</v>
      </c>
      <c r="D2954" s="5" t="s">
        <v>182</v>
      </c>
      <c r="E2954" s="5" t="s">
        <v>5266</v>
      </c>
      <c r="F2954" s="5" t="s">
        <v>1321</v>
      </c>
      <c r="G2954" s="5" t="s">
        <v>780</v>
      </c>
      <c r="H2954" s="5" t="s">
        <v>1458</v>
      </c>
    </row>
    <row r="2955" spans="1:14" ht="15" customHeight="1">
      <c r="A2955" s="6" t="s">
        <v>405</v>
      </c>
      <c r="B2955" s="6" t="s">
        <v>852</v>
      </c>
      <c r="C2955" s="6" t="s">
        <v>216</v>
      </c>
      <c r="D2955" s="6">
        <f>(1125 + 500 + 849)*10^-4</f>
        <v>0.24740000000000001</v>
      </c>
      <c r="E2955" s="14" t="s">
        <v>4463</v>
      </c>
      <c r="F2955" s="14">
        <f>TRUNC(중기기초자료!F264 * 중기전역변수!C5/1000,0)</f>
        <v>76115</v>
      </c>
      <c r="G2955" s="15">
        <f>TRUNC(F2955*D2955, 1)</f>
        <v>18830.8</v>
      </c>
      <c r="H2955" s="6" t="s">
        <v>5631</v>
      </c>
      <c r="I2955" s="6" t="s">
        <v>5631</v>
      </c>
      <c r="K2955" s="6" t="s">
        <v>724</v>
      </c>
      <c r="L2955" s="6" t="s">
        <v>5631</v>
      </c>
      <c r="M2955" s="6" t="s">
        <v>313</v>
      </c>
      <c r="N2955" s="6" t="s">
        <v>2291</v>
      </c>
    </row>
    <row r="2956" spans="1:14" ht="15" customHeight="1">
      <c r="B2956" s="6" t="s">
        <v>4803</v>
      </c>
      <c r="G2956" s="14">
        <f>TRUNC(G2955, 0)</f>
        <v>18830</v>
      </c>
    </row>
    <row r="2957" spans="1:14" ht="15" customHeight="1">
      <c r="A2957" s="6" t="s">
        <v>3802</v>
      </c>
      <c r="B2957" s="6" t="s">
        <v>2171</v>
      </c>
      <c r="C2957" s="6" t="s">
        <v>4283</v>
      </c>
      <c r="D2957" s="6">
        <v>14.3</v>
      </c>
      <c r="E2957" s="16" t="s">
        <v>5542</v>
      </c>
      <c r="F2957" s="16">
        <f>중기기초자료!D731</f>
        <v>1223</v>
      </c>
      <c r="G2957" s="15">
        <f>TRUNC(F2957*D2957, 1)</f>
        <v>17488.900000000001</v>
      </c>
      <c r="H2957" s="6" t="s">
        <v>5631</v>
      </c>
      <c r="I2957" s="6" t="s">
        <v>5631</v>
      </c>
      <c r="K2957" s="6" t="s">
        <v>2015</v>
      </c>
      <c r="L2957" s="6" t="s">
        <v>5631</v>
      </c>
      <c r="M2957" s="6" t="s">
        <v>1155</v>
      </c>
    </row>
    <row r="2958" spans="1:14" ht="15" customHeight="1">
      <c r="B2958" s="6" t="s">
        <v>1786</v>
      </c>
      <c r="C2958" s="6" t="s">
        <v>4283</v>
      </c>
      <c r="D2958" s="6">
        <v>25</v>
      </c>
      <c r="E2958" s="16" t="s">
        <v>2305</v>
      </c>
      <c r="F2958" s="16">
        <v>0</v>
      </c>
      <c r="G2958" s="15">
        <f>TRUNC((G2957) * D2958/100, 1)</f>
        <v>4372.2</v>
      </c>
      <c r="H2958" s="6" t="s">
        <v>5631</v>
      </c>
      <c r="I2958" s="6" t="s">
        <v>5631</v>
      </c>
      <c r="K2958" s="6" t="s">
        <v>608</v>
      </c>
      <c r="L2958" s="6" t="s">
        <v>5631</v>
      </c>
      <c r="M2958" s="6" t="s">
        <v>3749</v>
      </c>
      <c r="N2958" s="6" t="s">
        <v>5631</v>
      </c>
    </row>
    <row r="2959" spans="1:14" ht="15" customHeight="1">
      <c r="B2959" s="6" t="s">
        <v>4803</v>
      </c>
      <c r="G2959" s="14">
        <f>TRUNC(G2957+G2958, 0)</f>
        <v>21861</v>
      </c>
    </row>
    <row r="2960" spans="1:14" ht="15" customHeight="1">
      <c r="A2960" s="6" t="s">
        <v>2270</v>
      </c>
      <c r="B2960" s="6" t="s">
        <v>2417</v>
      </c>
      <c r="C2960" s="6" t="s">
        <v>2659</v>
      </c>
      <c r="D2960" s="6">
        <v>1</v>
      </c>
      <c r="E2960" s="15" t="s">
        <v>3317</v>
      </c>
      <c r="F2960" s="15">
        <f>TRUNC(중기기초자료!E721 * 중기전역변수!C19, 1)</f>
        <v>25758.7</v>
      </c>
      <c r="G2960" s="15">
        <f>TRUNC(F2960*D2960, 1)</f>
        <v>25758.7</v>
      </c>
      <c r="H2960" s="6" t="s">
        <v>5631</v>
      </c>
      <c r="I2960" s="6" t="s">
        <v>5631</v>
      </c>
      <c r="K2960" s="6" t="s">
        <v>3156</v>
      </c>
      <c r="L2960" s="6" t="s">
        <v>5631</v>
      </c>
      <c r="M2960" s="6" t="s">
        <v>3230</v>
      </c>
    </row>
    <row r="2961" spans="1:14" ht="15" customHeight="1">
      <c r="B2961" s="6" t="s">
        <v>4803</v>
      </c>
      <c r="G2961" s="14">
        <f>TRUNC(G2960, 0)</f>
        <v>25758</v>
      </c>
    </row>
    <row r="2962" spans="1:14" ht="15" customHeight="1">
      <c r="B2962" s="6" t="s">
        <v>588</v>
      </c>
      <c r="G2962" s="14">
        <f>TRUNC(G2956+G2959+G2961, 0)</f>
        <v>66449</v>
      </c>
    </row>
    <row r="2963" spans="1:14" ht="15" customHeight="1">
      <c r="A2963" s="13"/>
      <c r="B2963" s="13"/>
      <c r="C2963" s="13"/>
      <c r="D2963" s="13"/>
      <c r="E2963" s="13"/>
      <c r="F2963" s="13"/>
      <c r="G2963" s="13"/>
      <c r="H2963" s="13"/>
    </row>
    <row r="2964" spans="1:14" ht="15" customHeight="1">
      <c r="A2964" s="13" t="s">
        <v>4970</v>
      </c>
      <c r="B2964" s="13" t="s">
        <v>3372</v>
      </c>
      <c r="C2964" s="13"/>
      <c r="D2964" s="13"/>
      <c r="E2964" s="13"/>
      <c r="F2964" s="13"/>
      <c r="G2964" s="13"/>
      <c r="H2964" s="13"/>
      <c r="I2964" s="6" t="s">
        <v>5631</v>
      </c>
      <c r="J2964" s="6" t="s">
        <v>1290</v>
      </c>
    </row>
    <row r="2965" spans="1:14" ht="15" customHeight="1">
      <c r="A2965" s="13" t="s">
        <v>1567</v>
      </c>
      <c r="B2965" s="13" t="s">
        <v>2671</v>
      </c>
      <c r="C2965" s="13"/>
      <c r="D2965" s="13"/>
      <c r="E2965" s="13"/>
      <c r="F2965" s="13"/>
      <c r="G2965" s="13"/>
      <c r="H2965" s="13"/>
    </row>
    <row r="2966" spans="1:14" ht="15" customHeight="1">
      <c r="A2966" s="5" t="s">
        <v>4302</v>
      </c>
      <c r="B2966" s="5"/>
      <c r="C2966" s="5" t="s">
        <v>2755</v>
      </c>
      <c r="D2966" s="5" t="s">
        <v>182</v>
      </c>
      <c r="E2966" s="5" t="s">
        <v>5266</v>
      </c>
      <c r="F2966" s="5" t="s">
        <v>1321</v>
      </c>
      <c r="G2966" s="5" t="s">
        <v>780</v>
      </c>
      <c r="H2966" s="5" t="s">
        <v>1458</v>
      </c>
    </row>
    <row r="2967" spans="1:14" ht="15" customHeight="1">
      <c r="A2967" s="6" t="s">
        <v>405</v>
      </c>
      <c r="B2967" s="6" t="s">
        <v>2538</v>
      </c>
      <c r="C2967" s="6" t="s">
        <v>1510</v>
      </c>
      <c r="D2967" s="6">
        <f>(1125 + 750 + 606)*10^-4</f>
        <v>0.24810000000000001</v>
      </c>
      <c r="E2967" s="14" t="s">
        <v>4463</v>
      </c>
      <c r="F2967" s="14">
        <f>TRUNC(중기기초자료!F265 * 중기전역변수!C5/1000,0)</f>
        <v>1938</v>
      </c>
      <c r="G2967" s="15">
        <f>TRUNC(F2967*D2967, 1)</f>
        <v>480.8</v>
      </c>
      <c r="H2967" s="6" t="s">
        <v>5631</v>
      </c>
      <c r="I2967" s="6" t="s">
        <v>5631</v>
      </c>
      <c r="K2967" s="6" t="s">
        <v>724</v>
      </c>
      <c r="L2967" s="6" t="s">
        <v>5631</v>
      </c>
      <c r="M2967" s="6" t="s">
        <v>5350</v>
      </c>
      <c r="N2967" s="6" t="s">
        <v>4862</v>
      </c>
    </row>
    <row r="2968" spans="1:14" ht="15" customHeight="1">
      <c r="B2968" s="6" t="s">
        <v>4803</v>
      </c>
      <c r="G2968" s="14">
        <f>TRUNC(G2967, 0)</f>
        <v>480</v>
      </c>
    </row>
    <row r="2969" spans="1:14" ht="15" customHeight="1">
      <c r="A2969" s="6" t="s">
        <v>3802</v>
      </c>
      <c r="B2969" s="6" t="s">
        <v>3250</v>
      </c>
      <c r="C2969" s="6" t="s">
        <v>4283</v>
      </c>
      <c r="D2969" s="6">
        <v>0.8</v>
      </c>
      <c r="E2969" s="16" t="s">
        <v>5542</v>
      </c>
      <c r="F2969" s="16">
        <f>중기기초자료!D730</f>
        <v>1399</v>
      </c>
      <c r="G2969" s="15">
        <f>TRUNC(F2969*D2969, 1)</f>
        <v>1119.2</v>
      </c>
      <c r="H2969" s="6" t="s">
        <v>5631</v>
      </c>
      <c r="I2969" s="6" t="s">
        <v>5631</v>
      </c>
      <c r="K2969" s="6" t="s">
        <v>2015</v>
      </c>
      <c r="L2969" s="6" t="s">
        <v>5631</v>
      </c>
      <c r="M2969" s="6" t="s">
        <v>4799</v>
      </c>
    </row>
    <row r="2970" spans="1:14" ht="15" customHeight="1">
      <c r="B2970" s="6" t="s">
        <v>1786</v>
      </c>
      <c r="C2970" s="6" t="s">
        <v>4283</v>
      </c>
      <c r="D2970" s="6">
        <v>6</v>
      </c>
      <c r="E2970" s="16" t="s">
        <v>2305</v>
      </c>
      <c r="F2970" s="16">
        <v>0</v>
      </c>
      <c r="G2970" s="15">
        <f>TRUNC((G2969) * D2970/100, 1)</f>
        <v>67.099999999999994</v>
      </c>
      <c r="H2970" s="6" t="s">
        <v>5631</v>
      </c>
      <c r="I2970" s="6" t="s">
        <v>5631</v>
      </c>
      <c r="K2970" s="6" t="s">
        <v>608</v>
      </c>
      <c r="L2970" s="6" t="s">
        <v>5631</v>
      </c>
      <c r="M2970" s="6" t="s">
        <v>3749</v>
      </c>
      <c r="N2970" s="6" t="s">
        <v>5631</v>
      </c>
    </row>
    <row r="2971" spans="1:14" ht="15" customHeight="1">
      <c r="B2971" s="6" t="s">
        <v>4803</v>
      </c>
      <c r="G2971" s="14">
        <f>TRUNC(G2969+G2970, 0)</f>
        <v>1186</v>
      </c>
    </row>
    <row r="2972" spans="1:14" ht="15" customHeight="1">
      <c r="A2972" s="6" t="s">
        <v>2270</v>
      </c>
      <c r="B2972" s="6" t="s">
        <v>2417</v>
      </c>
      <c r="C2972" s="6" t="s">
        <v>2659</v>
      </c>
      <c r="D2972" s="6">
        <v>1</v>
      </c>
      <c r="E2972" s="15" t="s">
        <v>3317</v>
      </c>
      <c r="F2972" s="15">
        <f>TRUNC(중기기초자료!E721 * 중기전역변수!C19, 1)</f>
        <v>25758.7</v>
      </c>
      <c r="G2972" s="15">
        <f>TRUNC(F2972*D2972, 1)</f>
        <v>25758.7</v>
      </c>
      <c r="H2972" s="6" t="s">
        <v>5631</v>
      </c>
      <c r="I2972" s="6" t="s">
        <v>5388</v>
      </c>
      <c r="K2972" s="6" t="s">
        <v>3156</v>
      </c>
      <c r="L2972" s="6" t="s">
        <v>5631</v>
      </c>
      <c r="M2972" s="6" t="s">
        <v>3230</v>
      </c>
    </row>
    <row r="2973" spans="1:14" ht="15" customHeight="1">
      <c r="B2973" s="6" t="s">
        <v>4803</v>
      </c>
      <c r="G2973" s="14">
        <f>TRUNC(G2972, 0)</f>
        <v>25758</v>
      </c>
    </row>
    <row r="2974" spans="1:14" ht="15" customHeight="1">
      <c r="B2974" s="6" t="s">
        <v>588</v>
      </c>
      <c r="G2974" s="14">
        <f>TRUNC(G2968+G2971+G2973, 0)</f>
        <v>27424</v>
      </c>
    </row>
    <row r="2975" spans="1:14" ht="15" customHeight="1">
      <c r="A2975" s="13"/>
      <c r="B2975" s="13"/>
      <c r="C2975" s="13"/>
      <c r="D2975" s="13"/>
      <c r="E2975" s="13"/>
      <c r="F2975" s="13"/>
      <c r="G2975" s="13"/>
      <c r="H2975" s="13"/>
    </row>
    <row r="2976" spans="1:14" ht="15" customHeight="1">
      <c r="A2976" s="13" t="s">
        <v>4970</v>
      </c>
      <c r="B2976" s="13" t="s">
        <v>5623</v>
      </c>
      <c r="C2976" s="13"/>
      <c r="D2976" s="13"/>
      <c r="E2976" s="13"/>
      <c r="F2976" s="13"/>
      <c r="G2976" s="13"/>
      <c r="H2976" s="13"/>
      <c r="I2976" s="6" t="s">
        <v>5631</v>
      </c>
      <c r="J2976" s="6" t="s">
        <v>4087</v>
      </c>
    </row>
    <row r="2977" spans="1:14" ht="15" customHeight="1">
      <c r="A2977" s="13" t="s">
        <v>1567</v>
      </c>
      <c r="B2977" s="13" t="s">
        <v>5526</v>
      </c>
      <c r="C2977" s="13"/>
      <c r="D2977" s="13"/>
      <c r="E2977" s="13"/>
      <c r="F2977" s="13"/>
      <c r="G2977" s="13"/>
      <c r="H2977" s="13"/>
    </row>
    <row r="2978" spans="1:14" ht="15" customHeight="1">
      <c r="A2978" s="5" t="s">
        <v>4302</v>
      </c>
      <c r="B2978" s="5"/>
      <c r="C2978" s="5" t="s">
        <v>2755</v>
      </c>
      <c r="D2978" s="5" t="s">
        <v>182</v>
      </c>
      <c r="E2978" s="5" t="s">
        <v>5266</v>
      </c>
      <c r="F2978" s="5" t="s">
        <v>1321</v>
      </c>
      <c r="G2978" s="5" t="s">
        <v>780</v>
      </c>
      <c r="H2978" s="5" t="s">
        <v>1458</v>
      </c>
    </row>
    <row r="2979" spans="1:14" ht="15" customHeight="1">
      <c r="A2979" s="6" t="s">
        <v>405</v>
      </c>
      <c r="B2979" s="6" t="s">
        <v>2538</v>
      </c>
      <c r="C2979" s="6" t="s">
        <v>1073</v>
      </c>
      <c r="D2979" s="6">
        <f>(1125 + 750 + 606)*10^-4</f>
        <v>0.24810000000000001</v>
      </c>
      <c r="E2979" s="14" t="s">
        <v>4463</v>
      </c>
      <c r="F2979" s="14">
        <f>TRUNC(중기기초자료!F266 * 중기전역변수!C5/1000,0)</f>
        <v>2637</v>
      </c>
      <c r="G2979" s="15">
        <f>TRUNC(F2979*D2979, 1)</f>
        <v>654.20000000000005</v>
      </c>
      <c r="H2979" s="6" t="s">
        <v>5631</v>
      </c>
      <c r="I2979" s="6" t="s">
        <v>5631</v>
      </c>
      <c r="K2979" s="6" t="s">
        <v>724</v>
      </c>
      <c r="L2979" s="6" t="s">
        <v>5631</v>
      </c>
      <c r="M2979" s="6" t="s">
        <v>2621</v>
      </c>
      <c r="N2979" s="6" t="s">
        <v>4862</v>
      </c>
    </row>
    <row r="2980" spans="1:14" ht="15" customHeight="1">
      <c r="B2980" s="6" t="s">
        <v>4803</v>
      </c>
      <c r="G2980" s="14">
        <f>TRUNC(G2979, 0)</f>
        <v>654</v>
      </c>
    </row>
    <row r="2981" spans="1:14" ht="15" customHeight="1">
      <c r="A2981" s="6" t="s">
        <v>3802</v>
      </c>
      <c r="B2981" s="6" t="s">
        <v>3250</v>
      </c>
      <c r="C2981" s="6" t="s">
        <v>4283</v>
      </c>
      <c r="D2981" s="6">
        <v>1.2</v>
      </c>
      <c r="E2981" s="16" t="s">
        <v>5542</v>
      </c>
      <c r="F2981" s="16">
        <f>중기기초자료!D730</f>
        <v>1399</v>
      </c>
      <c r="G2981" s="15">
        <f>TRUNC(F2981*D2981, 1)</f>
        <v>1678.8</v>
      </c>
      <c r="H2981" s="6" t="s">
        <v>5631</v>
      </c>
      <c r="I2981" s="6" t="s">
        <v>5631</v>
      </c>
      <c r="K2981" s="6" t="s">
        <v>2015</v>
      </c>
      <c r="L2981" s="6" t="s">
        <v>5631</v>
      </c>
      <c r="M2981" s="6" t="s">
        <v>4799</v>
      </c>
    </row>
    <row r="2982" spans="1:14" ht="15" customHeight="1">
      <c r="B2982" s="6" t="s">
        <v>1786</v>
      </c>
      <c r="C2982" s="6" t="s">
        <v>4283</v>
      </c>
      <c r="D2982" s="6">
        <v>6</v>
      </c>
      <c r="E2982" s="16" t="s">
        <v>2305</v>
      </c>
      <c r="F2982" s="16">
        <v>0</v>
      </c>
      <c r="G2982" s="15">
        <f>TRUNC((G2981) * D2982/100, 1)</f>
        <v>100.7</v>
      </c>
      <c r="H2982" s="6" t="s">
        <v>5631</v>
      </c>
      <c r="I2982" s="6" t="s">
        <v>5631</v>
      </c>
      <c r="K2982" s="6" t="s">
        <v>608</v>
      </c>
      <c r="L2982" s="6" t="s">
        <v>5631</v>
      </c>
      <c r="M2982" s="6" t="s">
        <v>3749</v>
      </c>
      <c r="N2982" s="6" t="s">
        <v>5631</v>
      </c>
    </row>
    <row r="2983" spans="1:14" ht="15" customHeight="1">
      <c r="B2983" s="6" t="s">
        <v>4803</v>
      </c>
      <c r="G2983" s="14">
        <f>TRUNC(G2981+G2982, 0)</f>
        <v>1779</v>
      </c>
    </row>
    <row r="2984" spans="1:14" ht="15" customHeight="1">
      <c r="A2984" s="6" t="s">
        <v>2270</v>
      </c>
      <c r="B2984" s="6" t="s">
        <v>2417</v>
      </c>
      <c r="C2984" s="6" t="s">
        <v>2659</v>
      </c>
      <c r="D2984" s="6">
        <v>1</v>
      </c>
      <c r="E2984" s="15" t="s">
        <v>3317</v>
      </c>
      <c r="F2984" s="15">
        <f>TRUNC(중기기초자료!E721 * 중기전역변수!C19, 1)</f>
        <v>25758.7</v>
      </c>
      <c r="G2984" s="15">
        <f>TRUNC(F2984*D2984, 1)</f>
        <v>25758.7</v>
      </c>
      <c r="H2984" s="6" t="s">
        <v>5631</v>
      </c>
      <c r="I2984" s="6" t="s">
        <v>5388</v>
      </c>
      <c r="K2984" s="6" t="s">
        <v>3156</v>
      </c>
      <c r="L2984" s="6" t="s">
        <v>5631</v>
      </c>
      <c r="M2984" s="6" t="s">
        <v>3230</v>
      </c>
    </row>
    <row r="2985" spans="1:14" ht="15" customHeight="1">
      <c r="B2985" s="6" t="s">
        <v>4803</v>
      </c>
      <c r="G2985" s="14">
        <f>TRUNC(G2984, 0)</f>
        <v>25758</v>
      </c>
    </row>
    <row r="2986" spans="1:14" ht="15" customHeight="1">
      <c r="B2986" s="6" t="s">
        <v>588</v>
      </c>
      <c r="G2986" s="14">
        <f>TRUNC(G2980+G2983+G2985, 0)</f>
        <v>28191</v>
      </c>
    </row>
    <row r="2987" spans="1:14" ht="15" customHeight="1">
      <c r="A2987" s="13"/>
      <c r="B2987" s="13"/>
      <c r="C2987" s="13"/>
      <c r="D2987" s="13"/>
      <c r="E2987" s="13"/>
      <c r="F2987" s="13"/>
      <c r="G2987" s="13"/>
      <c r="H2987" s="13"/>
    </row>
    <row r="2988" spans="1:14" ht="15" customHeight="1">
      <c r="A2988" s="13" t="s">
        <v>4970</v>
      </c>
      <c r="B2988" s="13" t="s">
        <v>4000</v>
      </c>
      <c r="C2988" s="13"/>
      <c r="D2988" s="13"/>
      <c r="E2988" s="13"/>
      <c r="F2988" s="13"/>
      <c r="G2988" s="13"/>
      <c r="H2988" s="13"/>
      <c r="I2988" s="6" t="s">
        <v>5631</v>
      </c>
      <c r="J2988" s="6" t="s">
        <v>5104</v>
      </c>
    </row>
    <row r="2989" spans="1:14" ht="15" customHeight="1">
      <c r="A2989" s="13" t="s">
        <v>1567</v>
      </c>
      <c r="B2989" s="13" t="s">
        <v>3292</v>
      </c>
      <c r="C2989" s="13"/>
      <c r="D2989" s="13"/>
      <c r="E2989" s="13"/>
      <c r="F2989" s="13"/>
      <c r="G2989" s="13"/>
      <c r="H2989" s="13"/>
    </row>
    <row r="2990" spans="1:14" ht="15" customHeight="1">
      <c r="A2990" s="5" t="s">
        <v>4302</v>
      </c>
      <c r="B2990" s="5"/>
      <c r="C2990" s="5" t="s">
        <v>2755</v>
      </c>
      <c r="D2990" s="5" t="s">
        <v>182</v>
      </c>
      <c r="E2990" s="5" t="s">
        <v>5266</v>
      </c>
      <c r="F2990" s="5" t="s">
        <v>1321</v>
      </c>
      <c r="G2990" s="5" t="s">
        <v>780</v>
      </c>
      <c r="H2990" s="5" t="s">
        <v>1458</v>
      </c>
    </row>
    <row r="2991" spans="1:14" ht="15" customHeight="1">
      <c r="A2991" s="6" t="s">
        <v>405</v>
      </c>
      <c r="B2991" s="6" t="s">
        <v>4227</v>
      </c>
      <c r="C2991" s="6" t="s">
        <v>5392</v>
      </c>
      <c r="D2991" s="6">
        <f>(1714 + 667 + 819)*10^-4</f>
        <v>0.32</v>
      </c>
      <c r="E2991" s="14" t="s">
        <v>4463</v>
      </c>
      <c r="F2991" s="14">
        <f>TRUNC(중기기초자료!F267 * 중기전역변수!C5/1000,0)</f>
        <v>3839745</v>
      </c>
      <c r="G2991" s="15">
        <f>TRUNC(F2991*D2991, 1)</f>
        <v>1228718.3999999999</v>
      </c>
      <c r="H2991" s="6" t="s">
        <v>5631</v>
      </c>
      <c r="I2991" s="6" t="s">
        <v>5631</v>
      </c>
      <c r="K2991" s="6" t="s">
        <v>724</v>
      </c>
      <c r="L2991" s="6" t="s">
        <v>5631</v>
      </c>
      <c r="M2991" s="6" t="s">
        <v>1003</v>
      </c>
      <c r="N2991" s="6" t="s">
        <v>2633</v>
      </c>
    </row>
    <row r="2992" spans="1:14" ht="15" customHeight="1">
      <c r="B2992" s="6" t="s">
        <v>4803</v>
      </c>
      <c r="G2992" s="14">
        <f>TRUNC(G2991, 0)</f>
        <v>1228718</v>
      </c>
    </row>
    <row r="2993" spans="1:14" ht="15" customHeight="1">
      <c r="A2993" s="6" t="s">
        <v>3802</v>
      </c>
      <c r="B2993" s="6" t="s">
        <v>2171</v>
      </c>
      <c r="C2993" s="6" t="s">
        <v>4283</v>
      </c>
      <c r="D2993" s="6">
        <v>73.7</v>
      </c>
      <c r="E2993" s="16" t="s">
        <v>5542</v>
      </c>
      <c r="F2993" s="16">
        <f>중기기초자료!D731</f>
        <v>1223</v>
      </c>
      <c r="G2993" s="15">
        <f>TRUNC(F2993*D2993, 1)</f>
        <v>90135.1</v>
      </c>
      <c r="H2993" s="6" t="s">
        <v>5631</v>
      </c>
      <c r="I2993" s="6" t="s">
        <v>5631</v>
      </c>
      <c r="K2993" s="6" t="s">
        <v>608</v>
      </c>
      <c r="L2993" s="6" t="s">
        <v>5631</v>
      </c>
      <c r="M2993" s="6" t="s">
        <v>1155</v>
      </c>
    </row>
    <row r="2994" spans="1:14" ht="15" customHeight="1">
      <c r="B2994" s="6" t="s">
        <v>3250</v>
      </c>
      <c r="C2994" s="6" t="s">
        <v>4283</v>
      </c>
      <c r="D2994" s="6">
        <v>54.5</v>
      </c>
      <c r="E2994" s="16" t="s">
        <v>5542</v>
      </c>
      <c r="F2994" s="16">
        <f>중기기초자료!D730</f>
        <v>1399</v>
      </c>
      <c r="G2994" s="15">
        <f>TRUNC(F2994*D2994, 1)</f>
        <v>76245.5</v>
      </c>
      <c r="H2994" s="6" t="s">
        <v>5631</v>
      </c>
      <c r="I2994" s="6" t="s">
        <v>5631</v>
      </c>
      <c r="K2994" s="6" t="s">
        <v>4778</v>
      </c>
      <c r="L2994" s="6" t="s">
        <v>5631</v>
      </c>
      <c r="M2994" s="6" t="s">
        <v>4799</v>
      </c>
    </row>
    <row r="2995" spans="1:14" ht="15" customHeight="1">
      <c r="B2995" s="6" t="s">
        <v>1854</v>
      </c>
      <c r="C2995" s="6" t="s">
        <v>4283</v>
      </c>
      <c r="D2995" s="6">
        <v>20</v>
      </c>
      <c r="E2995" s="16" t="s">
        <v>2305</v>
      </c>
      <c r="F2995" s="16">
        <v>0</v>
      </c>
      <c r="G2995" s="15">
        <f>TRUNC((G2993+G2994) * D2995/100, 1)</f>
        <v>33276.1</v>
      </c>
      <c r="H2995" s="6" t="s">
        <v>5631</v>
      </c>
      <c r="I2995" s="6" t="s">
        <v>5631</v>
      </c>
      <c r="K2995" s="6" t="s">
        <v>3313</v>
      </c>
      <c r="L2995" s="6" t="s">
        <v>5631</v>
      </c>
      <c r="M2995" s="6" t="s">
        <v>3749</v>
      </c>
      <c r="N2995" s="6" t="s">
        <v>5631</v>
      </c>
    </row>
    <row r="2996" spans="1:14" ht="15" customHeight="1">
      <c r="B2996" s="6" t="s">
        <v>4803</v>
      </c>
      <c r="G2996" s="14">
        <f>TRUNC(G2993+G2994+G2995, 0)</f>
        <v>199656</v>
      </c>
    </row>
    <row r="2997" spans="1:14" ht="15" customHeight="1">
      <c r="A2997" s="6" t="s">
        <v>2270</v>
      </c>
      <c r="B2997" s="6" t="s">
        <v>2417</v>
      </c>
      <c r="C2997" s="6" t="s">
        <v>2659</v>
      </c>
      <c r="D2997" s="6">
        <v>7</v>
      </c>
      <c r="E2997" s="15" t="s">
        <v>3317</v>
      </c>
      <c r="F2997" s="15">
        <f>TRUNC(중기기초자료!E721 * 중기전역변수!C19, 1)</f>
        <v>25758.7</v>
      </c>
      <c r="G2997" s="15">
        <f>TRUNC(F2997*D2997, 1)</f>
        <v>180310.9</v>
      </c>
      <c r="H2997" s="6" t="s">
        <v>5631</v>
      </c>
      <c r="I2997" s="6" t="s">
        <v>5631</v>
      </c>
      <c r="K2997" s="6" t="s">
        <v>4875</v>
      </c>
      <c r="L2997" s="6" t="s">
        <v>5631</v>
      </c>
      <c r="M2997" s="6" t="s">
        <v>3230</v>
      </c>
    </row>
    <row r="2998" spans="1:14" ht="15" customHeight="1">
      <c r="B2998" s="6" t="s">
        <v>4803</v>
      </c>
      <c r="G2998" s="14">
        <f>TRUNC(G2997, 0)</f>
        <v>180310</v>
      </c>
    </row>
    <row r="2999" spans="1:14" ht="15" customHeight="1">
      <c r="B2999" s="6" t="s">
        <v>588</v>
      </c>
      <c r="G2999" s="14">
        <f>TRUNC(G2992+G2996+G2998, 0)</f>
        <v>1608684</v>
      </c>
    </row>
    <row r="3000" spans="1:14" ht="15" customHeight="1">
      <c r="A3000" s="13"/>
      <c r="B3000" s="13"/>
      <c r="C3000" s="13"/>
      <c r="D3000" s="13"/>
      <c r="E3000" s="13"/>
      <c r="F3000" s="13"/>
      <c r="G3000" s="13"/>
      <c r="H3000" s="13"/>
    </row>
    <row r="3001" spans="1:14" ht="15" customHeight="1">
      <c r="A3001" s="13" t="s">
        <v>4970</v>
      </c>
      <c r="B3001" s="13" t="s">
        <v>5330</v>
      </c>
      <c r="C3001" s="13"/>
      <c r="D3001" s="13"/>
      <c r="E3001" s="13"/>
      <c r="F3001" s="13"/>
      <c r="G3001" s="13"/>
      <c r="H3001" s="13"/>
      <c r="I3001" s="6" t="s">
        <v>5631</v>
      </c>
      <c r="J3001" s="6" t="s">
        <v>615</v>
      </c>
    </row>
    <row r="3002" spans="1:14" ht="15" customHeight="1">
      <c r="A3002" s="13" t="s">
        <v>1567</v>
      </c>
      <c r="B3002" s="13" t="s">
        <v>5253</v>
      </c>
      <c r="C3002" s="13"/>
      <c r="D3002" s="13"/>
      <c r="E3002" s="13"/>
      <c r="F3002" s="13"/>
      <c r="G3002" s="13"/>
      <c r="H3002" s="13"/>
    </row>
    <row r="3003" spans="1:14" ht="15" customHeight="1">
      <c r="A3003" s="5" t="s">
        <v>4302</v>
      </c>
      <c r="B3003" s="5"/>
      <c r="C3003" s="5" t="s">
        <v>2755</v>
      </c>
      <c r="D3003" s="5" t="s">
        <v>182</v>
      </c>
      <c r="E3003" s="5" t="s">
        <v>5266</v>
      </c>
      <c r="F3003" s="5" t="s">
        <v>1321</v>
      </c>
      <c r="G3003" s="5" t="s">
        <v>780</v>
      </c>
      <c r="H3003" s="5" t="s">
        <v>1458</v>
      </c>
    </row>
    <row r="3004" spans="1:14" ht="15" customHeight="1">
      <c r="A3004" s="6" t="s">
        <v>405</v>
      </c>
      <c r="B3004" s="6" t="s">
        <v>5182</v>
      </c>
      <c r="C3004" s="6" t="s">
        <v>2256</v>
      </c>
      <c r="D3004" s="6">
        <f>(1000 + 500 + 600)*10^-4</f>
        <v>0.21000000000000002</v>
      </c>
      <c r="E3004" s="14" t="s">
        <v>4463</v>
      </c>
      <c r="F3004" s="14">
        <f>TRUNC(중기기초자료!F268 * 중기전역변수!C5/1000,0)</f>
        <v>90866</v>
      </c>
      <c r="G3004" s="15">
        <f>TRUNC(F3004*D3004, 1)</f>
        <v>19081.8</v>
      </c>
      <c r="H3004" s="6" t="s">
        <v>5631</v>
      </c>
      <c r="I3004" s="6" t="s">
        <v>5631</v>
      </c>
      <c r="K3004" s="6" t="s">
        <v>724</v>
      </c>
      <c r="L3004" s="6" t="s">
        <v>5631</v>
      </c>
      <c r="M3004" s="6" t="s">
        <v>4595</v>
      </c>
      <c r="N3004" s="6" t="s">
        <v>3466</v>
      </c>
    </row>
    <row r="3005" spans="1:14" ht="15" customHeight="1">
      <c r="B3005" s="6" t="s">
        <v>4803</v>
      </c>
      <c r="G3005" s="14">
        <f>TRUNC(G3004, 0)</f>
        <v>19081</v>
      </c>
    </row>
    <row r="3006" spans="1:14" ht="15" customHeight="1">
      <c r="A3006" s="6" t="s">
        <v>3802</v>
      </c>
      <c r="B3006" s="6" t="s">
        <v>2171</v>
      </c>
      <c r="C3006" s="6" t="s">
        <v>4283</v>
      </c>
      <c r="D3006" s="6">
        <v>17</v>
      </c>
      <c r="E3006" s="16" t="s">
        <v>5542</v>
      </c>
      <c r="F3006" s="16">
        <f>중기기초자료!D731</f>
        <v>1223</v>
      </c>
      <c r="G3006" s="15">
        <f>TRUNC(F3006*D3006, 1)</f>
        <v>20791</v>
      </c>
      <c r="H3006" s="6" t="s">
        <v>5631</v>
      </c>
      <c r="I3006" s="6" t="s">
        <v>5631</v>
      </c>
      <c r="K3006" s="6" t="s">
        <v>2015</v>
      </c>
      <c r="L3006" s="6" t="s">
        <v>5631</v>
      </c>
      <c r="M3006" s="6" t="s">
        <v>1155</v>
      </c>
    </row>
    <row r="3007" spans="1:14" ht="15" customHeight="1">
      <c r="B3007" s="6" t="s">
        <v>1786</v>
      </c>
      <c r="C3007" s="6" t="s">
        <v>4283</v>
      </c>
      <c r="D3007" s="6">
        <v>27</v>
      </c>
      <c r="E3007" s="16" t="s">
        <v>2305</v>
      </c>
      <c r="F3007" s="16">
        <v>0</v>
      </c>
      <c r="G3007" s="15">
        <f>TRUNC((G3006) * D3007/100, 1)</f>
        <v>5613.5</v>
      </c>
      <c r="H3007" s="6" t="s">
        <v>5631</v>
      </c>
      <c r="I3007" s="6" t="s">
        <v>5631</v>
      </c>
      <c r="K3007" s="6" t="s">
        <v>608</v>
      </c>
      <c r="L3007" s="6" t="s">
        <v>5631</v>
      </c>
      <c r="M3007" s="6" t="s">
        <v>3749</v>
      </c>
      <c r="N3007" s="6" t="s">
        <v>5631</v>
      </c>
    </row>
    <row r="3008" spans="1:14" ht="15" customHeight="1">
      <c r="B3008" s="6" t="s">
        <v>4803</v>
      </c>
      <c r="G3008" s="14">
        <f>TRUNC(G3006+G3007, 0)</f>
        <v>26404</v>
      </c>
    </row>
    <row r="3009" spans="1:14" ht="15" customHeight="1">
      <c r="A3009" s="6" t="s">
        <v>2270</v>
      </c>
      <c r="B3009" s="6" t="s">
        <v>2417</v>
      </c>
      <c r="C3009" s="6" t="s">
        <v>2659</v>
      </c>
      <c r="D3009" s="6">
        <v>1</v>
      </c>
      <c r="E3009" s="15" t="s">
        <v>3317</v>
      </c>
      <c r="F3009" s="15">
        <f>TRUNC(중기기초자료!E721 * 중기전역변수!C19, 1)</f>
        <v>25758.7</v>
      </c>
      <c r="G3009" s="15">
        <f>TRUNC(F3009*D3009, 1)</f>
        <v>25758.7</v>
      </c>
      <c r="H3009" s="6" t="s">
        <v>5631</v>
      </c>
      <c r="I3009" s="6" t="s">
        <v>5631</v>
      </c>
      <c r="K3009" s="6" t="s">
        <v>3156</v>
      </c>
      <c r="L3009" s="6" t="s">
        <v>5631</v>
      </c>
      <c r="M3009" s="6" t="s">
        <v>3230</v>
      </c>
    </row>
    <row r="3010" spans="1:14" ht="15" customHeight="1">
      <c r="B3010" s="6" t="s">
        <v>4803</v>
      </c>
      <c r="G3010" s="14">
        <f>TRUNC(G3009, 0)</f>
        <v>25758</v>
      </c>
    </row>
    <row r="3011" spans="1:14" ht="15" customHeight="1">
      <c r="B3011" s="6" t="s">
        <v>588</v>
      </c>
      <c r="G3011" s="14">
        <f>TRUNC(G3005+G3008+G3010, 0)</f>
        <v>71243</v>
      </c>
    </row>
    <row r="3012" spans="1:14" ht="15" customHeight="1">
      <c r="A3012" s="13"/>
      <c r="B3012" s="13"/>
      <c r="C3012" s="13"/>
      <c r="D3012" s="13"/>
      <c r="E3012" s="13"/>
      <c r="F3012" s="13"/>
      <c r="G3012" s="13"/>
      <c r="H3012" s="13"/>
    </row>
    <row r="3013" spans="1:14" ht="15" customHeight="1">
      <c r="A3013" s="13" t="s">
        <v>4970</v>
      </c>
      <c r="B3013" s="13" t="s">
        <v>4515</v>
      </c>
      <c r="C3013" s="13"/>
      <c r="D3013" s="13"/>
      <c r="E3013" s="13"/>
      <c r="F3013" s="13"/>
      <c r="G3013" s="13"/>
      <c r="H3013" s="13"/>
      <c r="I3013" s="6" t="s">
        <v>5631</v>
      </c>
      <c r="J3013" s="6" t="s">
        <v>806</v>
      </c>
    </row>
    <row r="3014" spans="1:14" ht="15" customHeight="1">
      <c r="A3014" s="13" t="s">
        <v>1567</v>
      </c>
      <c r="B3014" s="13" t="s">
        <v>3643</v>
      </c>
      <c r="C3014" s="13"/>
      <c r="D3014" s="13"/>
      <c r="E3014" s="13"/>
      <c r="F3014" s="13"/>
      <c r="G3014" s="13"/>
      <c r="H3014" s="13"/>
    </row>
    <row r="3015" spans="1:14" ht="15" customHeight="1">
      <c r="A3015" s="5" t="s">
        <v>4302</v>
      </c>
      <c r="B3015" s="5"/>
      <c r="C3015" s="5" t="s">
        <v>2755</v>
      </c>
      <c r="D3015" s="5" t="s">
        <v>182</v>
      </c>
      <c r="E3015" s="5" t="s">
        <v>5266</v>
      </c>
      <c r="F3015" s="5" t="s">
        <v>1321</v>
      </c>
      <c r="G3015" s="5" t="s">
        <v>780</v>
      </c>
      <c r="H3015" s="5" t="s">
        <v>1458</v>
      </c>
    </row>
    <row r="3016" spans="1:14" ht="15" customHeight="1">
      <c r="A3016" s="6" t="s">
        <v>405</v>
      </c>
      <c r="B3016" s="6" t="s">
        <v>5182</v>
      </c>
      <c r="C3016" s="6" t="s">
        <v>390</v>
      </c>
      <c r="D3016" s="6">
        <f>(1000 + 500 + 600)*10^-4</f>
        <v>0.21000000000000002</v>
      </c>
      <c r="E3016" s="14" t="s">
        <v>4463</v>
      </c>
      <c r="F3016" s="14">
        <f>TRUNC(중기기초자료!F269 * 중기전역변수!C5/1000,0)</f>
        <v>115610</v>
      </c>
      <c r="G3016" s="15">
        <f>TRUNC(F3016*D3016, 1)</f>
        <v>24278.1</v>
      </c>
      <c r="H3016" s="6" t="s">
        <v>5631</v>
      </c>
      <c r="I3016" s="6" t="s">
        <v>5631</v>
      </c>
      <c r="K3016" s="6" t="s">
        <v>724</v>
      </c>
      <c r="L3016" s="6" t="s">
        <v>5631</v>
      </c>
      <c r="M3016" s="6" t="s">
        <v>5141</v>
      </c>
      <c r="N3016" s="6" t="s">
        <v>3466</v>
      </c>
    </row>
    <row r="3017" spans="1:14" ht="15" customHeight="1">
      <c r="B3017" s="6" t="s">
        <v>4803</v>
      </c>
      <c r="G3017" s="14">
        <f>TRUNC(G3016, 0)</f>
        <v>24278</v>
      </c>
    </row>
    <row r="3018" spans="1:14" ht="15" customHeight="1">
      <c r="A3018" s="6" t="s">
        <v>3802</v>
      </c>
      <c r="B3018" s="6" t="s">
        <v>2171</v>
      </c>
      <c r="C3018" s="6" t="s">
        <v>4283</v>
      </c>
      <c r="D3018" s="6">
        <v>35</v>
      </c>
      <c r="E3018" s="16" t="s">
        <v>5542</v>
      </c>
      <c r="F3018" s="16">
        <f>중기기초자료!D731</f>
        <v>1223</v>
      </c>
      <c r="G3018" s="15">
        <f>TRUNC(F3018*D3018, 1)</f>
        <v>42805</v>
      </c>
      <c r="H3018" s="6" t="s">
        <v>5631</v>
      </c>
      <c r="I3018" s="6" t="s">
        <v>5631</v>
      </c>
      <c r="K3018" s="6" t="s">
        <v>2015</v>
      </c>
      <c r="L3018" s="6" t="s">
        <v>5631</v>
      </c>
      <c r="M3018" s="6" t="s">
        <v>1155</v>
      </c>
    </row>
    <row r="3019" spans="1:14" ht="15" customHeight="1">
      <c r="B3019" s="6" t="s">
        <v>1786</v>
      </c>
      <c r="C3019" s="6" t="s">
        <v>4283</v>
      </c>
      <c r="D3019" s="6">
        <v>27</v>
      </c>
      <c r="E3019" s="16" t="s">
        <v>2305</v>
      </c>
      <c r="F3019" s="16">
        <v>0</v>
      </c>
      <c r="G3019" s="15">
        <f>TRUNC((G3018) * D3019/100, 1)</f>
        <v>11557.3</v>
      </c>
      <c r="H3019" s="6" t="s">
        <v>5631</v>
      </c>
      <c r="I3019" s="6" t="s">
        <v>5631</v>
      </c>
      <c r="K3019" s="6" t="s">
        <v>608</v>
      </c>
      <c r="L3019" s="6" t="s">
        <v>5631</v>
      </c>
      <c r="M3019" s="6" t="s">
        <v>3749</v>
      </c>
      <c r="N3019" s="6" t="s">
        <v>5631</v>
      </c>
    </row>
    <row r="3020" spans="1:14" ht="15" customHeight="1">
      <c r="B3020" s="6" t="s">
        <v>4803</v>
      </c>
      <c r="G3020" s="14">
        <f>TRUNC(G3018+G3019, 0)</f>
        <v>54362</v>
      </c>
    </row>
    <row r="3021" spans="1:14" ht="15" customHeight="1">
      <c r="A3021" s="6" t="s">
        <v>2270</v>
      </c>
      <c r="B3021" s="6" t="s">
        <v>2417</v>
      </c>
      <c r="C3021" s="6" t="s">
        <v>2659</v>
      </c>
      <c r="D3021" s="6">
        <v>1</v>
      </c>
      <c r="E3021" s="15" t="s">
        <v>3317</v>
      </c>
      <c r="F3021" s="15">
        <f>TRUNC(중기기초자료!E721 * 중기전역변수!C19, 1)</f>
        <v>25758.7</v>
      </c>
      <c r="G3021" s="15">
        <f>TRUNC(F3021*D3021, 1)</f>
        <v>25758.7</v>
      </c>
      <c r="H3021" s="6" t="s">
        <v>5631</v>
      </c>
      <c r="I3021" s="6" t="s">
        <v>5631</v>
      </c>
      <c r="K3021" s="6" t="s">
        <v>3156</v>
      </c>
      <c r="L3021" s="6" t="s">
        <v>5631</v>
      </c>
      <c r="M3021" s="6" t="s">
        <v>3230</v>
      </c>
    </row>
    <row r="3022" spans="1:14" ht="15" customHeight="1">
      <c r="B3022" s="6" t="s">
        <v>4803</v>
      </c>
      <c r="G3022" s="14">
        <f>TRUNC(G3021, 0)</f>
        <v>25758</v>
      </c>
    </row>
    <row r="3023" spans="1:14" ht="15" customHeight="1">
      <c r="B3023" s="6" t="s">
        <v>588</v>
      </c>
      <c r="G3023" s="14">
        <f>TRUNC(G3017+G3020+G3022, 0)</f>
        <v>104398</v>
      </c>
    </row>
    <row r="3024" spans="1:14" ht="15" customHeight="1">
      <c r="A3024" s="13"/>
      <c r="B3024" s="13"/>
      <c r="C3024" s="13"/>
      <c r="D3024" s="13"/>
      <c r="E3024" s="13"/>
      <c r="F3024" s="13"/>
      <c r="G3024" s="13"/>
      <c r="H3024" s="13"/>
    </row>
    <row r="3025" spans="1:14" ht="15" customHeight="1">
      <c r="A3025" s="13" t="s">
        <v>4970</v>
      </c>
      <c r="B3025" s="13" t="s">
        <v>2811</v>
      </c>
      <c r="C3025" s="13"/>
      <c r="D3025" s="13"/>
      <c r="E3025" s="13"/>
      <c r="F3025" s="13"/>
      <c r="G3025" s="13"/>
      <c r="H3025" s="13"/>
      <c r="I3025" s="6" t="s">
        <v>5631</v>
      </c>
      <c r="J3025" s="6" t="s">
        <v>1703</v>
      </c>
    </row>
    <row r="3026" spans="1:14" ht="15" customHeight="1">
      <c r="A3026" s="13" t="s">
        <v>1567</v>
      </c>
      <c r="B3026" s="13" t="s">
        <v>3970</v>
      </c>
      <c r="C3026" s="13"/>
      <c r="D3026" s="13"/>
      <c r="E3026" s="13"/>
      <c r="F3026" s="13"/>
      <c r="G3026" s="13"/>
      <c r="H3026" s="13"/>
    </row>
    <row r="3027" spans="1:14" ht="15" customHeight="1">
      <c r="A3027" s="5" t="s">
        <v>4302</v>
      </c>
      <c r="B3027" s="5"/>
      <c r="C3027" s="5" t="s">
        <v>2755</v>
      </c>
      <c r="D3027" s="5" t="s">
        <v>182</v>
      </c>
      <c r="E3027" s="5" t="s">
        <v>5266</v>
      </c>
      <c r="F3027" s="5" t="s">
        <v>1321</v>
      </c>
      <c r="G3027" s="5" t="s">
        <v>780</v>
      </c>
      <c r="H3027" s="5" t="s">
        <v>1458</v>
      </c>
    </row>
    <row r="3028" spans="1:14" ht="15" customHeight="1">
      <c r="A3028" s="6" t="s">
        <v>405</v>
      </c>
      <c r="B3028" s="6" t="s">
        <v>4991</v>
      </c>
      <c r="C3028" s="6" t="s">
        <v>3429</v>
      </c>
      <c r="D3028" s="6">
        <f>(1125 + 500 + 606)*10^-4</f>
        <v>0.22310000000000002</v>
      </c>
      <c r="E3028" s="14" t="s">
        <v>4463</v>
      </c>
      <c r="F3028" s="14">
        <f>TRUNC(중기기초자료!F270 * 중기전역변수!C5/1000,0)</f>
        <v>135336</v>
      </c>
      <c r="G3028" s="15">
        <f>TRUNC(F3028*D3028, 1)</f>
        <v>30193.4</v>
      </c>
      <c r="H3028" s="6" t="s">
        <v>5631</v>
      </c>
      <c r="I3028" s="6" t="s">
        <v>5631</v>
      </c>
      <c r="K3028" s="6" t="s">
        <v>724</v>
      </c>
      <c r="L3028" s="6" t="s">
        <v>5631</v>
      </c>
      <c r="M3028" s="6" t="s">
        <v>2968</v>
      </c>
      <c r="N3028" s="6" t="s">
        <v>2639</v>
      </c>
    </row>
    <row r="3029" spans="1:14" ht="15" customHeight="1">
      <c r="B3029" s="6" t="s">
        <v>4803</v>
      </c>
      <c r="G3029" s="14">
        <f>TRUNC(G3028, 0)</f>
        <v>30193</v>
      </c>
    </row>
    <row r="3030" spans="1:14" ht="15" customHeight="1">
      <c r="A3030" s="6" t="s">
        <v>3802</v>
      </c>
      <c r="B3030" s="6" t="s">
        <v>2171</v>
      </c>
      <c r="C3030" s="6" t="s">
        <v>4283</v>
      </c>
      <c r="D3030" s="6">
        <v>9.6</v>
      </c>
      <c r="E3030" s="16" t="s">
        <v>5542</v>
      </c>
      <c r="F3030" s="16">
        <f>중기기초자료!D731</f>
        <v>1223</v>
      </c>
      <c r="G3030" s="15">
        <f>TRUNC(F3030*D3030, 1)</f>
        <v>11740.8</v>
      </c>
      <c r="H3030" s="6" t="s">
        <v>5631</v>
      </c>
      <c r="I3030" s="6" t="s">
        <v>5631</v>
      </c>
      <c r="K3030" s="6" t="s">
        <v>2015</v>
      </c>
      <c r="L3030" s="6" t="s">
        <v>5631</v>
      </c>
      <c r="M3030" s="6" t="s">
        <v>1155</v>
      </c>
    </row>
    <row r="3031" spans="1:14" ht="15" customHeight="1">
      <c r="B3031" s="6" t="s">
        <v>1786</v>
      </c>
      <c r="C3031" s="6" t="s">
        <v>4283</v>
      </c>
      <c r="D3031" s="6">
        <v>14</v>
      </c>
      <c r="E3031" s="16" t="s">
        <v>2305</v>
      </c>
      <c r="F3031" s="16">
        <v>0</v>
      </c>
      <c r="G3031" s="15">
        <f>TRUNC((G3030) * D3031/100, 1)</f>
        <v>1643.7</v>
      </c>
      <c r="H3031" s="6" t="s">
        <v>5631</v>
      </c>
      <c r="I3031" s="6" t="s">
        <v>5631</v>
      </c>
      <c r="K3031" s="6" t="s">
        <v>608</v>
      </c>
      <c r="L3031" s="6" t="s">
        <v>5631</v>
      </c>
      <c r="M3031" s="6" t="s">
        <v>3749</v>
      </c>
      <c r="N3031" s="6" t="s">
        <v>5631</v>
      </c>
    </row>
    <row r="3032" spans="1:14" ht="15" customHeight="1">
      <c r="B3032" s="6" t="s">
        <v>4803</v>
      </c>
      <c r="G3032" s="14">
        <f>TRUNC(G3030+G3031, 0)</f>
        <v>13384</v>
      </c>
    </row>
    <row r="3033" spans="1:14" ht="15" customHeight="1">
      <c r="A3033" s="6" t="s">
        <v>2270</v>
      </c>
      <c r="B3033" s="6" t="s">
        <v>2417</v>
      </c>
      <c r="C3033" s="6" t="s">
        <v>2659</v>
      </c>
      <c r="D3033" s="6">
        <v>1</v>
      </c>
      <c r="E3033" s="15" t="s">
        <v>3317</v>
      </c>
      <c r="F3033" s="15">
        <f>TRUNC(중기기초자료!E721 * 중기전역변수!C19, 1)</f>
        <v>25758.7</v>
      </c>
      <c r="G3033" s="15">
        <f>TRUNC(F3033*D3033, 1)</f>
        <v>25758.7</v>
      </c>
      <c r="H3033" s="6" t="s">
        <v>5631</v>
      </c>
      <c r="I3033" s="6" t="s">
        <v>5631</v>
      </c>
      <c r="K3033" s="6" t="s">
        <v>3156</v>
      </c>
      <c r="L3033" s="6" t="s">
        <v>5631</v>
      </c>
      <c r="M3033" s="6" t="s">
        <v>3230</v>
      </c>
    </row>
    <row r="3034" spans="1:14" ht="15" customHeight="1">
      <c r="B3034" s="6" t="s">
        <v>4803</v>
      </c>
      <c r="G3034" s="14">
        <f>TRUNC(G3033, 0)</f>
        <v>25758</v>
      </c>
    </row>
    <row r="3035" spans="1:14" ht="15" customHeight="1">
      <c r="B3035" s="6" t="s">
        <v>588</v>
      </c>
      <c r="G3035" s="14">
        <f>TRUNC(G3029+G3032+G3034, 0)</f>
        <v>69335</v>
      </c>
    </row>
    <row r="3036" spans="1:14" ht="15" customHeight="1">
      <c r="A3036" s="13"/>
      <c r="B3036" s="13"/>
      <c r="C3036" s="13"/>
      <c r="D3036" s="13"/>
      <c r="E3036" s="13"/>
      <c r="F3036" s="13"/>
      <c r="G3036" s="13"/>
      <c r="H3036" s="13"/>
    </row>
    <row r="3037" spans="1:14" ht="15" customHeight="1">
      <c r="A3037" s="13" t="s">
        <v>4970</v>
      </c>
      <c r="B3037" s="13" t="s">
        <v>697</v>
      </c>
      <c r="C3037" s="13"/>
      <c r="D3037" s="13"/>
      <c r="E3037" s="13"/>
      <c r="F3037" s="13"/>
      <c r="G3037" s="13"/>
      <c r="H3037" s="13"/>
      <c r="I3037" s="6" t="s">
        <v>5631</v>
      </c>
      <c r="J3037" s="6" t="s">
        <v>490</v>
      </c>
    </row>
    <row r="3038" spans="1:14" ht="15" customHeight="1">
      <c r="A3038" s="13" t="s">
        <v>1567</v>
      </c>
      <c r="B3038" s="13" t="s">
        <v>5488</v>
      </c>
      <c r="C3038" s="13"/>
      <c r="D3038" s="13"/>
      <c r="E3038" s="13"/>
      <c r="F3038" s="13"/>
      <c r="G3038" s="13"/>
      <c r="H3038" s="13"/>
    </row>
    <row r="3039" spans="1:14" ht="15" customHeight="1">
      <c r="A3039" s="5" t="s">
        <v>4302</v>
      </c>
      <c r="B3039" s="5"/>
      <c r="C3039" s="5" t="s">
        <v>2755</v>
      </c>
      <c r="D3039" s="5" t="s">
        <v>182</v>
      </c>
      <c r="E3039" s="5" t="s">
        <v>5266</v>
      </c>
      <c r="F3039" s="5" t="s">
        <v>1321</v>
      </c>
      <c r="G3039" s="5" t="s">
        <v>780</v>
      </c>
      <c r="H3039" s="5" t="s">
        <v>1458</v>
      </c>
    </row>
    <row r="3040" spans="1:14" ht="15" customHeight="1">
      <c r="A3040" s="6" t="s">
        <v>405</v>
      </c>
      <c r="B3040" s="6" t="s">
        <v>4991</v>
      </c>
      <c r="C3040" s="6" t="s">
        <v>4954</v>
      </c>
      <c r="D3040" s="6">
        <f>(1125 + 500 + 606)*10^-4</f>
        <v>0.22310000000000002</v>
      </c>
      <c r="E3040" s="14" t="s">
        <v>4463</v>
      </c>
      <c r="F3040" s="14">
        <f>TRUNC(중기기초자료!F271 * 중기전역변수!C5/1000,0)</f>
        <v>252628</v>
      </c>
      <c r="G3040" s="15">
        <f>TRUNC(F3040*D3040, 1)</f>
        <v>56361.3</v>
      </c>
      <c r="H3040" s="6" t="s">
        <v>5631</v>
      </c>
      <c r="I3040" s="6" t="s">
        <v>5631</v>
      </c>
      <c r="K3040" s="6" t="s">
        <v>724</v>
      </c>
      <c r="L3040" s="6" t="s">
        <v>5631</v>
      </c>
      <c r="M3040" s="6" t="s">
        <v>4890</v>
      </c>
      <c r="N3040" s="6" t="s">
        <v>2188</v>
      </c>
    </row>
    <row r="3041" spans="1:14" ht="15" customHeight="1">
      <c r="B3041" s="6" t="s">
        <v>4803</v>
      </c>
      <c r="G3041" s="14">
        <f>TRUNC(G3040, 0)</f>
        <v>56361</v>
      </c>
    </row>
    <row r="3042" spans="1:14" ht="15" customHeight="1">
      <c r="A3042" s="6" t="s">
        <v>3802</v>
      </c>
      <c r="B3042" s="6" t="s">
        <v>2171</v>
      </c>
      <c r="C3042" s="6" t="s">
        <v>4283</v>
      </c>
      <c r="D3042" s="6">
        <v>20.6</v>
      </c>
      <c r="E3042" s="16" t="s">
        <v>5542</v>
      </c>
      <c r="F3042" s="16">
        <f>중기기초자료!D731</f>
        <v>1223</v>
      </c>
      <c r="G3042" s="15">
        <f>TRUNC(F3042*D3042, 1)</f>
        <v>25193.8</v>
      </c>
      <c r="H3042" s="6" t="s">
        <v>5631</v>
      </c>
      <c r="I3042" s="6" t="s">
        <v>5631</v>
      </c>
      <c r="K3042" s="6" t="s">
        <v>2015</v>
      </c>
      <c r="L3042" s="6" t="s">
        <v>5631</v>
      </c>
      <c r="M3042" s="6" t="s">
        <v>1155</v>
      </c>
    </row>
    <row r="3043" spans="1:14" ht="15" customHeight="1">
      <c r="B3043" s="6" t="s">
        <v>1786</v>
      </c>
      <c r="C3043" s="6" t="s">
        <v>4283</v>
      </c>
      <c r="D3043" s="6">
        <v>14</v>
      </c>
      <c r="E3043" s="16" t="s">
        <v>2305</v>
      </c>
      <c r="F3043" s="16">
        <v>0</v>
      </c>
      <c r="G3043" s="15">
        <f>TRUNC((G3042) * D3043/100, 1)</f>
        <v>3527.1</v>
      </c>
      <c r="H3043" s="6" t="s">
        <v>5631</v>
      </c>
      <c r="I3043" s="6" t="s">
        <v>5631</v>
      </c>
      <c r="K3043" s="6" t="s">
        <v>608</v>
      </c>
      <c r="L3043" s="6" t="s">
        <v>5631</v>
      </c>
      <c r="M3043" s="6" t="s">
        <v>3749</v>
      </c>
      <c r="N3043" s="6" t="s">
        <v>5631</v>
      </c>
    </row>
    <row r="3044" spans="1:14" ht="15" customHeight="1">
      <c r="B3044" s="6" t="s">
        <v>4803</v>
      </c>
      <c r="G3044" s="14">
        <f>TRUNC(G3042+G3043, 0)</f>
        <v>28720</v>
      </c>
    </row>
    <row r="3045" spans="1:14" ht="15" customHeight="1">
      <c r="A3045" s="6" t="s">
        <v>2270</v>
      </c>
      <c r="B3045" s="6" t="s">
        <v>2417</v>
      </c>
      <c r="C3045" s="6" t="s">
        <v>2659</v>
      </c>
      <c r="D3045" s="6">
        <v>1</v>
      </c>
      <c r="E3045" s="15" t="s">
        <v>3317</v>
      </c>
      <c r="F3045" s="15">
        <f>TRUNC(중기기초자료!E721 * 중기전역변수!C19, 1)</f>
        <v>25758.7</v>
      </c>
      <c r="G3045" s="15">
        <f>TRUNC(F3045*D3045, 1)</f>
        <v>25758.7</v>
      </c>
      <c r="H3045" s="6" t="s">
        <v>5631</v>
      </c>
      <c r="I3045" s="6" t="s">
        <v>5631</v>
      </c>
      <c r="K3045" s="6" t="s">
        <v>3156</v>
      </c>
      <c r="L3045" s="6" t="s">
        <v>5631</v>
      </c>
      <c r="M3045" s="6" t="s">
        <v>3230</v>
      </c>
    </row>
    <row r="3046" spans="1:14" ht="15" customHeight="1">
      <c r="B3046" s="6" t="s">
        <v>4803</v>
      </c>
      <c r="G3046" s="14">
        <f>TRUNC(G3045, 0)</f>
        <v>25758</v>
      </c>
    </row>
    <row r="3047" spans="1:14" ht="15" customHeight="1">
      <c r="B3047" s="6" t="s">
        <v>588</v>
      </c>
      <c r="G3047" s="14">
        <f>TRUNC(G3041+G3044+G3046, 0)</f>
        <v>110839</v>
      </c>
    </row>
    <row r="3048" spans="1:14" ht="15" customHeight="1">
      <c r="A3048" s="13"/>
      <c r="B3048" s="13"/>
      <c r="C3048" s="13"/>
      <c r="D3048" s="13"/>
      <c r="E3048" s="13"/>
      <c r="F3048" s="13"/>
      <c r="G3048" s="13"/>
      <c r="H3048" s="13"/>
    </row>
    <row r="3049" spans="1:14" ht="15" customHeight="1">
      <c r="A3049" s="13" t="s">
        <v>4970</v>
      </c>
      <c r="B3049" s="13" t="s">
        <v>4631</v>
      </c>
      <c r="C3049" s="13"/>
      <c r="D3049" s="13"/>
      <c r="E3049" s="13"/>
      <c r="F3049" s="13"/>
      <c r="G3049" s="13"/>
      <c r="H3049" s="13"/>
      <c r="I3049" s="6" t="s">
        <v>5631</v>
      </c>
      <c r="J3049" s="6" t="s">
        <v>773</v>
      </c>
    </row>
    <row r="3050" spans="1:14" ht="15" customHeight="1">
      <c r="A3050" s="13" t="s">
        <v>1567</v>
      </c>
      <c r="B3050" s="13" t="s">
        <v>1875</v>
      </c>
      <c r="C3050" s="13"/>
      <c r="D3050" s="13"/>
      <c r="E3050" s="13"/>
      <c r="F3050" s="13"/>
      <c r="G3050" s="13"/>
      <c r="H3050" s="13"/>
    </row>
    <row r="3051" spans="1:14" ht="15" customHeight="1">
      <c r="A3051" s="5" t="s">
        <v>4302</v>
      </c>
      <c r="B3051" s="5"/>
      <c r="C3051" s="5" t="s">
        <v>2755</v>
      </c>
      <c r="D3051" s="5" t="s">
        <v>182</v>
      </c>
      <c r="E3051" s="5" t="s">
        <v>5266</v>
      </c>
      <c r="F3051" s="5" t="s">
        <v>1321</v>
      </c>
      <c r="G3051" s="5" t="s">
        <v>780</v>
      </c>
      <c r="H3051" s="5" t="s">
        <v>1458</v>
      </c>
    </row>
    <row r="3052" spans="1:14" ht="15" customHeight="1">
      <c r="A3052" s="6" t="s">
        <v>405</v>
      </c>
      <c r="B3052" s="6" t="s">
        <v>4991</v>
      </c>
      <c r="C3052" s="6" t="s">
        <v>1048</v>
      </c>
      <c r="D3052" s="6">
        <f>(1125 + 500 + 606)*10^-4</f>
        <v>0.22310000000000002</v>
      </c>
      <c r="E3052" s="14" t="s">
        <v>4463</v>
      </c>
      <c r="F3052" s="14">
        <f>TRUNC(중기기초자료!F272 * 중기전역변수!C5/1000,0)</f>
        <v>424054</v>
      </c>
      <c r="G3052" s="15">
        <f>TRUNC(F3052*D3052, 1)</f>
        <v>94606.399999999994</v>
      </c>
      <c r="H3052" s="6" t="s">
        <v>5631</v>
      </c>
      <c r="I3052" s="6" t="s">
        <v>5631</v>
      </c>
      <c r="K3052" s="6" t="s">
        <v>724</v>
      </c>
      <c r="L3052" s="6" t="s">
        <v>5631</v>
      </c>
      <c r="M3052" s="6" t="s">
        <v>5191</v>
      </c>
      <c r="N3052" s="6" t="s">
        <v>2188</v>
      </c>
    </row>
    <row r="3053" spans="1:14" ht="15" customHeight="1">
      <c r="B3053" s="6" t="s">
        <v>4803</v>
      </c>
      <c r="G3053" s="14">
        <f>TRUNC(G3052, 0)</f>
        <v>94606</v>
      </c>
    </row>
    <row r="3054" spans="1:14" ht="15" customHeight="1">
      <c r="A3054" s="6" t="s">
        <v>3802</v>
      </c>
      <c r="B3054" s="6" t="s">
        <v>2171</v>
      </c>
      <c r="C3054" s="6" t="s">
        <v>4283</v>
      </c>
      <c r="D3054" s="6">
        <v>24</v>
      </c>
      <c r="E3054" s="16" t="s">
        <v>5542</v>
      </c>
      <c r="F3054" s="16">
        <f>중기기초자료!D731</f>
        <v>1223</v>
      </c>
      <c r="G3054" s="15">
        <f>TRUNC(F3054*D3054, 1)</f>
        <v>29352</v>
      </c>
      <c r="H3054" s="6" t="s">
        <v>5631</v>
      </c>
      <c r="I3054" s="6" t="s">
        <v>5631</v>
      </c>
      <c r="K3054" s="6" t="s">
        <v>2015</v>
      </c>
      <c r="L3054" s="6" t="s">
        <v>5631</v>
      </c>
      <c r="M3054" s="6" t="s">
        <v>1155</v>
      </c>
    </row>
    <row r="3055" spans="1:14" ht="15" customHeight="1">
      <c r="B3055" s="6" t="s">
        <v>1786</v>
      </c>
      <c r="C3055" s="6" t="s">
        <v>4283</v>
      </c>
      <c r="D3055" s="6">
        <v>14</v>
      </c>
      <c r="E3055" s="16" t="s">
        <v>2305</v>
      </c>
      <c r="F3055" s="16">
        <v>0</v>
      </c>
      <c r="G3055" s="15">
        <f>TRUNC((G3054) * D3055/100, 1)</f>
        <v>4109.2</v>
      </c>
      <c r="H3055" s="6" t="s">
        <v>5631</v>
      </c>
      <c r="I3055" s="6" t="s">
        <v>5631</v>
      </c>
      <c r="K3055" s="6" t="s">
        <v>608</v>
      </c>
      <c r="L3055" s="6" t="s">
        <v>5631</v>
      </c>
      <c r="M3055" s="6" t="s">
        <v>3749</v>
      </c>
      <c r="N3055" s="6" t="s">
        <v>5631</v>
      </c>
    </row>
    <row r="3056" spans="1:14" ht="15" customHeight="1">
      <c r="B3056" s="6" t="s">
        <v>4803</v>
      </c>
      <c r="G3056" s="14">
        <f>TRUNC(G3054+G3055, 0)</f>
        <v>33461</v>
      </c>
    </row>
    <row r="3057" spans="1:14" ht="15" customHeight="1">
      <c r="A3057" s="6" t="s">
        <v>2270</v>
      </c>
      <c r="B3057" s="6" t="s">
        <v>2417</v>
      </c>
      <c r="C3057" s="6" t="s">
        <v>2659</v>
      </c>
      <c r="D3057" s="6">
        <v>1</v>
      </c>
      <c r="E3057" s="15" t="s">
        <v>3317</v>
      </c>
      <c r="F3057" s="15">
        <f>TRUNC(중기기초자료!E721 * 중기전역변수!C19, 1)</f>
        <v>25758.7</v>
      </c>
      <c r="G3057" s="15">
        <f>TRUNC(F3057*D3057, 1)</f>
        <v>25758.7</v>
      </c>
      <c r="H3057" s="6" t="s">
        <v>5631</v>
      </c>
      <c r="I3057" s="6" t="s">
        <v>5631</v>
      </c>
      <c r="K3057" s="6" t="s">
        <v>3156</v>
      </c>
      <c r="L3057" s="6" t="s">
        <v>5631</v>
      </c>
      <c r="M3057" s="6" t="s">
        <v>3230</v>
      </c>
    </row>
    <row r="3058" spans="1:14" ht="15" customHeight="1">
      <c r="B3058" s="6" t="s">
        <v>4803</v>
      </c>
      <c r="G3058" s="14">
        <f>TRUNC(G3057, 0)</f>
        <v>25758</v>
      </c>
    </row>
    <row r="3059" spans="1:14" ht="15" customHeight="1">
      <c r="B3059" s="6" t="s">
        <v>588</v>
      </c>
      <c r="G3059" s="14">
        <f>TRUNC(G3053+G3056+G3058, 0)</f>
        <v>153825</v>
      </c>
    </row>
    <row r="3060" spans="1:14" ht="15" customHeight="1">
      <c r="A3060" s="13"/>
      <c r="B3060" s="13"/>
      <c r="C3060" s="13"/>
      <c r="D3060" s="13"/>
      <c r="E3060" s="13"/>
      <c r="F3060" s="13"/>
      <c r="G3060" s="13"/>
      <c r="H3060" s="13"/>
    </row>
    <row r="3061" spans="1:14" ht="15" customHeight="1">
      <c r="A3061" s="13" t="s">
        <v>4970</v>
      </c>
      <c r="B3061" s="13" t="s">
        <v>3762</v>
      </c>
      <c r="C3061" s="13"/>
      <c r="D3061" s="13"/>
      <c r="E3061" s="13"/>
      <c r="F3061" s="13"/>
      <c r="G3061" s="13"/>
      <c r="H3061" s="13"/>
      <c r="I3061" s="6" t="s">
        <v>5631</v>
      </c>
      <c r="J3061" s="6" t="s">
        <v>3596</v>
      </c>
    </row>
    <row r="3062" spans="1:14" ht="15" customHeight="1">
      <c r="A3062" s="13" t="s">
        <v>1567</v>
      </c>
      <c r="B3062" s="13" t="s">
        <v>3168</v>
      </c>
      <c r="C3062" s="13"/>
      <c r="D3062" s="13"/>
      <c r="E3062" s="13"/>
      <c r="F3062" s="13"/>
      <c r="G3062" s="13"/>
      <c r="H3062" s="13"/>
    </row>
    <row r="3063" spans="1:14" ht="15" customHeight="1">
      <c r="A3063" s="5" t="s">
        <v>4302</v>
      </c>
      <c r="B3063" s="5"/>
      <c r="C3063" s="5" t="s">
        <v>2755</v>
      </c>
      <c r="D3063" s="5" t="s">
        <v>182</v>
      </c>
      <c r="E3063" s="5" t="s">
        <v>5266</v>
      </c>
      <c r="F3063" s="5" t="s">
        <v>1321</v>
      </c>
      <c r="G3063" s="5" t="s">
        <v>780</v>
      </c>
      <c r="H3063" s="5" t="s">
        <v>1458</v>
      </c>
    </row>
    <row r="3064" spans="1:14" ht="15" customHeight="1">
      <c r="A3064" s="6" t="s">
        <v>405</v>
      </c>
      <c r="B3064" s="6" t="s">
        <v>4991</v>
      </c>
      <c r="C3064" s="6" t="s">
        <v>580</v>
      </c>
      <c r="D3064" s="6">
        <f>(1125 + 500 + 606)*10^-4</f>
        <v>0.22310000000000002</v>
      </c>
      <c r="E3064" s="14" t="s">
        <v>4463</v>
      </c>
      <c r="F3064" s="14">
        <f>TRUNC(중기기초자료!F273 * 중기전역변수!C5/1000,0)</f>
        <v>649688</v>
      </c>
      <c r="G3064" s="15">
        <f>TRUNC(F3064*D3064, 1)</f>
        <v>144945.29999999999</v>
      </c>
      <c r="H3064" s="6" t="s">
        <v>5631</v>
      </c>
      <c r="I3064" s="6" t="s">
        <v>5631</v>
      </c>
      <c r="K3064" s="6" t="s">
        <v>724</v>
      </c>
      <c r="L3064" s="6" t="s">
        <v>5631</v>
      </c>
      <c r="M3064" s="6" t="s">
        <v>2373</v>
      </c>
      <c r="N3064" s="6" t="s">
        <v>3127</v>
      </c>
    </row>
    <row r="3065" spans="1:14" ht="15" customHeight="1">
      <c r="B3065" s="6" t="s">
        <v>4803</v>
      </c>
      <c r="G3065" s="14">
        <f>TRUNC(G3064, 0)</f>
        <v>144945</v>
      </c>
    </row>
    <row r="3066" spans="1:14" ht="15" customHeight="1">
      <c r="A3066" s="6" t="s">
        <v>3802</v>
      </c>
      <c r="B3066" s="6" t="s">
        <v>2171</v>
      </c>
      <c r="C3066" s="6" t="s">
        <v>4283</v>
      </c>
      <c r="D3066" s="6">
        <v>38.700000000000003</v>
      </c>
      <c r="E3066" s="16" t="s">
        <v>5542</v>
      </c>
      <c r="F3066" s="16">
        <f>중기기초자료!D731</f>
        <v>1223</v>
      </c>
      <c r="G3066" s="15">
        <f>TRUNC(F3066*D3066, 1)</f>
        <v>47330.1</v>
      </c>
      <c r="H3066" s="6" t="s">
        <v>5631</v>
      </c>
      <c r="I3066" s="6" t="s">
        <v>5631</v>
      </c>
      <c r="K3066" s="6" t="s">
        <v>608</v>
      </c>
      <c r="L3066" s="6" t="s">
        <v>5631</v>
      </c>
      <c r="M3066" s="6" t="s">
        <v>1155</v>
      </c>
    </row>
    <row r="3067" spans="1:14" ht="15" customHeight="1">
      <c r="B3067" s="6" t="s">
        <v>1786</v>
      </c>
      <c r="C3067" s="6" t="s">
        <v>4283</v>
      </c>
      <c r="D3067" s="6">
        <v>14</v>
      </c>
      <c r="E3067" s="16" t="s">
        <v>2305</v>
      </c>
      <c r="F3067" s="16">
        <v>0</v>
      </c>
      <c r="G3067" s="15">
        <f>TRUNC((G3066) * D3067/100, 1)</f>
        <v>6626.2</v>
      </c>
      <c r="H3067" s="6" t="s">
        <v>5631</v>
      </c>
      <c r="I3067" s="6" t="s">
        <v>5631</v>
      </c>
      <c r="K3067" s="6" t="s">
        <v>4778</v>
      </c>
      <c r="L3067" s="6" t="s">
        <v>5631</v>
      </c>
      <c r="M3067" s="6" t="s">
        <v>3749</v>
      </c>
      <c r="N3067" s="6" t="s">
        <v>5631</v>
      </c>
    </row>
    <row r="3068" spans="1:14" ht="15" customHeight="1">
      <c r="B3068" s="6" t="s">
        <v>4803</v>
      </c>
      <c r="G3068" s="14">
        <f>TRUNC(G3066+G3067, 0)</f>
        <v>53956</v>
      </c>
    </row>
    <row r="3069" spans="1:14" ht="15" customHeight="1">
      <c r="A3069" s="6" t="s">
        <v>2270</v>
      </c>
      <c r="B3069" s="6" t="s">
        <v>2417</v>
      </c>
      <c r="C3069" s="6" t="s">
        <v>2659</v>
      </c>
      <c r="D3069" s="6">
        <v>1</v>
      </c>
      <c r="E3069" s="15" t="s">
        <v>3317</v>
      </c>
      <c r="F3069" s="15">
        <f>TRUNC(중기기초자료!E721 * 중기전역변수!C19, 1)</f>
        <v>25758.7</v>
      </c>
      <c r="G3069" s="15">
        <f>TRUNC(F3069*D3069, 1)</f>
        <v>25758.7</v>
      </c>
      <c r="H3069" s="6" t="s">
        <v>5631</v>
      </c>
      <c r="I3069" s="6" t="s">
        <v>5631</v>
      </c>
      <c r="K3069" s="6" t="s">
        <v>4875</v>
      </c>
      <c r="L3069" s="6" t="s">
        <v>5631</v>
      </c>
      <c r="M3069" s="6" t="s">
        <v>3230</v>
      </c>
    </row>
    <row r="3070" spans="1:14" ht="15" customHeight="1">
      <c r="B3070" s="6" t="s">
        <v>4803</v>
      </c>
      <c r="G3070" s="14">
        <f>TRUNC(G3069, 0)</f>
        <v>25758</v>
      </c>
    </row>
    <row r="3071" spans="1:14" ht="15" customHeight="1">
      <c r="B3071" s="6" t="s">
        <v>588</v>
      </c>
      <c r="G3071" s="14">
        <f>TRUNC(G3065+G3068+G3070, 0)</f>
        <v>224659</v>
      </c>
    </row>
    <row r="3072" spans="1:14" ht="15" customHeight="1">
      <c r="A3072" s="13"/>
      <c r="B3072" s="13"/>
      <c r="C3072" s="13"/>
      <c r="D3072" s="13"/>
      <c r="E3072" s="13"/>
      <c r="F3072" s="13"/>
      <c r="G3072" s="13"/>
      <c r="H3072" s="13"/>
    </row>
    <row r="3073" spans="1:14" ht="15" customHeight="1">
      <c r="A3073" s="13" t="s">
        <v>4970</v>
      </c>
      <c r="B3073" s="13" t="s">
        <v>2631</v>
      </c>
      <c r="C3073" s="13"/>
      <c r="D3073" s="13"/>
      <c r="E3073" s="13"/>
      <c r="F3073" s="13"/>
      <c r="G3073" s="13"/>
      <c r="H3073" s="13"/>
      <c r="I3073" s="6" t="s">
        <v>5631</v>
      </c>
      <c r="J3073" s="6" t="s">
        <v>5248</v>
      </c>
    </row>
    <row r="3074" spans="1:14" ht="15" customHeight="1">
      <c r="A3074" s="13" t="s">
        <v>1567</v>
      </c>
      <c r="B3074" s="13" t="s">
        <v>4417</v>
      </c>
      <c r="C3074" s="13"/>
      <c r="D3074" s="13"/>
      <c r="E3074" s="13"/>
      <c r="F3074" s="13"/>
      <c r="G3074" s="13"/>
      <c r="H3074" s="13"/>
    </row>
    <row r="3075" spans="1:14" ht="15" customHeight="1">
      <c r="A3075" s="5" t="s">
        <v>4302</v>
      </c>
      <c r="B3075" s="5"/>
      <c r="C3075" s="5" t="s">
        <v>2755</v>
      </c>
      <c r="D3075" s="5" t="s">
        <v>182</v>
      </c>
      <c r="E3075" s="5" t="s">
        <v>5266</v>
      </c>
      <c r="F3075" s="5" t="s">
        <v>1321</v>
      </c>
      <c r="G3075" s="5" t="s">
        <v>780</v>
      </c>
      <c r="H3075" s="5" t="s">
        <v>1458</v>
      </c>
    </row>
    <row r="3076" spans="1:14" ht="15" customHeight="1">
      <c r="A3076" s="6" t="s">
        <v>405</v>
      </c>
      <c r="B3076" s="6" t="s">
        <v>4444</v>
      </c>
      <c r="C3076" s="6" t="s">
        <v>157</v>
      </c>
      <c r="D3076" s="6">
        <f>(1125 + 625 + 606)*10^-4</f>
        <v>0.2356</v>
      </c>
      <c r="E3076" s="14" t="s">
        <v>4463</v>
      </c>
      <c r="F3076" s="14">
        <f>TRUNC(중기기초자료!F274 * 중기전역변수!C5/1000,0)</f>
        <v>215930</v>
      </c>
      <c r="G3076" s="15">
        <f>TRUNC(F3076*D3076, 1)</f>
        <v>50873.1</v>
      </c>
      <c r="H3076" s="6" t="s">
        <v>5631</v>
      </c>
      <c r="I3076" s="6" t="s">
        <v>5631</v>
      </c>
      <c r="K3076" s="6" t="s">
        <v>724</v>
      </c>
      <c r="L3076" s="6" t="s">
        <v>5631</v>
      </c>
      <c r="M3076" s="6" t="s">
        <v>893</v>
      </c>
      <c r="N3076" s="6" t="s">
        <v>5014</v>
      </c>
    </row>
    <row r="3077" spans="1:14" ht="15" customHeight="1">
      <c r="B3077" s="6" t="s">
        <v>4803</v>
      </c>
      <c r="G3077" s="14">
        <f>TRUNC(G3076, 0)</f>
        <v>50873</v>
      </c>
    </row>
    <row r="3078" spans="1:14" ht="15" customHeight="1">
      <c r="A3078" s="6" t="s">
        <v>3802</v>
      </c>
      <c r="B3078" s="6" t="s">
        <v>2171</v>
      </c>
      <c r="C3078" s="6" t="s">
        <v>4283</v>
      </c>
      <c r="D3078" s="6">
        <v>10.6</v>
      </c>
      <c r="E3078" s="16" t="s">
        <v>5542</v>
      </c>
      <c r="F3078" s="16">
        <f>중기기초자료!D731</f>
        <v>1223</v>
      </c>
      <c r="G3078" s="15">
        <f>TRUNC(F3078*D3078, 1)</f>
        <v>12963.8</v>
      </c>
      <c r="H3078" s="6" t="s">
        <v>5631</v>
      </c>
      <c r="I3078" s="6" t="s">
        <v>5631</v>
      </c>
      <c r="K3078" s="6" t="s">
        <v>2015</v>
      </c>
      <c r="L3078" s="6" t="s">
        <v>5631</v>
      </c>
      <c r="M3078" s="6" t="s">
        <v>1155</v>
      </c>
    </row>
    <row r="3079" spans="1:14" ht="15" customHeight="1">
      <c r="B3079" s="6" t="s">
        <v>1786</v>
      </c>
      <c r="C3079" s="6" t="s">
        <v>4283</v>
      </c>
      <c r="D3079" s="6">
        <v>18</v>
      </c>
      <c r="E3079" s="16" t="s">
        <v>2305</v>
      </c>
      <c r="F3079" s="16">
        <v>0</v>
      </c>
      <c r="G3079" s="15">
        <f>TRUNC((G3078) * D3079/100, 1)</f>
        <v>2333.4</v>
      </c>
      <c r="H3079" s="6" t="s">
        <v>5631</v>
      </c>
      <c r="I3079" s="6" t="s">
        <v>5631</v>
      </c>
      <c r="K3079" s="6" t="s">
        <v>608</v>
      </c>
      <c r="L3079" s="6" t="s">
        <v>5631</v>
      </c>
      <c r="M3079" s="6" t="s">
        <v>3749</v>
      </c>
      <c r="N3079" s="6" t="s">
        <v>5631</v>
      </c>
    </row>
    <row r="3080" spans="1:14" ht="15" customHeight="1">
      <c r="B3080" s="6" t="s">
        <v>4803</v>
      </c>
      <c r="G3080" s="14">
        <f>TRUNC(G3078+G3079, 0)</f>
        <v>15297</v>
      </c>
    </row>
    <row r="3081" spans="1:14" ht="15" customHeight="1">
      <c r="A3081" s="6" t="s">
        <v>2270</v>
      </c>
      <c r="B3081" s="6" t="s">
        <v>2417</v>
      </c>
      <c r="C3081" s="6" t="s">
        <v>2659</v>
      </c>
      <c r="D3081" s="6">
        <v>1</v>
      </c>
      <c r="E3081" s="15" t="s">
        <v>3317</v>
      </c>
      <c r="F3081" s="15">
        <f>TRUNC(중기기초자료!E721 * 중기전역변수!C19, 1)</f>
        <v>25758.7</v>
      </c>
      <c r="G3081" s="15">
        <f>TRUNC(F3081*D3081, 1)</f>
        <v>25758.7</v>
      </c>
      <c r="H3081" s="6" t="s">
        <v>5631</v>
      </c>
      <c r="I3081" s="6" t="s">
        <v>5631</v>
      </c>
      <c r="K3081" s="6" t="s">
        <v>3156</v>
      </c>
      <c r="L3081" s="6" t="s">
        <v>5631</v>
      </c>
      <c r="M3081" s="6" t="s">
        <v>3230</v>
      </c>
    </row>
    <row r="3082" spans="1:14" ht="15" customHeight="1">
      <c r="B3082" s="6" t="s">
        <v>4803</v>
      </c>
      <c r="G3082" s="14">
        <f>TRUNC(G3081, 0)</f>
        <v>25758</v>
      </c>
    </row>
    <row r="3083" spans="1:14" ht="15" customHeight="1">
      <c r="B3083" s="6" t="s">
        <v>588</v>
      </c>
      <c r="G3083" s="14">
        <f>TRUNC(G3077+G3080+G3082, 0)</f>
        <v>91928</v>
      </c>
    </row>
    <row r="3084" spans="1:14" ht="15" customHeight="1">
      <c r="A3084" s="13"/>
      <c r="B3084" s="13"/>
      <c r="C3084" s="13"/>
      <c r="D3084" s="13"/>
      <c r="E3084" s="13"/>
      <c r="F3084" s="13"/>
      <c r="G3084" s="13"/>
      <c r="H3084" s="13"/>
    </row>
    <row r="3085" spans="1:14" ht="15" customHeight="1">
      <c r="A3085" s="13" t="s">
        <v>4970</v>
      </c>
      <c r="B3085" s="13" t="s">
        <v>766</v>
      </c>
      <c r="C3085" s="13"/>
      <c r="D3085" s="13"/>
      <c r="E3085" s="13"/>
      <c r="F3085" s="13"/>
      <c r="G3085" s="13"/>
      <c r="H3085" s="13"/>
      <c r="I3085" s="6" t="s">
        <v>5631</v>
      </c>
      <c r="J3085" s="6" t="s">
        <v>3081</v>
      </c>
    </row>
    <row r="3086" spans="1:14" ht="15" customHeight="1">
      <c r="A3086" s="13" t="s">
        <v>1567</v>
      </c>
      <c r="B3086" s="13" t="s">
        <v>1238</v>
      </c>
      <c r="C3086" s="13"/>
      <c r="D3086" s="13"/>
      <c r="E3086" s="13"/>
      <c r="F3086" s="13"/>
      <c r="G3086" s="13"/>
      <c r="H3086" s="13"/>
    </row>
    <row r="3087" spans="1:14" ht="15" customHeight="1">
      <c r="A3087" s="5" t="s">
        <v>4302</v>
      </c>
      <c r="B3087" s="5"/>
      <c r="C3087" s="5" t="s">
        <v>2755</v>
      </c>
      <c r="D3087" s="5" t="s">
        <v>182</v>
      </c>
      <c r="E3087" s="5" t="s">
        <v>5266</v>
      </c>
      <c r="F3087" s="5" t="s">
        <v>1321</v>
      </c>
      <c r="G3087" s="5" t="s">
        <v>780</v>
      </c>
      <c r="H3087" s="5" t="s">
        <v>1458</v>
      </c>
    </row>
    <row r="3088" spans="1:14" ht="15" customHeight="1">
      <c r="A3088" s="6" t="s">
        <v>405</v>
      </c>
      <c r="B3088" s="6" t="s">
        <v>2824</v>
      </c>
      <c r="C3088" s="6" t="s">
        <v>4440</v>
      </c>
      <c r="D3088" s="6">
        <f>(1125 + 625 + 606)*10^-4</f>
        <v>0.2356</v>
      </c>
      <c r="E3088" s="14" t="s">
        <v>4463</v>
      </c>
      <c r="F3088" s="14">
        <f>TRUNC(중기기초자료!F275 * 중기전역변수!C5/1000,0)</f>
        <v>325776</v>
      </c>
      <c r="G3088" s="15">
        <f>TRUNC(F3088*D3088, 1)</f>
        <v>76752.800000000003</v>
      </c>
      <c r="H3088" s="6" t="s">
        <v>5631</v>
      </c>
      <c r="I3088" s="6" t="s">
        <v>5631</v>
      </c>
      <c r="K3088" s="6" t="s">
        <v>724</v>
      </c>
      <c r="L3088" s="6" t="s">
        <v>5631</v>
      </c>
      <c r="M3088" s="6" t="s">
        <v>1547</v>
      </c>
      <c r="N3088" s="6" t="s">
        <v>5014</v>
      </c>
    </row>
    <row r="3089" spans="1:14" ht="15" customHeight="1">
      <c r="B3089" s="6" t="s">
        <v>4803</v>
      </c>
      <c r="G3089" s="14">
        <f>TRUNC(G3088, 0)</f>
        <v>76752</v>
      </c>
    </row>
    <row r="3090" spans="1:14" ht="15" customHeight="1">
      <c r="A3090" s="6" t="s">
        <v>3802</v>
      </c>
      <c r="B3090" s="6" t="s">
        <v>2171</v>
      </c>
      <c r="C3090" s="6" t="s">
        <v>4283</v>
      </c>
      <c r="D3090" s="6">
        <v>12.7</v>
      </c>
      <c r="E3090" s="16" t="s">
        <v>5542</v>
      </c>
      <c r="F3090" s="16">
        <f>중기기초자료!D731</f>
        <v>1223</v>
      </c>
      <c r="G3090" s="15">
        <f>TRUNC(F3090*D3090, 1)</f>
        <v>15532.1</v>
      </c>
      <c r="H3090" s="6" t="s">
        <v>5631</v>
      </c>
      <c r="I3090" s="6" t="s">
        <v>5631</v>
      </c>
      <c r="K3090" s="6" t="s">
        <v>2015</v>
      </c>
      <c r="L3090" s="6" t="s">
        <v>5631</v>
      </c>
      <c r="M3090" s="6" t="s">
        <v>1155</v>
      </c>
    </row>
    <row r="3091" spans="1:14" ht="15" customHeight="1">
      <c r="B3091" s="6" t="s">
        <v>1786</v>
      </c>
      <c r="C3091" s="6" t="s">
        <v>4283</v>
      </c>
      <c r="D3091" s="6">
        <v>18</v>
      </c>
      <c r="E3091" s="16" t="s">
        <v>2305</v>
      </c>
      <c r="F3091" s="16">
        <v>0</v>
      </c>
      <c r="G3091" s="15">
        <f>TRUNC((G3090) * D3091/100, 1)</f>
        <v>2795.7</v>
      </c>
      <c r="H3091" s="6" t="s">
        <v>5631</v>
      </c>
      <c r="I3091" s="6" t="s">
        <v>5631</v>
      </c>
      <c r="K3091" s="6" t="s">
        <v>608</v>
      </c>
      <c r="L3091" s="6" t="s">
        <v>5631</v>
      </c>
      <c r="M3091" s="6" t="s">
        <v>3749</v>
      </c>
      <c r="N3091" s="6" t="s">
        <v>5631</v>
      </c>
    </row>
    <row r="3092" spans="1:14" ht="15" customHeight="1">
      <c r="B3092" s="6" t="s">
        <v>4803</v>
      </c>
      <c r="G3092" s="14">
        <f>TRUNC(G3090+G3091, 0)</f>
        <v>18327</v>
      </c>
    </row>
    <row r="3093" spans="1:14" ht="15" customHeight="1">
      <c r="A3093" s="6" t="s">
        <v>2270</v>
      </c>
      <c r="B3093" s="6" t="s">
        <v>2417</v>
      </c>
      <c r="C3093" s="6" t="s">
        <v>2659</v>
      </c>
      <c r="D3093" s="6">
        <v>1</v>
      </c>
      <c r="E3093" s="15" t="s">
        <v>3317</v>
      </c>
      <c r="F3093" s="15">
        <f>TRUNC(중기기초자료!E721 * 중기전역변수!C19, 1)</f>
        <v>25758.7</v>
      </c>
      <c r="G3093" s="15">
        <f>TRUNC(F3093*D3093, 1)</f>
        <v>25758.7</v>
      </c>
      <c r="H3093" s="6" t="s">
        <v>5631</v>
      </c>
      <c r="I3093" s="6" t="s">
        <v>5631</v>
      </c>
      <c r="K3093" s="6" t="s">
        <v>3156</v>
      </c>
      <c r="L3093" s="6" t="s">
        <v>5631</v>
      </c>
      <c r="M3093" s="6" t="s">
        <v>3230</v>
      </c>
    </row>
    <row r="3094" spans="1:14" ht="15" customHeight="1">
      <c r="B3094" s="6" t="s">
        <v>4803</v>
      </c>
      <c r="G3094" s="14">
        <f>TRUNC(G3093, 0)</f>
        <v>25758</v>
      </c>
    </row>
    <row r="3095" spans="1:14" ht="15" customHeight="1">
      <c r="B3095" s="6" t="s">
        <v>588</v>
      </c>
      <c r="G3095" s="14">
        <f>TRUNC(G3089+G3092+G3094, 0)</f>
        <v>120837</v>
      </c>
    </row>
    <row r="3096" spans="1:14" ht="15" customHeight="1">
      <c r="A3096" s="13"/>
      <c r="B3096" s="13"/>
      <c r="C3096" s="13"/>
      <c r="D3096" s="13"/>
      <c r="E3096" s="13"/>
      <c r="F3096" s="13"/>
      <c r="G3096" s="13"/>
      <c r="H3096" s="13"/>
    </row>
    <row r="3097" spans="1:14" ht="15" customHeight="1">
      <c r="A3097" s="13" t="s">
        <v>4970</v>
      </c>
      <c r="B3097" s="13" t="s">
        <v>93</v>
      </c>
      <c r="C3097" s="13"/>
      <c r="D3097" s="13"/>
      <c r="E3097" s="13"/>
      <c r="F3097" s="13"/>
      <c r="G3097" s="13"/>
      <c r="H3097" s="13"/>
      <c r="I3097" s="6" t="s">
        <v>5631</v>
      </c>
      <c r="J3097" s="6" t="s">
        <v>4171</v>
      </c>
    </row>
    <row r="3098" spans="1:14" ht="15" customHeight="1">
      <c r="A3098" s="13" t="s">
        <v>1567</v>
      </c>
      <c r="B3098" s="13" t="s">
        <v>387</v>
      </c>
      <c r="C3098" s="13"/>
      <c r="D3098" s="13"/>
      <c r="E3098" s="13"/>
      <c r="F3098" s="13"/>
      <c r="G3098" s="13"/>
      <c r="H3098" s="13"/>
    </row>
    <row r="3099" spans="1:14" ht="15" customHeight="1">
      <c r="A3099" s="5" t="s">
        <v>4302</v>
      </c>
      <c r="B3099" s="5"/>
      <c r="C3099" s="5" t="s">
        <v>2755</v>
      </c>
      <c r="D3099" s="5" t="s">
        <v>182</v>
      </c>
      <c r="E3099" s="5" t="s">
        <v>5266</v>
      </c>
      <c r="F3099" s="5" t="s">
        <v>1321</v>
      </c>
      <c r="G3099" s="5" t="s">
        <v>780</v>
      </c>
      <c r="H3099" s="5" t="s">
        <v>1458</v>
      </c>
    </row>
    <row r="3100" spans="1:14" ht="15" customHeight="1">
      <c r="A3100" s="6" t="s">
        <v>405</v>
      </c>
      <c r="B3100" s="6" t="s">
        <v>4883</v>
      </c>
      <c r="C3100" s="6" t="s">
        <v>4092</v>
      </c>
      <c r="D3100" s="6">
        <f>(1125 + 625 + 606)*10^-4</f>
        <v>0.2356</v>
      </c>
      <c r="E3100" s="14" t="s">
        <v>4463</v>
      </c>
      <c r="F3100" s="14">
        <f>TRUNC(중기기초자료!F276 * 중기전역변수!C5/1000,0)</f>
        <v>71435</v>
      </c>
      <c r="G3100" s="15">
        <f>TRUNC(F3100*D3100, 1)</f>
        <v>16830</v>
      </c>
      <c r="H3100" s="6" t="s">
        <v>5631</v>
      </c>
      <c r="I3100" s="6" t="s">
        <v>5631</v>
      </c>
      <c r="K3100" s="6" t="s">
        <v>724</v>
      </c>
      <c r="L3100" s="6" t="s">
        <v>5631</v>
      </c>
      <c r="M3100" s="6" t="s">
        <v>2566</v>
      </c>
      <c r="N3100" s="6" t="s">
        <v>5014</v>
      </c>
    </row>
    <row r="3101" spans="1:14" ht="15" customHeight="1">
      <c r="B3101" s="6" t="s">
        <v>4803</v>
      </c>
      <c r="G3101" s="14">
        <f>TRUNC(G3100, 0)</f>
        <v>16830</v>
      </c>
    </row>
    <row r="3102" spans="1:14" ht="15" customHeight="1">
      <c r="A3102" s="6" t="s">
        <v>3802</v>
      </c>
      <c r="B3102" s="6" t="s">
        <v>3250</v>
      </c>
      <c r="C3102" s="6" t="s">
        <v>4283</v>
      </c>
      <c r="D3102" s="6">
        <v>5.0999999999999996</v>
      </c>
      <c r="E3102" s="16" t="s">
        <v>5542</v>
      </c>
      <c r="F3102" s="16">
        <f>중기기초자료!D730</f>
        <v>1399</v>
      </c>
      <c r="G3102" s="15">
        <f>TRUNC(F3102*D3102, 1)</f>
        <v>7134.9</v>
      </c>
      <c r="H3102" s="6" t="s">
        <v>5631</v>
      </c>
      <c r="I3102" s="6" t="s">
        <v>5631</v>
      </c>
      <c r="K3102" s="6" t="s">
        <v>2015</v>
      </c>
      <c r="L3102" s="6" t="s">
        <v>5631</v>
      </c>
      <c r="M3102" s="6" t="s">
        <v>4799</v>
      </c>
    </row>
    <row r="3103" spans="1:14" ht="15" customHeight="1">
      <c r="B3103" s="6" t="s">
        <v>1786</v>
      </c>
      <c r="C3103" s="6" t="s">
        <v>4283</v>
      </c>
      <c r="D3103" s="6">
        <v>6</v>
      </c>
      <c r="E3103" s="16" t="s">
        <v>2305</v>
      </c>
      <c r="F3103" s="16">
        <v>0</v>
      </c>
      <c r="G3103" s="15">
        <f>TRUNC((G3102) * D3103/100, 1)</f>
        <v>428</v>
      </c>
      <c r="H3103" s="6" t="s">
        <v>5631</v>
      </c>
      <c r="I3103" s="6" t="s">
        <v>5631</v>
      </c>
      <c r="K3103" s="6" t="s">
        <v>608</v>
      </c>
      <c r="L3103" s="6" t="s">
        <v>5631</v>
      </c>
      <c r="M3103" s="6" t="s">
        <v>3749</v>
      </c>
      <c r="N3103" s="6" t="s">
        <v>5631</v>
      </c>
    </row>
    <row r="3104" spans="1:14" ht="15" customHeight="1">
      <c r="B3104" s="6" t="s">
        <v>4803</v>
      </c>
      <c r="G3104" s="14">
        <f>TRUNC(G3102+G3103, 0)</f>
        <v>7562</v>
      </c>
    </row>
    <row r="3105" spans="1:14" ht="15" customHeight="1">
      <c r="A3105" s="6" t="s">
        <v>2270</v>
      </c>
      <c r="B3105" s="6" t="s">
        <v>5395</v>
      </c>
      <c r="C3105" s="6" t="s">
        <v>2554</v>
      </c>
      <c r="D3105" s="6">
        <v>1</v>
      </c>
      <c r="E3105" s="15" t="s">
        <v>3317</v>
      </c>
      <c r="F3105" s="15">
        <f>TRUNC(중기기초자료!E722 * 중기전역변수!C19, 1)</f>
        <v>24115.599999999999</v>
      </c>
      <c r="G3105" s="15">
        <f>TRUNC(F3105*D3105, 1)</f>
        <v>24115.599999999999</v>
      </c>
      <c r="H3105" s="6" t="s">
        <v>5631</v>
      </c>
      <c r="I3105" s="6" t="s">
        <v>5631</v>
      </c>
      <c r="K3105" s="6" t="s">
        <v>3156</v>
      </c>
      <c r="L3105" s="6" t="s">
        <v>5631</v>
      </c>
      <c r="M3105" s="6" t="s">
        <v>63</v>
      </c>
    </row>
    <row r="3106" spans="1:14" ht="15" customHeight="1">
      <c r="B3106" s="6" t="s">
        <v>4803</v>
      </c>
      <c r="G3106" s="14">
        <f>TRUNC(G3105, 0)</f>
        <v>24115</v>
      </c>
    </row>
    <row r="3107" spans="1:14" ht="15" customHeight="1">
      <c r="B3107" s="6" t="s">
        <v>588</v>
      </c>
      <c r="G3107" s="14">
        <f>TRUNC(G3101+G3104+G3106, 0)</f>
        <v>48507</v>
      </c>
    </row>
    <row r="3108" spans="1:14" ht="15" customHeight="1">
      <c r="A3108" s="13"/>
      <c r="B3108" s="13"/>
      <c r="C3108" s="13"/>
      <c r="D3108" s="13"/>
      <c r="E3108" s="13"/>
      <c r="F3108" s="13"/>
      <c r="G3108" s="13"/>
      <c r="H3108" s="13"/>
    </row>
    <row r="3109" spans="1:14" ht="15" customHeight="1">
      <c r="A3109" s="13" t="s">
        <v>4970</v>
      </c>
      <c r="B3109" s="13" t="s">
        <v>90</v>
      </c>
      <c r="C3109" s="13"/>
      <c r="D3109" s="13"/>
      <c r="E3109" s="13"/>
      <c r="F3109" s="13"/>
      <c r="G3109" s="13"/>
      <c r="H3109" s="13"/>
      <c r="I3109" s="6" t="s">
        <v>5631</v>
      </c>
      <c r="J3109" s="6" t="s">
        <v>1632</v>
      </c>
    </row>
    <row r="3110" spans="1:14" ht="15" customHeight="1">
      <c r="A3110" s="13" t="s">
        <v>1567</v>
      </c>
      <c r="B3110" s="13" t="s">
        <v>1</v>
      </c>
      <c r="C3110" s="13"/>
      <c r="D3110" s="13"/>
      <c r="E3110" s="13"/>
      <c r="F3110" s="13"/>
      <c r="G3110" s="13"/>
      <c r="H3110" s="13"/>
    </row>
    <row r="3111" spans="1:14" ht="15" customHeight="1">
      <c r="A3111" s="5" t="s">
        <v>4302</v>
      </c>
      <c r="B3111" s="5"/>
      <c r="C3111" s="5" t="s">
        <v>2755</v>
      </c>
      <c r="D3111" s="5" t="s">
        <v>182</v>
      </c>
      <c r="E3111" s="5" t="s">
        <v>5266</v>
      </c>
      <c r="F3111" s="5" t="s">
        <v>1321</v>
      </c>
      <c r="G3111" s="5" t="s">
        <v>780</v>
      </c>
      <c r="H3111" s="5" t="s">
        <v>1458</v>
      </c>
    </row>
    <row r="3112" spans="1:14" ht="15" customHeight="1">
      <c r="A3112" s="6" t="s">
        <v>405</v>
      </c>
      <c r="B3112" s="6" t="s">
        <v>4883</v>
      </c>
      <c r="C3112" s="6" t="s">
        <v>4440</v>
      </c>
      <c r="D3112" s="6">
        <f>(1125 + 625 + 606)*10^-4</f>
        <v>0.2356</v>
      </c>
      <c r="E3112" s="14" t="s">
        <v>4463</v>
      </c>
      <c r="F3112" s="14">
        <f>TRUNC(중기기초자료!F277 * 중기전역변수!C5/1000,0)</f>
        <v>65940</v>
      </c>
      <c r="G3112" s="15">
        <f>TRUNC(F3112*D3112, 1)</f>
        <v>15535.4</v>
      </c>
      <c r="H3112" s="6" t="s">
        <v>5631</v>
      </c>
      <c r="I3112" s="6" t="s">
        <v>5631</v>
      </c>
      <c r="K3112" s="6" t="s">
        <v>724</v>
      </c>
      <c r="L3112" s="6" t="s">
        <v>5631</v>
      </c>
      <c r="M3112" s="6" t="s">
        <v>2859</v>
      </c>
      <c r="N3112" s="6" t="s">
        <v>5014</v>
      </c>
    </row>
    <row r="3113" spans="1:14" ht="15" customHeight="1">
      <c r="B3113" s="6" t="s">
        <v>4803</v>
      </c>
      <c r="G3113" s="14">
        <f>TRUNC(G3112, 0)</f>
        <v>15535</v>
      </c>
    </row>
    <row r="3114" spans="1:14" ht="15" customHeight="1">
      <c r="A3114" s="6" t="s">
        <v>3802</v>
      </c>
      <c r="B3114" s="6" t="s">
        <v>2171</v>
      </c>
      <c r="C3114" s="6" t="s">
        <v>4283</v>
      </c>
      <c r="D3114" s="6">
        <v>3.9</v>
      </c>
      <c r="E3114" s="16" t="s">
        <v>5542</v>
      </c>
      <c r="F3114" s="16">
        <f>중기기초자료!D731</f>
        <v>1223</v>
      </c>
      <c r="G3114" s="15">
        <f>TRUNC(F3114*D3114, 1)</f>
        <v>4769.7</v>
      </c>
      <c r="H3114" s="6" t="s">
        <v>5631</v>
      </c>
      <c r="I3114" s="6" t="s">
        <v>5631</v>
      </c>
      <c r="K3114" s="6" t="s">
        <v>2015</v>
      </c>
      <c r="L3114" s="6" t="s">
        <v>5631</v>
      </c>
      <c r="M3114" s="6" t="s">
        <v>1155</v>
      </c>
    </row>
    <row r="3115" spans="1:14" ht="15" customHeight="1">
      <c r="B3115" s="6" t="s">
        <v>1786</v>
      </c>
      <c r="C3115" s="6" t="s">
        <v>4283</v>
      </c>
      <c r="D3115" s="6">
        <v>18</v>
      </c>
      <c r="E3115" s="16" t="s">
        <v>2305</v>
      </c>
      <c r="F3115" s="16">
        <v>0</v>
      </c>
      <c r="G3115" s="15">
        <f>TRUNC((G3114) * D3115/100, 1)</f>
        <v>858.5</v>
      </c>
      <c r="H3115" s="6" t="s">
        <v>5631</v>
      </c>
      <c r="I3115" s="6" t="s">
        <v>5631</v>
      </c>
      <c r="K3115" s="6" t="s">
        <v>608</v>
      </c>
      <c r="L3115" s="6" t="s">
        <v>5631</v>
      </c>
      <c r="M3115" s="6" t="s">
        <v>3749</v>
      </c>
      <c r="N3115" s="6" t="s">
        <v>5631</v>
      </c>
    </row>
    <row r="3116" spans="1:14" ht="15" customHeight="1">
      <c r="B3116" s="6" t="s">
        <v>4803</v>
      </c>
      <c r="G3116" s="14">
        <f>TRUNC(G3114+G3115, 0)</f>
        <v>5628</v>
      </c>
    </row>
    <row r="3117" spans="1:14" ht="15" customHeight="1">
      <c r="A3117" s="6" t="s">
        <v>2270</v>
      </c>
      <c r="B3117" s="6" t="s">
        <v>5395</v>
      </c>
      <c r="C3117" s="6" t="s">
        <v>2554</v>
      </c>
      <c r="D3117" s="6">
        <v>1</v>
      </c>
      <c r="E3117" s="15" t="s">
        <v>3317</v>
      </c>
      <c r="F3117" s="15">
        <f>TRUNC(중기기초자료!E722 * 중기전역변수!C19, 1)</f>
        <v>24115.599999999999</v>
      </c>
      <c r="G3117" s="15">
        <f>TRUNC(F3117*D3117, 1)</f>
        <v>24115.599999999999</v>
      </c>
      <c r="H3117" s="6" t="s">
        <v>5631</v>
      </c>
      <c r="I3117" s="6" t="s">
        <v>5631</v>
      </c>
      <c r="K3117" s="6" t="s">
        <v>3156</v>
      </c>
      <c r="L3117" s="6" t="s">
        <v>5631</v>
      </c>
      <c r="M3117" s="6" t="s">
        <v>63</v>
      </c>
    </row>
    <row r="3118" spans="1:14" ht="15" customHeight="1">
      <c r="B3118" s="6" t="s">
        <v>4803</v>
      </c>
      <c r="G3118" s="14">
        <f>TRUNC(G3117, 0)</f>
        <v>24115</v>
      </c>
    </row>
    <row r="3119" spans="1:14" ht="15" customHeight="1">
      <c r="B3119" s="6" t="s">
        <v>588</v>
      </c>
      <c r="G3119" s="14">
        <f>TRUNC(G3113+G3116+G3118, 0)</f>
        <v>45278</v>
      </c>
    </row>
    <row r="3120" spans="1:14" ht="15" customHeight="1">
      <c r="A3120" s="13"/>
      <c r="B3120" s="13"/>
      <c r="C3120" s="13"/>
      <c r="D3120" s="13"/>
      <c r="E3120" s="13"/>
      <c r="F3120" s="13"/>
      <c r="G3120" s="13"/>
      <c r="H3120" s="13"/>
    </row>
    <row r="3121" spans="1:14" ht="15" customHeight="1">
      <c r="A3121" s="13" t="s">
        <v>4970</v>
      </c>
      <c r="B3121" s="13" t="s">
        <v>920</v>
      </c>
      <c r="C3121" s="13"/>
      <c r="D3121" s="13"/>
      <c r="E3121" s="13"/>
      <c r="F3121" s="13"/>
      <c r="G3121" s="13"/>
      <c r="H3121" s="13"/>
      <c r="I3121" s="6" t="s">
        <v>5631</v>
      </c>
      <c r="J3121" s="6" t="s">
        <v>2789</v>
      </c>
    </row>
    <row r="3122" spans="1:14" ht="15" customHeight="1">
      <c r="A3122" s="13" t="s">
        <v>1567</v>
      </c>
      <c r="B3122" s="13" t="s">
        <v>3543</v>
      </c>
      <c r="C3122" s="13"/>
      <c r="D3122" s="13"/>
      <c r="E3122" s="13"/>
      <c r="F3122" s="13"/>
      <c r="G3122" s="13"/>
      <c r="H3122" s="13"/>
    </row>
    <row r="3123" spans="1:14" ht="15" customHeight="1">
      <c r="A3123" s="5" t="s">
        <v>4302</v>
      </c>
      <c r="B3123" s="5"/>
      <c r="C3123" s="5" t="s">
        <v>2755</v>
      </c>
      <c r="D3123" s="5" t="s">
        <v>182</v>
      </c>
      <c r="E3123" s="5" t="s">
        <v>5266</v>
      </c>
      <c r="F3123" s="5" t="s">
        <v>1321</v>
      </c>
      <c r="G3123" s="5" t="s">
        <v>780</v>
      </c>
      <c r="H3123" s="5" t="s">
        <v>1458</v>
      </c>
    </row>
    <row r="3124" spans="1:14" ht="15" customHeight="1">
      <c r="A3124" s="6" t="s">
        <v>405</v>
      </c>
      <c r="B3124" s="6" t="s">
        <v>1498</v>
      </c>
      <c r="C3124" s="6" t="s">
        <v>4092</v>
      </c>
      <c r="D3124" s="6">
        <f>(1125 + 625 + 606)*10^-4</f>
        <v>0.2356</v>
      </c>
      <c r="E3124" s="14" t="s">
        <v>4463</v>
      </c>
      <c r="F3124" s="14">
        <f>TRUNC(중기기초자료!F278 * 중기전역변수!C5/1000,0)</f>
        <v>69629</v>
      </c>
      <c r="G3124" s="15">
        <f>TRUNC(F3124*D3124, 1)</f>
        <v>16404.5</v>
      </c>
      <c r="H3124" s="6" t="s">
        <v>5631</v>
      </c>
      <c r="I3124" s="6" t="s">
        <v>5631</v>
      </c>
      <c r="K3124" s="6" t="s">
        <v>724</v>
      </c>
      <c r="L3124" s="6" t="s">
        <v>5631</v>
      </c>
      <c r="M3124" s="6" t="s">
        <v>3904</v>
      </c>
      <c r="N3124" s="6" t="s">
        <v>5014</v>
      </c>
    </row>
    <row r="3125" spans="1:14" ht="15" customHeight="1">
      <c r="B3125" s="6" t="s">
        <v>4803</v>
      </c>
      <c r="G3125" s="14">
        <f>TRUNC(G3124, 0)</f>
        <v>16404</v>
      </c>
    </row>
    <row r="3126" spans="1:14" ht="15" customHeight="1">
      <c r="A3126" s="6" t="s">
        <v>3802</v>
      </c>
      <c r="B3126" s="6" t="s">
        <v>3250</v>
      </c>
      <c r="C3126" s="6" t="s">
        <v>4283</v>
      </c>
      <c r="D3126" s="6">
        <v>4.0999999999999996</v>
      </c>
      <c r="E3126" s="16" t="s">
        <v>5542</v>
      </c>
      <c r="F3126" s="16">
        <f>중기기초자료!D730</f>
        <v>1399</v>
      </c>
      <c r="G3126" s="15">
        <f>TRUNC(F3126*D3126, 1)</f>
        <v>5735.9</v>
      </c>
      <c r="H3126" s="6" t="s">
        <v>5631</v>
      </c>
      <c r="I3126" s="6" t="s">
        <v>5631</v>
      </c>
      <c r="K3126" s="6" t="s">
        <v>2015</v>
      </c>
      <c r="L3126" s="6" t="s">
        <v>5631</v>
      </c>
      <c r="M3126" s="6" t="s">
        <v>4799</v>
      </c>
    </row>
    <row r="3127" spans="1:14" ht="15" customHeight="1">
      <c r="B3127" s="6" t="s">
        <v>1786</v>
      </c>
      <c r="C3127" s="6" t="s">
        <v>4283</v>
      </c>
      <c r="D3127" s="6">
        <v>6</v>
      </c>
      <c r="E3127" s="16" t="s">
        <v>2305</v>
      </c>
      <c r="F3127" s="16">
        <v>0</v>
      </c>
      <c r="G3127" s="15">
        <f>TRUNC((G3126) * D3127/100, 1)</f>
        <v>344.1</v>
      </c>
      <c r="H3127" s="6" t="s">
        <v>5631</v>
      </c>
      <c r="I3127" s="6" t="s">
        <v>5631</v>
      </c>
      <c r="K3127" s="6" t="s">
        <v>608</v>
      </c>
      <c r="L3127" s="6" t="s">
        <v>5631</v>
      </c>
      <c r="M3127" s="6" t="s">
        <v>3749</v>
      </c>
      <c r="N3127" s="6" t="s">
        <v>5631</v>
      </c>
    </row>
    <row r="3128" spans="1:14" ht="15" customHeight="1">
      <c r="B3128" s="6" t="s">
        <v>4803</v>
      </c>
      <c r="G3128" s="14">
        <f>TRUNC(G3126+G3127, 0)</f>
        <v>6080</v>
      </c>
    </row>
    <row r="3129" spans="1:14" ht="15" customHeight="1">
      <c r="A3129" s="6" t="s">
        <v>2270</v>
      </c>
      <c r="B3129" s="6" t="s">
        <v>5395</v>
      </c>
      <c r="C3129" s="6" t="s">
        <v>2554</v>
      </c>
      <c r="D3129" s="6">
        <v>1</v>
      </c>
      <c r="E3129" s="15" t="s">
        <v>3317</v>
      </c>
      <c r="F3129" s="15">
        <f>TRUNC(중기기초자료!E722 * 중기전역변수!C19, 1)</f>
        <v>24115.599999999999</v>
      </c>
      <c r="G3129" s="15">
        <f>TRUNC(F3129*D3129, 1)</f>
        <v>24115.599999999999</v>
      </c>
      <c r="H3129" s="6" t="s">
        <v>5631</v>
      </c>
      <c r="I3129" s="6" t="s">
        <v>5631</v>
      </c>
      <c r="K3129" s="6" t="s">
        <v>3156</v>
      </c>
      <c r="L3129" s="6" t="s">
        <v>5631</v>
      </c>
      <c r="M3129" s="6" t="s">
        <v>63</v>
      </c>
    </row>
    <row r="3130" spans="1:14" ht="15" customHeight="1">
      <c r="B3130" s="6" t="s">
        <v>4803</v>
      </c>
      <c r="G3130" s="14">
        <f>TRUNC(G3129, 0)</f>
        <v>24115</v>
      </c>
    </row>
    <row r="3131" spans="1:14" ht="15" customHeight="1">
      <c r="B3131" s="6" t="s">
        <v>588</v>
      </c>
      <c r="G3131" s="14">
        <f>TRUNC(G3125+G3128+G3130, 0)</f>
        <v>46599</v>
      </c>
    </row>
    <row r="3132" spans="1:14" ht="15" customHeight="1">
      <c r="A3132" s="13"/>
      <c r="B3132" s="13"/>
      <c r="C3132" s="13"/>
      <c r="D3132" s="13"/>
      <c r="E3132" s="13"/>
      <c r="F3132" s="13"/>
      <c r="G3132" s="13"/>
      <c r="H3132" s="13"/>
    </row>
    <row r="3133" spans="1:14" ht="15" customHeight="1">
      <c r="A3133" s="13" t="s">
        <v>4970</v>
      </c>
      <c r="B3133" s="13" t="s">
        <v>1339</v>
      </c>
      <c r="C3133" s="13"/>
      <c r="D3133" s="13"/>
      <c r="E3133" s="13"/>
      <c r="F3133" s="13"/>
      <c r="G3133" s="13"/>
      <c r="H3133" s="13"/>
      <c r="I3133" s="6" t="s">
        <v>5631</v>
      </c>
      <c r="J3133" s="6" t="s">
        <v>1258</v>
      </c>
    </row>
    <row r="3134" spans="1:14" ht="15" customHeight="1">
      <c r="A3134" s="13" t="s">
        <v>1567</v>
      </c>
      <c r="B3134" s="13" t="s">
        <v>3448</v>
      </c>
      <c r="C3134" s="13"/>
      <c r="D3134" s="13"/>
      <c r="E3134" s="13"/>
      <c r="F3134" s="13"/>
      <c r="G3134" s="13"/>
      <c r="H3134" s="13"/>
    </row>
    <row r="3135" spans="1:14" ht="15" customHeight="1">
      <c r="A3135" s="5" t="s">
        <v>4302</v>
      </c>
      <c r="B3135" s="5"/>
      <c r="C3135" s="5" t="s">
        <v>2755</v>
      </c>
      <c r="D3135" s="5" t="s">
        <v>182</v>
      </c>
      <c r="E3135" s="5" t="s">
        <v>5266</v>
      </c>
      <c r="F3135" s="5" t="s">
        <v>1321</v>
      </c>
      <c r="G3135" s="5" t="s">
        <v>780</v>
      </c>
      <c r="H3135" s="5" t="s">
        <v>1458</v>
      </c>
    </row>
    <row r="3136" spans="1:14" ht="15" customHeight="1">
      <c r="A3136" s="6" t="s">
        <v>405</v>
      </c>
      <c r="B3136" s="6" t="s">
        <v>1571</v>
      </c>
      <c r="C3136" s="6" t="s">
        <v>5283</v>
      </c>
      <c r="D3136" s="6">
        <f>(1125 + 438 + 606)*10^-4</f>
        <v>0.21690000000000001</v>
      </c>
      <c r="E3136" s="14" t="s">
        <v>4463</v>
      </c>
      <c r="F3136" s="14">
        <f>TRUNC(중기기초자료!F279 * 중기전역변수!C5/1000,0)</f>
        <v>226308</v>
      </c>
      <c r="G3136" s="15">
        <f>TRUNC(F3136*D3136, 1)</f>
        <v>49086.2</v>
      </c>
      <c r="H3136" s="6" t="s">
        <v>5631</v>
      </c>
      <c r="I3136" s="6" t="s">
        <v>5631</v>
      </c>
      <c r="K3136" s="6" t="s">
        <v>724</v>
      </c>
      <c r="L3136" s="6" t="s">
        <v>5631</v>
      </c>
      <c r="M3136" s="6" t="s">
        <v>5553</v>
      </c>
      <c r="N3136" s="6" t="s">
        <v>873</v>
      </c>
    </row>
    <row r="3137" spans="1:14" ht="15" customHeight="1">
      <c r="B3137" s="6" t="s">
        <v>4803</v>
      </c>
      <c r="G3137" s="14">
        <f>TRUNC(G3136, 0)</f>
        <v>49086</v>
      </c>
    </row>
    <row r="3138" spans="1:14" ht="15" customHeight="1">
      <c r="A3138" s="6" t="s">
        <v>3802</v>
      </c>
      <c r="B3138" s="6" t="s">
        <v>2171</v>
      </c>
      <c r="C3138" s="6" t="s">
        <v>4283</v>
      </c>
      <c r="D3138" s="6">
        <v>23.4</v>
      </c>
      <c r="E3138" s="16" t="s">
        <v>5542</v>
      </c>
      <c r="F3138" s="16">
        <f>중기기초자료!D731</f>
        <v>1223</v>
      </c>
      <c r="G3138" s="15">
        <f>TRUNC(F3138*D3138, 1)</f>
        <v>28618.2</v>
      </c>
      <c r="H3138" s="6" t="s">
        <v>5631</v>
      </c>
      <c r="I3138" s="6" t="s">
        <v>5631</v>
      </c>
      <c r="K3138" s="6" t="s">
        <v>2015</v>
      </c>
      <c r="L3138" s="6" t="s">
        <v>5631</v>
      </c>
      <c r="M3138" s="6" t="s">
        <v>1155</v>
      </c>
    </row>
    <row r="3139" spans="1:14" ht="15" customHeight="1">
      <c r="B3139" s="6" t="s">
        <v>1786</v>
      </c>
      <c r="C3139" s="6" t="s">
        <v>4283</v>
      </c>
      <c r="D3139" s="6">
        <v>29</v>
      </c>
      <c r="E3139" s="16" t="s">
        <v>2305</v>
      </c>
      <c r="F3139" s="16">
        <v>0</v>
      </c>
      <c r="G3139" s="15">
        <f>TRUNC((G3138) * D3139/100, 1)</f>
        <v>8299.2000000000007</v>
      </c>
      <c r="H3139" s="6" t="s">
        <v>5631</v>
      </c>
      <c r="I3139" s="6" t="s">
        <v>5631</v>
      </c>
      <c r="K3139" s="6" t="s">
        <v>608</v>
      </c>
      <c r="L3139" s="6" t="s">
        <v>5631</v>
      </c>
      <c r="M3139" s="6" t="s">
        <v>3749</v>
      </c>
      <c r="N3139" s="6" t="s">
        <v>5631</v>
      </c>
    </row>
    <row r="3140" spans="1:14" ht="15" customHeight="1">
      <c r="B3140" s="6" t="s">
        <v>4803</v>
      </c>
      <c r="G3140" s="14">
        <f>TRUNC(G3138+G3139, 0)</f>
        <v>36917</v>
      </c>
    </row>
    <row r="3141" spans="1:14" ht="15" customHeight="1">
      <c r="A3141" s="6" t="s">
        <v>2270</v>
      </c>
      <c r="B3141" s="6" t="s">
        <v>2417</v>
      </c>
      <c r="C3141" s="6" t="s">
        <v>2659</v>
      </c>
      <c r="D3141" s="6">
        <v>1</v>
      </c>
      <c r="E3141" s="15" t="s">
        <v>3317</v>
      </c>
      <c r="F3141" s="15">
        <f>TRUNC(중기기초자료!E721 * 중기전역변수!C19, 1)</f>
        <v>25758.7</v>
      </c>
      <c r="G3141" s="15">
        <f>TRUNC(F3141*D3141, 1)</f>
        <v>25758.7</v>
      </c>
      <c r="H3141" s="6" t="s">
        <v>5631</v>
      </c>
      <c r="I3141" s="6" t="s">
        <v>5631</v>
      </c>
      <c r="K3141" s="6" t="s">
        <v>3156</v>
      </c>
      <c r="L3141" s="6" t="s">
        <v>5631</v>
      </c>
      <c r="M3141" s="6" t="s">
        <v>3230</v>
      </c>
    </row>
    <row r="3142" spans="1:14" ht="15" customHeight="1">
      <c r="B3142" s="6" t="s">
        <v>4803</v>
      </c>
      <c r="G3142" s="14">
        <f>TRUNC(G3141, 0)</f>
        <v>25758</v>
      </c>
    </row>
    <row r="3143" spans="1:14" ht="15" customHeight="1">
      <c r="B3143" s="6" t="s">
        <v>588</v>
      </c>
      <c r="G3143" s="14">
        <f>TRUNC(G3137+G3140+G3142, 0)</f>
        <v>111761</v>
      </c>
    </row>
    <row r="3144" spans="1:14" ht="15" customHeight="1">
      <c r="A3144" s="13"/>
      <c r="B3144" s="13"/>
      <c r="C3144" s="13"/>
      <c r="D3144" s="13"/>
      <c r="E3144" s="13"/>
      <c r="F3144" s="13"/>
      <c r="G3144" s="13"/>
      <c r="H3144" s="13"/>
    </row>
    <row r="3145" spans="1:14" ht="15" customHeight="1">
      <c r="A3145" s="13" t="s">
        <v>4970</v>
      </c>
      <c r="B3145" s="13" t="s">
        <v>1818</v>
      </c>
      <c r="C3145" s="13"/>
      <c r="D3145" s="13"/>
      <c r="E3145" s="13"/>
      <c r="F3145" s="13"/>
      <c r="G3145" s="13"/>
      <c r="H3145" s="13"/>
      <c r="I3145" s="6" t="s">
        <v>5631</v>
      </c>
      <c r="J3145" s="6" t="s">
        <v>1254</v>
      </c>
    </row>
    <row r="3146" spans="1:14" ht="15" customHeight="1">
      <c r="A3146" s="13" t="s">
        <v>1567</v>
      </c>
      <c r="B3146" s="13" t="s">
        <v>482</v>
      </c>
      <c r="C3146" s="13"/>
      <c r="D3146" s="13"/>
      <c r="E3146" s="13"/>
      <c r="F3146" s="13"/>
      <c r="G3146" s="13"/>
      <c r="H3146" s="13"/>
    </row>
    <row r="3147" spans="1:14" ht="15" customHeight="1">
      <c r="A3147" s="5" t="s">
        <v>4302</v>
      </c>
      <c r="B3147" s="5"/>
      <c r="C3147" s="5" t="s">
        <v>2755</v>
      </c>
      <c r="D3147" s="5" t="s">
        <v>182</v>
      </c>
      <c r="E3147" s="5" t="s">
        <v>5266</v>
      </c>
      <c r="F3147" s="5" t="s">
        <v>1321</v>
      </c>
      <c r="G3147" s="5" t="s">
        <v>780</v>
      </c>
      <c r="H3147" s="5" t="s">
        <v>1458</v>
      </c>
    </row>
    <row r="3148" spans="1:14" ht="15" customHeight="1">
      <c r="A3148" s="6" t="s">
        <v>405</v>
      </c>
      <c r="B3148" s="6" t="s">
        <v>2638</v>
      </c>
      <c r="C3148" s="6" t="s">
        <v>3209</v>
      </c>
      <c r="D3148" s="6">
        <f>(818 + 591 + 591)*10^-4</f>
        <v>0.2</v>
      </c>
      <c r="E3148" s="14" t="s">
        <v>740</v>
      </c>
      <c r="F3148" s="14">
        <f>중기기초자료!F280</f>
        <v>167670</v>
      </c>
      <c r="G3148" s="15">
        <f>TRUNC(F3148*D3148, 1)</f>
        <v>33534</v>
      </c>
      <c r="H3148" s="6" t="s">
        <v>5631</v>
      </c>
      <c r="I3148" s="6" t="s">
        <v>5631</v>
      </c>
      <c r="K3148" s="6" t="s">
        <v>724</v>
      </c>
      <c r="L3148" s="6" t="s">
        <v>5631</v>
      </c>
      <c r="M3148" s="6" t="s">
        <v>5554</v>
      </c>
      <c r="N3148" s="6" t="s">
        <v>750</v>
      </c>
    </row>
    <row r="3149" spans="1:14" ht="15" customHeight="1">
      <c r="B3149" s="6" t="s">
        <v>4803</v>
      </c>
      <c r="G3149" s="14">
        <f>TRUNC(G3148, 0)</f>
        <v>33534</v>
      </c>
    </row>
    <row r="3150" spans="1:14" ht="15" customHeight="1">
      <c r="A3150" s="6" t="s">
        <v>3802</v>
      </c>
    </row>
    <row r="3151" spans="1:14" ht="15" customHeight="1">
      <c r="B3151" s="6" t="s">
        <v>4803</v>
      </c>
    </row>
    <row r="3152" spans="1:14" ht="15" customHeight="1">
      <c r="A3152" s="6" t="s">
        <v>2270</v>
      </c>
      <c r="B3152" s="6" t="s">
        <v>2417</v>
      </c>
      <c r="C3152" s="6" t="s">
        <v>2659</v>
      </c>
      <c r="D3152" s="6">
        <v>1</v>
      </c>
      <c r="E3152" s="15" t="s">
        <v>3317</v>
      </c>
      <c r="F3152" s="15">
        <f>TRUNC(중기기초자료!E721 * 중기전역변수!C19, 1)</f>
        <v>25758.7</v>
      </c>
      <c r="G3152" s="15">
        <f>TRUNC(F3152*D3152, 1)</f>
        <v>25758.7</v>
      </c>
      <c r="H3152" s="6" t="s">
        <v>5631</v>
      </c>
      <c r="I3152" s="6" t="s">
        <v>5631</v>
      </c>
      <c r="K3152" s="6" t="s">
        <v>3156</v>
      </c>
      <c r="L3152" s="6" t="s">
        <v>5631</v>
      </c>
      <c r="M3152" s="6" t="s">
        <v>3230</v>
      </c>
    </row>
    <row r="3153" spans="1:14" ht="15" customHeight="1">
      <c r="B3153" s="6" t="s">
        <v>4803</v>
      </c>
      <c r="G3153" s="14">
        <f>TRUNC(G3152, 0)</f>
        <v>25758</v>
      </c>
    </row>
    <row r="3154" spans="1:14" ht="15" customHeight="1">
      <c r="B3154" s="6" t="s">
        <v>588</v>
      </c>
      <c r="G3154" s="14">
        <f>TRUNC(G3149+G3151+G3153, 0)</f>
        <v>59292</v>
      </c>
    </row>
    <row r="3155" spans="1:14" ht="15" customHeight="1">
      <c r="A3155" s="13"/>
      <c r="B3155" s="13"/>
      <c r="C3155" s="13"/>
      <c r="D3155" s="13"/>
      <c r="E3155" s="13"/>
      <c r="F3155" s="13"/>
      <c r="G3155" s="13"/>
      <c r="H3155" s="13"/>
    </row>
    <row r="3156" spans="1:14" ht="15" customHeight="1">
      <c r="A3156" s="13" t="s">
        <v>4970</v>
      </c>
      <c r="B3156" s="13" t="s">
        <v>3062</v>
      </c>
      <c r="C3156" s="13"/>
      <c r="D3156" s="13"/>
      <c r="E3156" s="13"/>
      <c r="F3156" s="13"/>
      <c r="G3156" s="13"/>
      <c r="H3156" s="13"/>
      <c r="I3156" s="6" t="s">
        <v>5631</v>
      </c>
      <c r="J3156" s="6" t="s">
        <v>5475</v>
      </c>
    </row>
    <row r="3157" spans="1:14" ht="15" customHeight="1">
      <c r="A3157" s="13" t="s">
        <v>1567</v>
      </c>
      <c r="B3157" s="13" t="s">
        <v>5268</v>
      </c>
      <c r="C3157" s="13"/>
      <c r="D3157" s="13"/>
      <c r="E3157" s="13"/>
      <c r="F3157" s="13"/>
      <c r="G3157" s="13"/>
      <c r="H3157" s="13"/>
    </row>
    <row r="3158" spans="1:14" ht="15" customHeight="1">
      <c r="A3158" s="5" t="s">
        <v>4302</v>
      </c>
      <c r="B3158" s="5"/>
      <c r="C3158" s="5" t="s">
        <v>2755</v>
      </c>
      <c r="D3158" s="5" t="s">
        <v>182</v>
      </c>
      <c r="E3158" s="5" t="s">
        <v>5266</v>
      </c>
      <c r="F3158" s="5" t="s">
        <v>1321</v>
      </c>
      <c r="G3158" s="5" t="s">
        <v>780</v>
      </c>
      <c r="H3158" s="5" t="s">
        <v>1458</v>
      </c>
    </row>
    <row r="3159" spans="1:14" ht="15" customHeight="1">
      <c r="A3159" s="6" t="s">
        <v>405</v>
      </c>
      <c r="B3159" s="6" t="s">
        <v>2638</v>
      </c>
      <c r="C3159" s="6" t="s">
        <v>1186</v>
      </c>
      <c r="D3159" s="6">
        <f>(818 + 591 + 591)*10^-4</f>
        <v>0.2</v>
      </c>
      <c r="E3159" s="14" t="s">
        <v>740</v>
      </c>
      <c r="F3159" s="14">
        <f>중기기초자료!F281</f>
        <v>224957</v>
      </c>
      <c r="G3159" s="15">
        <f>TRUNC(F3159*D3159, 1)</f>
        <v>44991.4</v>
      </c>
      <c r="H3159" s="6" t="s">
        <v>5631</v>
      </c>
      <c r="I3159" s="6" t="s">
        <v>5631</v>
      </c>
      <c r="K3159" s="6" t="s">
        <v>724</v>
      </c>
      <c r="L3159" s="6" t="s">
        <v>5631</v>
      </c>
      <c r="M3159" s="6" t="s">
        <v>1157</v>
      </c>
      <c r="N3159" s="6" t="s">
        <v>750</v>
      </c>
    </row>
    <row r="3160" spans="1:14" ht="15" customHeight="1">
      <c r="B3160" s="6" t="s">
        <v>4803</v>
      </c>
      <c r="G3160" s="14">
        <f>TRUNC(G3159, 0)</f>
        <v>44991</v>
      </c>
    </row>
    <row r="3161" spans="1:14" ht="15" customHeight="1">
      <c r="A3161" s="6" t="s">
        <v>3802</v>
      </c>
    </row>
    <row r="3162" spans="1:14" ht="15" customHeight="1">
      <c r="B3162" s="6" t="s">
        <v>4803</v>
      </c>
    </row>
    <row r="3163" spans="1:14" ht="15" customHeight="1">
      <c r="A3163" s="6" t="s">
        <v>2270</v>
      </c>
      <c r="B3163" s="6" t="s">
        <v>2417</v>
      </c>
      <c r="C3163" s="6" t="s">
        <v>2659</v>
      </c>
      <c r="D3163" s="6">
        <v>1</v>
      </c>
      <c r="E3163" s="15" t="s">
        <v>3317</v>
      </c>
      <c r="F3163" s="15">
        <f>TRUNC(중기기초자료!E721 * 중기전역변수!C19, 1)</f>
        <v>25758.7</v>
      </c>
      <c r="G3163" s="15">
        <f>TRUNC(F3163*D3163, 1)</f>
        <v>25758.7</v>
      </c>
      <c r="H3163" s="6" t="s">
        <v>5631</v>
      </c>
      <c r="I3163" s="6" t="s">
        <v>5631</v>
      </c>
      <c r="K3163" s="6" t="s">
        <v>3156</v>
      </c>
      <c r="L3163" s="6" t="s">
        <v>5631</v>
      </c>
      <c r="M3163" s="6" t="s">
        <v>3230</v>
      </c>
    </row>
    <row r="3164" spans="1:14" ht="15" customHeight="1">
      <c r="B3164" s="6" t="s">
        <v>4803</v>
      </c>
      <c r="G3164" s="14">
        <f>TRUNC(G3163, 0)</f>
        <v>25758</v>
      </c>
    </row>
    <row r="3165" spans="1:14" ht="15" customHeight="1">
      <c r="B3165" s="6" t="s">
        <v>588</v>
      </c>
      <c r="G3165" s="14">
        <f>TRUNC(G3160+G3162+G3164, 0)</f>
        <v>70749</v>
      </c>
    </row>
    <row r="3166" spans="1:14" ht="15" customHeight="1">
      <c r="A3166" s="13"/>
      <c r="B3166" s="13"/>
      <c r="C3166" s="13"/>
      <c r="D3166" s="13"/>
      <c r="E3166" s="13"/>
      <c r="F3166" s="13"/>
      <c r="G3166" s="13"/>
      <c r="H3166" s="13"/>
    </row>
    <row r="3167" spans="1:14" ht="15" customHeight="1">
      <c r="A3167" s="13" t="s">
        <v>4970</v>
      </c>
      <c r="B3167" s="13" t="s">
        <v>3270</v>
      </c>
      <c r="C3167" s="13"/>
      <c r="D3167" s="13"/>
      <c r="E3167" s="13"/>
      <c r="F3167" s="13"/>
      <c r="G3167" s="13"/>
      <c r="H3167" s="13"/>
      <c r="I3167" s="6" t="s">
        <v>5631</v>
      </c>
      <c r="J3167" s="6" t="s">
        <v>108</v>
      </c>
    </row>
    <row r="3168" spans="1:14" ht="15" customHeight="1">
      <c r="A3168" s="13" t="s">
        <v>1567</v>
      </c>
      <c r="B3168" s="13" t="s">
        <v>2295</v>
      </c>
      <c r="C3168" s="13"/>
      <c r="D3168" s="13"/>
      <c r="E3168" s="13"/>
      <c r="F3168" s="13"/>
      <c r="G3168" s="13"/>
      <c r="H3168" s="13"/>
    </row>
    <row r="3169" spans="1:14" ht="15" customHeight="1">
      <c r="A3169" s="5" t="s">
        <v>4302</v>
      </c>
      <c r="B3169" s="5"/>
      <c r="C3169" s="5" t="s">
        <v>2755</v>
      </c>
      <c r="D3169" s="5" t="s">
        <v>182</v>
      </c>
      <c r="E3169" s="5" t="s">
        <v>5266</v>
      </c>
      <c r="F3169" s="5" t="s">
        <v>1321</v>
      </c>
      <c r="G3169" s="5" t="s">
        <v>780</v>
      </c>
      <c r="H3169" s="5" t="s">
        <v>1458</v>
      </c>
    </row>
    <row r="3170" spans="1:14" ht="15" customHeight="1">
      <c r="A3170" s="6" t="s">
        <v>405</v>
      </c>
      <c r="B3170" s="6" t="s">
        <v>2638</v>
      </c>
      <c r="C3170" s="6" t="s">
        <v>804</v>
      </c>
      <c r="D3170" s="6">
        <f>(818 + 591 + 591)*10^-4</f>
        <v>0.2</v>
      </c>
      <c r="E3170" s="14" t="s">
        <v>740</v>
      </c>
      <c r="F3170" s="14">
        <f>중기기초자료!F282</f>
        <v>311128</v>
      </c>
      <c r="G3170" s="15">
        <f>TRUNC(F3170*D3170, 1)</f>
        <v>62225.599999999999</v>
      </c>
      <c r="H3170" s="6" t="s">
        <v>5631</v>
      </c>
      <c r="I3170" s="6" t="s">
        <v>5631</v>
      </c>
      <c r="K3170" s="6" t="s">
        <v>724</v>
      </c>
      <c r="L3170" s="6" t="s">
        <v>5631</v>
      </c>
      <c r="M3170" s="6" t="s">
        <v>4549</v>
      </c>
      <c r="N3170" s="6" t="s">
        <v>750</v>
      </c>
    </row>
    <row r="3171" spans="1:14" ht="15" customHeight="1">
      <c r="B3171" s="6" t="s">
        <v>4803</v>
      </c>
      <c r="G3171" s="14">
        <f>TRUNC(G3170, 0)</f>
        <v>62225</v>
      </c>
    </row>
    <row r="3172" spans="1:14" ht="15" customHeight="1">
      <c r="A3172" s="6" t="s">
        <v>3802</v>
      </c>
    </row>
    <row r="3173" spans="1:14" ht="15" customHeight="1">
      <c r="B3173" s="6" t="s">
        <v>4803</v>
      </c>
    </row>
    <row r="3174" spans="1:14" ht="15" customHeight="1">
      <c r="A3174" s="6" t="s">
        <v>2270</v>
      </c>
      <c r="B3174" s="6" t="s">
        <v>2417</v>
      </c>
      <c r="C3174" s="6" t="s">
        <v>2659</v>
      </c>
      <c r="D3174" s="6">
        <v>1</v>
      </c>
      <c r="E3174" s="15" t="s">
        <v>3317</v>
      </c>
      <c r="F3174" s="15">
        <f>TRUNC(중기기초자료!E721 * 중기전역변수!C19, 1)</f>
        <v>25758.7</v>
      </c>
      <c r="G3174" s="15">
        <f>TRUNC(F3174*D3174, 1)</f>
        <v>25758.7</v>
      </c>
      <c r="H3174" s="6" t="s">
        <v>5631</v>
      </c>
      <c r="I3174" s="6" t="s">
        <v>5631</v>
      </c>
      <c r="K3174" s="6" t="s">
        <v>3156</v>
      </c>
      <c r="L3174" s="6" t="s">
        <v>5631</v>
      </c>
      <c r="M3174" s="6" t="s">
        <v>3230</v>
      </c>
    </row>
    <row r="3175" spans="1:14" ht="15" customHeight="1">
      <c r="B3175" s="6" t="s">
        <v>4803</v>
      </c>
      <c r="G3175" s="14">
        <f>TRUNC(G3174, 0)</f>
        <v>25758</v>
      </c>
    </row>
    <row r="3176" spans="1:14" ht="15" customHeight="1">
      <c r="B3176" s="6" t="s">
        <v>588</v>
      </c>
      <c r="G3176" s="14">
        <f>TRUNC(G3171+G3173+G3175, 0)</f>
        <v>87983</v>
      </c>
    </row>
    <row r="3177" spans="1:14" ht="15" customHeight="1">
      <c r="A3177" s="13"/>
      <c r="B3177" s="13"/>
      <c r="C3177" s="13"/>
      <c r="D3177" s="13"/>
      <c r="E3177" s="13"/>
      <c r="F3177" s="13"/>
      <c r="G3177" s="13"/>
      <c r="H3177" s="13"/>
    </row>
    <row r="3178" spans="1:14" ht="15" customHeight="1">
      <c r="A3178" s="13" t="s">
        <v>4970</v>
      </c>
      <c r="B3178" s="13" t="s">
        <v>751</v>
      </c>
      <c r="C3178" s="13"/>
      <c r="D3178" s="13"/>
      <c r="E3178" s="13"/>
      <c r="F3178" s="13"/>
      <c r="G3178" s="13"/>
      <c r="H3178" s="13"/>
      <c r="I3178" s="6" t="s">
        <v>5631</v>
      </c>
      <c r="J3178" s="6" t="s">
        <v>4256</v>
      </c>
    </row>
    <row r="3179" spans="1:14" ht="15" customHeight="1">
      <c r="A3179" s="13" t="s">
        <v>1567</v>
      </c>
      <c r="B3179" s="13" t="s">
        <v>3227</v>
      </c>
      <c r="C3179" s="13"/>
      <c r="D3179" s="13"/>
      <c r="E3179" s="13"/>
      <c r="F3179" s="13"/>
      <c r="G3179" s="13"/>
      <c r="H3179" s="13"/>
    </row>
    <row r="3180" spans="1:14" ht="15" customHeight="1">
      <c r="A3180" s="5" t="s">
        <v>4302</v>
      </c>
      <c r="B3180" s="5"/>
      <c r="C3180" s="5" t="s">
        <v>2755</v>
      </c>
      <c r="D3180" s="5" t="s">
        <v>182</v>
      </c>
      <c r="E3180" s="5" t="s">
        <v>5266</v>
      </c>
      <c r="F3180" s="5" t="s">
        <v>1321</v>
      </c>
      <c r="G3180" s="5" t="s">
        <v>780</v>
      </c>
      <c r="H3180" s="5" t="s">
        <v>1458</v>
      </c>
    </row>
    <row r="3181" spans="1:14" ht="15" customHeight="1">
      <c r="A3181" s="6" t="s">
        <v>405</v>
      </c>
      <c r="B3181" s="6" t="s">
        <v>2638</v>
      </c>
      <c r="C3181" s="6" t="s">
        <v>5560</v>
      </c>
      <c r="D3181" s="6">
        <f>(818 + 591 + 591)*10^-4</f>
        <v>0.2</v>
      </c>
      <c r="E3181" s="14" t="s">
        <v>740</v>
      </c>
      <c r="F3181" s="14">
        <f>중기기초자료!F283</f>
        <v>353770</v>
      </c>
      <c r="G3181" s="15">
        <f>TRUNC(F3181*D3181, 1)</f>
        <v>70754</v>
      </c>
      <c r="H3181" s="6" t="s">
        <v>5631</v>
      </c>
      <c r="I3181" s="6" t="s">
        <v>5631</v>
      </c>
      <c r="K3181" s="6" t="s">
        <v>724</v>
      </c>
      <c r="L3181" s="6" t="s">
        <v>5631</v>
      </c>
      <c r="M3181" s="6" t="s">
        <v>193</v>
      </c>
      <c r="N3181" s="6" t="s">
        <v>750</v>
      </c>
    </row>
    <row r="3182" spans="1:14" ht="15" customHeight="1">
      <c r="B3182" s="6" t="s">
        <v>4803</v>
      </c>
      <c r="G3182" s="14">
        <f>TRUNC(G3181, 0)</f>
        <v>70754</v>
      </c>
    </row>
    <row r="3183" spans="1:14" ht="15" customHeight="1">
      <c r="A3183" s="6" t="s">
        <v>3802</v>
      </c>
    </row>
    <row r="3184" spans="1:14" ht="15" customHeight="1">
      <c r="B3184" s="6" t="s">
        <v>4803</v>
      </c>
    </row>
    <row r="3185" spans="1:14" ht="15" customHeight="1">
      <c r="A3185" s="6" t="s">
        <v>2270</v>
      </c>
      <c r="B3185" s="6" t="s">
        <v>2417</v>
      </c>
      <c r="C3185" s="6" t="s">
        <v>2659</v>
      </c>
      <c r="D3185" s="6">
        <v>1</v>
      </c>
      <c r="E3185" s="15" t="s">
        <v>3317</v>
      </c>
      <c r="F3185" s="15">
        <f>TRUNC(중기기초자료!E721 * 중기전역변수!C19, 1)</f>
        <v>25758.7</v>
      </c>
      <c r="G3185" s="15">
        <f>TRUNC(F3185*D3185, 1)</f>
        <v>25758.7</v>
      </c>
      <c r="H3185" s="6" t="s">
        <v>5631</v>
      </c>
      <c r="I3185" s="6" t="s">
        <v>5631</v>
      </c>
      <c r="K3185" s="6" t="s">
        <v>3156</v>
      </c>
      <c r="L3185" s="6" t="s">
        <v>5631</v>
      </c>
      <c r="M3185" s="6" t="s">
        <v>3230</v>
      </c>
    </row>
    <row r="3186" spans="1:14" ht="15" customHeight="1">
      <c r="B3186" s="6" t="s">
        <v>4803</v>
      </c>
      <c r="G3186" s="14">
        <f>TRUNC(G3185, 0)</f>
        <v>25758</v>
      </c>
    </row>
    <row r="3187" spans="1:14" ht="15" customHeight="1">
      <c r="B3187" s="6" t="s">
        <v>588</v>
      </c>
      <c r="G3187" s="14">
        <f>TRUNC(G3182+G3184+G3186, 0)</f>
        <v>96512</v>
      </c>
    </row>
    <row r="3188" spans="1:14" ht="15" customHeight="1">
      <c r="A3188" s="13"/>
      <c r="B3188" s="13"/>
      <c r="C3188" s="13"/>
      <c r="D3188" s="13"/>
      <c r="E3188" s="13"/>
      <c r="F3188" s="13"/>
      <c r="G3188" s="13"/>
      <c r="H3188" s="13"/>
    </row>
    <row r="3189" spans="1:14" ht="15" customHeight="1">
      <c r="A3189" s="13" t="s">
        <v>4970</v>
      </c>
      <c r="B3189" s="13" t="s">
        <v>1608</v>
      </c>
      <c r="C3189" s="13"/>
      <c r="D3189" s="13"/>
      <c r="E3189" s="13"/>
      <c r="F3189" s="13"/>
      <c r="G3189" s="13"/>
      <c r="H3189" s="13"/>
      <c r="I3189" s="6" t="s">
        <v>5631</v>
      </c>
      <c r="J3189" s="6" t="s">
        <v>3102</v>
      </c>
    </row>
    <row r="3190" spans="1:14" ht="15" customHeight="1">
      <c r="A3190" s="13" t="s">
        <v>1567</v>
      </c>
      <c r="B3190" s="13" t="s">
        <v>1701</v>
      </c>
      <c r="C3190" s="13"/>
      <c r="D3190" s="13"/>
      <c r="E3190" s="13"/>
      <c r="F3190" s="13"/>
      <c r="G3190" s="13"/>
      <c r="H3190" s="13"/>
    </row>
    <row r="3191" spans="1:14" ht="15" customHeight="1">
      <c r="A3191" s="5" t="s">
        <v>4302</v>
      </c>
      <c r="B3191" s="5"/>
      <c r="C3191" s="5" t="s">
        <v>2755</v>
      </c>
      <c r="D3191" s="5" t="s">
        <v>182</v>
      </c>
      <c r="E3191" s="5" t="s">
        <v>5266</v>
      </c>
      <c r="F3191" s="5" t="s">
        <v>1321</v>
      </c>
      <c r="G3191" s="5" t="s">
        <v>780</v>
      </c>
      <c r="H3191" s="5" t="s">
        <v>1458</v>
      </c>
    </row>
    <row r="3192" spans="1:14" ht="15" customHeight="1">
      <c r="A3192" s="6" t="s">
        <v>405</v>
      </c>
      <c r="B3192" s="6" t="s">
        <v>2638</v>
      </c>
      <c r="C3192" s="6" t="s">
        <v>195</v>
      </c>
      <c r="D3192" s="6">
        <f>(818 + 591 + 591)*10^-4</f>
        <v>0.2</v>
      </c>
      <c r="E3192" s="14" t="s">
        <v>740</v>
      </c>
      <c r="F3192" s="14">
        <f>중기기초자료!F284</f>
        <v>385356</v>
      </c>
      <c r="G3192" s="15">
        <f>TRUNC(F3192*D3192, 1)</f>
        <v>77071.199999999997</v>
      </c>
      <c r="H3192" s="6" t="s">
        <v>5631</v>
      </c>
      <c r="I3192" s="6" t="s">
        <v>5631</v>
      </c>
      <c r="K3192" s="6" t="s">
        <v>724</v>
      </c>
      <c r="L3192" s="6" t="s">
        <v>5631</v>
      </c>
      <c r="M3192" s="6" t="s">
        <v>1534</v>
      </c>
      <c r="N3192" s="6" t="s">
        <v>750</v>
      </c>
    </row>
    <row r="3193" spans="1:14" ht="15" customHeight="1">
      <c r="B3193" s="6" t="s">
        <v>4803</v>
      </c>
      <c r="G3193" s="14">
        <f>TRUNC(G3192, 0)</f>
        <v>77071</v>
      </c>
    </row>
    <row r="3194" spans="1:14" ht="15" customHeight="1">
      <c r="A3194" s="6" t="s">
        <v>3802</v>
      </c>
    </row>
    <row r="3195" spans="1:14" ht="15" customHeight="1">
      <c r="B3195" s="6" t="s">
        <v>4803</v>
      </c>
    </row>
    <row r="3196" spans="1:14" ht="15" customHeight="1">
      <c r="A3196" s="6" t="s">
        <v>2270</v>
      </c>
      <c r="B3196" s="6" t="s">
        <v>2417</v>
      </c>
      <c r="C3196" s="6" t="s">
        <v>2659</v>
      </c>
      <c r="D3196" s="6">
        <v>1</v>
      </c>
      <c r="E3196" s="15" t="s">
        <v>3317</v>
      </c>
      <c r="F3196" s="15">
        <f>TRUNC(중기기초자료!E721 * 중기전역변수!C19, 1)</f>
        <v>25758.7</v>
      </c>
      <c r="G3196" s="15">
        <f>TRUNC(F3196*D3196, 1)</f>
        <v>25758.7</v>
      </c>
      <c r="H3196" s="6" t="s">
        <v>5631</v>
      </c>
      <c r="I3196" s="6" t="s">
        <v>5631</v>
      </c>
      <c r="K3196" s="6" t="s">
        <v>3156</v>
      </c>
      <c r="L3196" s="6" t="s">
        <v>5631</v>
      </c>
      <c r="M3196" s="6" t="s">
        <v>3230</v>
      </c>
    </row>
    <row r="3197" spans="1:14" ht="15" customHeight="1">
      <c r="B3197" s="6" t="s">
        <v>4803</v>
      </c>
      <c r="G3197" s="14">
        <f>TRUNC(G3196, 0)</f>
        <v>25758</v>
      </c>
    </row>
    <row r="3198" spans="1:14" ht="15" customHeight="1">
      <c r="B3198" s="6" t="s">
        <v>588</v>
      </c>
      <c r="G3198" s="14">
        <f>TRUNC(G3193+G3195+G3197, 0)</f>
        <v>102829</v>
      </c>
    </row>
    <row r="3199" spans="1:14" ht="15" customHeight="1">
      <c r="A3199" s="13"/>
      <c r="B3199" s="13"/>
      <c r="C3199" s="13"/>
      <c r="D3199" s="13"/>
      <c r="E3199" s="13"/>
      <c r="F3199" s="13"/>
      <c r="G3199" s="13"/>
      <c r="H3199" s="13"/>
    </row>
    <row r="3200" spans="1:14" ht="15" customHeight="1">
      <c r="A3200" s="13" t="s">
        <v>4970</v>
      </c>
      <c r="B3200" s="13" t="s">
        <v>2335</v>
      </c>
      <c r="C3200" s="13"/>
      <c r="D3200" s="13"/>
      <c r="E3200" s="13"/>
      <c r="F3200" s="13"/>
      <c r="G3200" s="13"/>
      <c r="H3200" s="13"/>
      <c r="I3200" s="6" t="s">
        <v>5631</v>
      </c>
      <c r="J3200" s="6" t="s">
        <v>3413</v>
      </c>
    </row>
    <row r="3201" spans="1:14" ht="15" customHeight="1">
      <c r="A3201" s="13" t="s">
        <v>1567</v>
      </c>
      <c r="B3201" s="13" t="s">
        <v>2299</v>
      </c>
      <c r="C3201" s="13"/>
      <c r="D3201" s="13"/>
      <c r="E3201" s="13"/>
      <c r="F3201" s="13"/>
      <c r="G3201" s="13"/>
      <c r="H3201" s="13"/>
    </row>
    <row r="3202" spans="1:14" ht="15" customHeight="1">
      <c r="A3202" s="5" t="s">
        <v>4302</v>
      </c>
      <c r="B3202" s="5"/>
      <c r="C3202" s="5" t="s">
        <v>2755</v>
      </c>
      <c r="D3202" s="5" t="s">
        <v>182</v>
      </c>
      <c r="E3202" s="5" t="s">
        <v>5266</v>
      </c>
      <c r="F3202" s="5" t="s">
        <v>1321</v>
      </c>
      <c r="G3202" s="5" t="s">
        <v>780</v>
      </c>
      <c r="H3202" s="5" t="s">
        <v>1458</v>
      </c>
    </row>
    <row r="3203" spans="1:14" ht="15" customHeight="1">
      <c r="A3203" s="6" t="s">
        <v>405</v>
      </c>
      <c r="B3203" s="6" t="s">
        <v>2638</v>
      </c>
      <c r="C3203" s="6" t="s">
        <v>2310</v>
      </c>
      <c r="D3203" s="6">
        <f>(818 + 591 + 591)*10^-4</f>
        <v>0.2</v>
      </c>
      <c r="E3203" s="14" t="s">
        <v>740</v>
      </c>
      <c r="F3203" s="14">
        <f>중기기초자료!F285</f>
        <v>452004</v>
      </c>
      <c r="G3203" s="15">
        <f>TRUNC(F3203*D3203, 1)</f>
        <v>90400.8</v>
      </c>
      <c r="H3203" s="6" t="s">
        <v>5631</v>
      </c>
      <c r="I3203" s="6" t="s">
        <v>5631</v>
      </c>
      <c r="K3203" s="6" t="s">
        <v>724</v>
      </c>
      <c r="L3203" s="6" t="s">
        <v>5631</v>
      </c>
      <c r="M3203" s="6" t="s">
        <v>1885</v>
      </c>
      <c r="N3203" s="6" t="s">
        <v>750</v>
      </c>
    </row>
    <row r="3204" spans="1:14" ht="15" customHeight="1">
      <c r="B3204" s="6" t="s">
        <v>4803</v>
      </c>
      <c r="G3204" s="14">
        <f>TRUNC(G3203, 0)</f>
        <v>90400</v>
      </c>
    </row>
    <row r="3205" spans="1:14" ht="15" customHeight="1">
      <c r="A3205" s="6" t="s">
        <v>3802</v>
      </c>
    </row>
    <row r="3206" spans="1:14" ht="15" customHeight="1">
      <c r="B3206" s="6" t="s">
        <v>4803</v>
      </c>
    </row>
    <row r="3207" spans="1:14" ht="15" customHeight="1">
      <c r="A3207" s="6" t="s">
        <v>2270</v>
      </c>
      <c r="B3207" s="6" t="s">
        <v>2417</v>
      </c>
      <c r="C3207" s="6" t="s">
        <v>2659</v>
      </c>
      <c r="D3207" s="6">
        <v>1</v>
      </c>
      <c r="E3207" s="15" t="s">
        <v>3317</v>
      </c>
      <c r="F3207" s="15">
        <f>TRUNC(중기기초자료!E721 * 중기전역변수!C19, 1)</f>
        <v>25758.7</v>
      </c>
      <c r="G3207" s="15">
        <f>TRUNC(F3207*D3207, 1)</f>
        <v>25758.7</v>
      </c>
      <c r="H3207" s="6" t="s">
        <v>5631</v>
      </c>
      <c r="I3207" s="6" t="s">
        <v>5631</v>
      </c>
      <c r="K3207" s="6" t="s">
        <v>3156</v>
      </c>
      <c r="L3207" s="6" t="s">
        <v>5631</v>
      </c>
      <c r="M3207" s="6" t="s">
        <v>3230</v>
      </c>
    </row>
    <row r="3208" spans="1:14" ht="15" customHeight="1">
      <c r="B3208" s="6" t="s">
        <v>4803</v>
      </c>
      <c r="G3208" s="14">
        <f>TRUNC(G3207, 0)</f>
        <v>25758</v>
      </c>
    </row>
    <row r="3209" spans="1:14" ht="15" customHeight="1">
      <c r="B3209" s="6" t="s">
        <v>588</v>
      </c>
      <c r="G3209" s="14">
        <f>TRUNC(G3204+G3206+G3208, 0)</f>
        <v>116158</v>
      </c>
    </row>
    <row r="3210" spans="1:14" ht="15" customHeight="1">
      <c r="A3210" s="13"/>
      <c r="B3210" s="13"/>
      <c r="C3210" s="13"/>
      <c r="D3210" s="13"/>
      <c r="E3210" s="13"/>
      <c r="F3210" s="13"/>
      <c r="G3210" s="13"/>
      <c r="H3210" s="13"/>
    </row>
    <row r="3211" spans="1:14" ht="15" customHeight="1">
      <c r="A3211" s="13" t="s">
        <v>4970</v>
      </c>
      <c r="B3211" s="13" t="s">
        <v>1262</v>
      </c>
      <c r="C3211" s="13"/>
      <c r="D3211" s="13"/>
      <c r="E3211" s="13"/>
      <c r="F3211" s="13"/>
      <c r="G3211" s="13"/>
      <c r="H3211" s="13"/>
      <c r="I3211" s="6" t="s">
        <v>5631</v>
      </c>
      <c r="J3211" s="6" t="s">
        <v>3198</v>
      </c>
    </row>
    <row r="3212" spans="1:14" ht="15" customHeight="1">
      <c r="A3212" s="13" t="s">
        <v>1567</v>
      </c>
      <c r="B3212" s="13" t="s">
        <v>3199</v>
      </c>
      <c r="C3212" s="13"/>
      <c r="D3212" s="13"/>
      <c r="E3212" s="13"/>
      <c r="F3212" s="13"/>
      <c r="G3212" s="13"/>
      <c r="H3212" s="13"/>
    </row>
    <row r="3213" spans="1:14" ht="15" customHeight="1">
      <c r="A3213" s="5" t="s">
        <v>4302</v>
      </c>
      <c r="B3213" s="5"/>
      <c r="C3213" s="5" t="s">
        <v>2755</v>
      </c>
      <c r="D3213" s="5" t="s">
        <v>182</v>
      </c>
      <c r="E3213" s="5" t="s">
        <v>5266</v>
      </c>
      <c r="F3213" s="5" t="s">
        <v>1321</v>
      </c>
      <c r="G3213" s="5" t="s">
        <v>780</v>
      </c>
      <c r="H3213" s="5" t="s">
        <v>1458</v>
      </c>
    </row>
    <row r="3214" spans="1:14" ht="15" customHeight="1">
      <c r="A3214" s="6" t="s">
        <v>405</v>
      </c>
      <c r="B3214" s="6" t="s">
        <v>3009</v>
      </c>
      <c r="C3214" s="6" t="s">
        <v>411</v>
      </c>
      <c r="D3214" s="6">
        <f>(900 + 300 + 595)*10^-4</f>
        <v>0.17950000000000002</v>
      </c>
      <c r="E3214" s="14" t="s">
        <v>740</v>
      </c>
      <c r="F3214" s="14">
        <f>중기기초자료!F286</f>
        <v>22545</v>
      </c>
      <c r="G3214" s="15">
        <f>TRUNC(F3214*D3214, 1)</f>
        <v>4046.8</v>
      </c>
      <c r="H3214" s="6" t="s">
        <v>5631</v>
      </c>
      <c r="I3214" s="6" t="s">
        <v>5631</v>
      </c>
      <c r="K3214" s="6" t="s">
        <v>724</v>
      </c>
      <c r="L3214" s="6" t="s">
        <v>5631</v>
      </c>
      <c r="M3214" s="6" t="s">
        <v>1971</v>
      </c>
      <c r="N3214" s="6" t="s">
        <v>3741</v>
      </c>
    </row>
    <row r="3215" spans="1:14" ht="15" customHeight="1">
      <c r="B3215" s="6" t="s">
        <v>4803</v>
      </c>
      <c r="G3215" s="14">
        <f>TRUNC(G3214, 0)</f>
        <v>4046</v>
      </c>
    </row>
    <row r="3216" spans="1:14" ht="15" customHeight="1">
      <c r="A3216" s="6" t="s">
        <v>3802</v>
      </c>
    </row>
    <row r="3217" spans="1:14" ht="15" customHeight="1">
      <c r="B3217" s="6" t="s">
        <v>4803</v>
      </c>
    </row>
    <row r="3218" spans="1:14" ht="15" customHeight="1">
      <c r="A3218" s="6" t="s">
        <v>2270</v>
      </c>
    </row>
    <row r="3219" spans="1:14" ht="15" customHeight="1">
      <c r="B3219" s="6" t="s">
        <v>4803</v>
      </c>
    </row>
    <row r="3220" spans="1:14" ht="15" customHeight="1">
      <c r="B3220" s="6" t="s">
        <v>588</v>
      </c>
      <c r="G3220" s="14">
        <f>TRUNC(G3215+G3217+G3219, 0)</f>
        <v>4046</v>
      </c>
    </row>
    <row r="3221" spans="1:14" ht="15" customHeight="1">
      <c r="A3221" s="13"/>
      <c r="B3221" s="13"/>
      <c r="C3221" s="13"/>
      <c r="D3221" s="13"/>
      <c r="E3221" s="13"/>
      <c r="F3221" s="13"/>
      <c r="G3221" s="13"/>
      <c r="H3221" s="13"/>
    </row>
    <row r="3222" spans="1:14" ht="15" customHeight="1">
      <c r="A3222" s="13" t="s">
        <v>4970</v>
      </c>
      <c r="B3222" s="13" t="s">
        <v>5354</v>
      </c>
      <c r="C3222" s="13"/>
      <c r="D3222" s="13"/>
      <c r="E3222" s="13"/>
      <c r="F3222" s="13"/>
      <c r="G3222" s="13"/>
      <c r="H3222" s="13"/>
      <c r="I3222" s="6" t="s">
        <v>5631</v>
      </c>
      <c r="J3222" s="6" t="s">
        <v>4739</v>
      </c>
    </row>
    <row r="3223" spans="1:14" ht="15" customHeight="1">
      <c r="A3223" s="13" t="s">
        <v>1567</v>
      </c>
      <c r="B3223" s="13" t="s">
        <v>2375</v>
      </c>
      <c r="C3223" s="13"/>
      <c r="D3223" s="13"/>
      <c r="E3223" s="13"/>
      <c r="F3223" s="13"/>
      <c r="G3223" s="13"/>
      <c r="H3223" s="13"/>
    </row>
    <row r="3224" spans="1:14" ht="15" customHeight="1">
      <c r="A3224" s="5" t="s">
        <v>4302</v>
      </c>
      <c r="B3224" s="5"/>
      <c r="C3224" s="5" t="s">
        <v>2755</v>
      </c>
      <c r="D3224" s="5" t="s">
        <v>182</v>
      </c>
      <c r="E3224" s="5" t="s">
        <v>5266</v>
      </c>
      <c r="F3224" s="5" t="s">
        <v>1321</v>
      </c>
      <c r="G3224" s="5" t="s">
        <v>780</v>
      </c>
      <c r="H3224" s="5" t="s">
        <v>1458</v>
      </c>
    </row>
    <row r="3225" spans="1:14" ht="15" customHeight="1">
      <c r="A3225" s="6" t="s">
        <v>405</v>
      </c>
      <c r="B3225" s="6" t="s">
        <v>3009</v>
      </c>
      <c r="C3225" s="6" t="s">
        <v>1538</v>
      </c>
      <c r="D3225" s="6">
        <f>(900 + 300 + 595)*10^-4</f>
        <v>0.17950000000000002</v>
      </c>
      <c r="E3225" s="14" t="s">
        <v>740</v>
      </c>
      <c r="F3225" s="14">
        <f>중기기초자료!F287</f>
        <v>27927</v>
      </c>
      <c r="G3225" s="15">
        <f>TRUNC(F3225*D3225, 1)</f>
        <v>5012.8</v>
      </c>
      <c r="H3225" s="6" t="s">
        <v>5631</v>
      </c>
      <c r="I3225" s="6" t="s">
        <v>5631</v>
      </c>
      <c r="K3225" s="6" t="s">
        <v>724</v>
      </c>
      <c r="L3225" s="6" t="s">
        <v>5631</v>
      </c>
      <c r="M3225" s="6" t="s">
        <v>653</v>
      </c>
      <c r="N3225" s="6" t="s">
        <v>3741</v>
      </c>
    </row>
    <row r="3226" spans="1:14" ht="15" customHeight="1">
      <c r="B3226" s="6" t="s">
        <v>4803</v>
      </c>
      <c r="G3226" s="14">
        <f>TRUNC(G3225, 0)</f>
        <v>5012</v>
      </c>
    </row>
    <row r="3227" spans="1:14" ht="15" customHeight="1">
      <c r="A3227" s="6" t="s">
        <v>3802</v>
      </c>
    </row>
    <row r="3228" spans="1:14" ht="15" customHeight="1">
      <c r="B3228" s="6" t="s">
        <v>4803</v>
      </c>
    </row>
    <row r="3229" spans="1:14" ht="15" customHeight="1">
      <c r="A3229" s="6" t="s">
        <v>2270</v>
      </c>
    </row>
    <row r="3230" spans="1:14" ht="15" customHeight="1">
      <c r="B3230" s="6" t="s">
        <v>4803</v>
      </c>
    </row>
    <row r="3231" spans="1:14" ht="15" customHeight="1">
      <c r="B3231" s="6" t="s">
        <v>588</v>
      </c>
      <c r="G3231" s="14">
        <f>TRUNC(G3226+G3228+G3230, 0)</f>
        <v>5012</v>
      </c>
    </row>
    <row r="3232" spans="1:14" ht="15" customHeight="1">
      <c r="A3232" s="13"/>
      <c r="B3232" s="13"/>
      <c r="C3232" s="13"/>
      <c r="D3232" s="13"/>
      <c r="E3232" s="13"/>
      <c r="F3232" s="13"/>
      <c r="G3232" s="13"/>
      <c r="H3232" s="13"/>
    </row>
    <row r="3233" spans="1:14" ht="15" customHeight="1">
      <c r="A3233" s="13" t="s">
        <v>4970</v>
      </c>
      <c r="B3233" s="13" t="s">
        <v>5496</v>
      </c>
      <c r="C3233" s="13"/>
      <c r="D3233" s="13"/>
      <c r="E3233" s="13"/>
      <c r="F3233" s="13"/>
      <c r="G3233" s="13"/>
      <c r="H3233" s="13"/>
      <c r="I3233" s="6" t="s">
        <v>5631</v>
      </c>
      <c r="J3233" s="6" t="s">
        <v>4452</v>
      </c>
    </row>
    <row r="3234" spans="1:14" ht="15" customHeight="1">
      <c r="A3234" s="13" t="s">
        <v>1567</v>
      </c>
      <c r="B3234" s="13" t="s">
        <v>3096</v>
      </c>
      <c r="C3234" s="13"/>
      <c r="D3234" s="13"/>
      <c r="E3234" s="13"/>
      <c r="F3234" s="13"/>
      <c r="G3234" s="13"/>
      <c r="H3234" s="13"/>
    </row>
    <row r="3235" spans="1:14" ht="15" customHeight="1">
      <c r="A3235" s="5" t="s">
        <v>4302</v>
      </c>
      <c r="B3235" s="5"/>
      <c r="C3235" s="5" t="s">
        <v>2755</v>
      </c>
      <c r="D3235" s="5" t="s">
        <v>182</v>
      </c>
      <c r="E3235" s="5" t="s">
        <v>5266</v>
      </c>
      <c r="F3235" s="5" t="s">
        <v>1321</v>
      </c>
      <c r="G3235" s="5" t="s">
        <v>780</v>
      </c>
      <c r="H3235" s="5" t="s">
        <v>1458</v>
      </c>
    </row>
    <row r="3236" spans="1:14" ht="15" customHeight="1">
      <c r="A3236" s="6" t="s">
        <v>405</v>
      </c>
      <c r="B3236" s="6" t="s">
        <v>3009</v>
      </c>
      <c r="C3236" s="6" t="s">
        <v>4363</v>
      </c>
      <c r="D3236" s="6">
        <f>(900 + 300 + 595)*10^-4</f>
        <v>0.17950000000000002</v>
      </c>
      <c r="E3236" s="14" t="s">
        <v>740</v>
      </c>
      <c r="F3236" s="14">
        <f>중기기초자료!F288</f>
        <v>33310</v>
      </c>
      <c r="G3236" s="15">
        <f>TRUNC(F3236*D3236, 1)</f>
        <v>5979.1</v>
      </c>
      <c r="H3236" s="6" t="s">
        <v>5631</v>
      </c>
      <c r="I3236" s="6" t="s">
        <v>5631</v>
      </c>
      <c r="K3236" s="6" t="s">
        <v>724</v>
      </c>
      <c r="L3236" s="6" t="s">
        <v>5631</v>
      </c>
      <c r="M3236" s="6" t="s">
        <v>10</v>
      </c>
      <c r="N3236" s="6" t="s">
        <v>3741</v>
      </c>
    </row>
    <row r="3237" spans="1:14" ht="15" customHeight="1">
      <c r="B3237" s="6" t="s">
        <v>4803</v>
      </c>
      <c r="G3237" s="14">
        <f>TRUNC(G3236, 0)</f>
        <v>5979</v>
      </c>
    </row>
    <row r="3238" spans="1:14" ht="15" customHeight="1">
      <c r="A3238" s="6" t="s">
        <v>3802</v>
      </c>
    </row>
    <row r="3239" spans="1:14" ht="15" customHeight="1">
      <c r="B3239" s="6" t="s">
        <v>4803</v>
      </c>
    </row>
    <row r="3240" spans="1:14" ht="15" customHeight="1">
      <c r="A3240" s="6" t="s">
        <v>2270</v>
      </c>
    </row>
    <row r="3241" spans="1:14" ht="15" customHeight="1">
      <c r="B3241" s="6" t="s">
        <v>4803</v>
      </c>
    </row>
    <row r="3242" spans="1:14" ht="15" customHeight="1">
      <c r="B3242" s="6" t="s">
        <v>588</v>
      </c>
      <c r="G3242" s="14">
        <f>TRUNC(G3237+G3239+G3241, 0)</f>
        <v>5979</v>
      </c>
    </row>
    <row r="3243" spans="1:14" ht="15" customHeight="1">
      <c r="A3243" s="13"/>
      <c r="B3243" s="13"/>
      <c r="C3243" s="13"/>
      <c r="D3243" s="13"/>
      <c r="E3243" s="13"/>
      <c r="F3243" s="13"/>
      <c r="G3243" s="13"/>
      <c r="H3243" s="13"/>
    </row>
    <row r="3244" spans="1:14" ht="15" customHeight="1">
      <c r="A3244" s="13" t="s">
        <v>4970</v>
      </c>
      <c r="B3244" s="13" t="s">
        <v>581</v>
      </c>
      <c r="C3244" s="13"/>
      <c r="D3244" s="13"/>
      <c r="E3244" s="13"/>
      <c r="F3244" s="13"/>
      <c r="G3244" s="13"/>
      <c r="H3244" s="13"/>
      <c r="I3244" s="6" t="s">
        <v>5631</v>
      </c>
      <c r="J3244" s="6" t="s">
        <v>5555</v>
      </c>
    </row>
    <row r="3245" spans="1:14" ht="15" customHeight="1">
      <c r="A3245" s="13" t="s">
        <v>1567</v>
      </c>
      <c r="B3245" s="13" t="s">
        <v>1642</v>
      </c>
      <c r="C3245" s="13"/>
      <c r="D3245" s="13"/>
      <c r="E3245" s="13"/>
      <c r="F3245" s="13"/>
      <c r="G3245" s="13"/>
      <c r="H3245" s="13"/>
    </row>
    <row r="3246" spans="1:14" ht="15" customHeight="1">
      <c r="A3246" s="5" t="s">
        <v>4302</v>
      </c>
      <c r="B3246" s="5"/>
      <c r="C3246" s="5" t="s">
        <v>2755</v>
      </c>
      <c r="D3246" s="5" t="s">
        <v>182</v>
      </c>
      <c r="E3246" s="5" t="s">
        <v>5266</v>
      </c>
      <c r="F3246" s="5" t="s">
        <v>1321</v>
      </c>
      <c r="G3246" s="5" t="s">
        <v>780</v>
      </c>
      <c r="H3246" s="5" t="s">
        <v>1458</v>
      </c>
    </row>
    <row r="3247" spans="1:14" ht="15" customHeight="1">
      <c r="A3247" s="6" t="s">
        <v>405</v>
      </c>
      <c r="B3247" s="6" t="s">
        <v>3009</v>
      </c>
      <c r="C3247" s="6" t="s">
        <v>4627</v>
      </c>
      <c r="D3247" s="6">
        <f>(900 + 300 + 595)*10^-4</f>
        <v>0.17950000000000002</v>
      </c>
      <c r="E3247" s="14" t="s">
        <v>740</v>
      </c>
      <c r="F3247" s="14">
        <f>중기기초자료!F289</f>
        <v>38692</v>
      </c>
      <c r="G3247" s="15">
        <f>TRUNC(F3247*D3247, 1)</f>
        <v>6945.2</v>
      </c>
      <c r="H3247" s="6" t="s">
        <v>5631</v>
      </c>
      <c r="I3247" s="6" t="s">
        <v>5631</v>
      </c>
      <c r="K3247" s="6" t="s">
        <v>724</v>
      </c>
      <c r="L3247" s="6" t="s">
        <v>5631</v>
      </c>
      <c r="M3247" s="6" t="s">
        <v>1256</v>
      </c>
      <c r="N3247" s="6" t="s">
        <v>3741</v>
      </c>
    </row>
    <row r="3248" spans="1:14" ht="15" customHeight="1">
      <c r="B3248" s="6" t="s">
        <v>4803</v>
      </c>
      <c r="G3248" s="14">
        <f>TRUNC(G3247, 0)</f>
        <v>6945</v>
      </c>
    </row>
    <row r="3249" spans="1:14" ht="15" customHeight="1">
      <c r="A3249" s="6" t="s">
        <v>3802</v>
      </c>
    </row>
    <row r="3250" spans="1:14" ht="15" customHeight="1">
      <c r="B3250" s="6" t="s">
        <v>4803</v>
      </c>
    </row>
    <row r="3251" spans="1:14" ht="15" customHeight="1">
      <c r="A3251" s="6" t="s">
        <v>2270</v>
      </c>
    </row>
    <row r="3252" spans="1:14" ht="15" customHeight="1">
      <c r="B3252" s="6" t="s">
        <v>4803</v>
      </c>
    </row>
    <row r="3253" spans="1:14" ht="15" customHeight="1">
      <c r="B3253" s="6" t="s">
        <v>588</v>
      </c>
      <c r="G3253" s="14">
        <f>TRUNC(G3248+G3250+G3252, 0)</f>
        <v>6945</v>
      </c>
    </row>
    <row r="3254" spans="1:14" ht="15" customHeight="1">
      <c r="A3254" s="13"/>
      <c r="B3254" s="13"/>
      <c r="C3254" s="13"/>
      <c r="D3254" s="13"/>
      <c r="E3254" s="13"/>
      <c r="F3254" s="13"/>
      <c r="G3254" s="13"/>
      <c r="H3254" s="13"/>
    </row>
    <row r="3255" spans="1:14" ht="15" customHeight="1">
      <c r="A3255" s="13" t="s">
        <v>4970</v>
      </c>
      <c r="B3255" s="13" t="s">
        <v>4004</v>
      </c>
      <c r="C3255" s="13"/>
      <c r="D3255" s="13"/>
      <c r="E3255" s="13"/>
      <c r="F3255" s="13"/>
      <c r="G3255" s="13"/>
      <c r="H3255" s="13"/>
      <c r="I3255" s="6" t="s">
        <v>5631</v>
      </c>
      <c r="J3255" s="6" t="s">
        <v>4848</v>
      </c>
    </row>
    <row r="3256" spans="1:14" ht="15" customHeight="1">
      <c r="A3256" s="13" t="s">
        <v>1567</v>
      </c>
      <c r="B3256" s="13" t="s">
        <v>2276</v>
      </c>
      <c r="C3256" s="13"/>
      <c r="D3256" s="13"/>
      <c r="E3256" s="13"/>
      <c r="F3256" s="13"/>
      <c r="G3256" s="13"/>
      <c r="H3256" s="13"/>
    </row>
    <row r="3257" spans="1:14" ht="15" customHeight="1">
      <c r="A3257" s="5" t="s">
        <v>4302</v>
      </c>
      <c r="B3257" s="5"/>
      <c r="C3257" s="5" t="s">
        <v>2755</v>
      </c>
      <c r="D3257" s="5" t="s">
        <v>182</v>
      </c>
      <c r="E3257" s="5" t="s">
        <v>5266</v>
      </c>
      <c r="F3257" s="5" t="s">
        <v>1321</v>
      </c>
      <c r="G3257" s="5" t="s">
        <v>780</v>
      </c>
      <c r="H3257" s="5" t="s">
        <v>1458</v>
      </c>
    </row>
    <row r="3258" spans="1:14" ht="15" customHeight="1">
      <c r="A3258" s="6" t="s">
        <v>405</v>
      </c>
      <c r="B3258" s="6" t="s">
        <v>3254</v>
      </c>
      <c r="C3258" s="6" t="s">
        <v>2301</v>
      </c>
      <c r="D3258" s="6">
        <f>(1286 + 1071 + 614)*10^-4</f>
        <v>0.29710000000000003</v>
      </c>
      <c r="E3258" s="14" t="s">
        <v>4463</v>
      </c>
      <c r="F3258" s="14">
        <f>TRUNC(중기기초자료!F290 * 중기전역변수!C5/1000,0)</f>
        <v>4956</v>
      </c>
      <c r="G3258" s="15">
        <f>TRUNC(F3258*D3258, 1)</f>
        <v>1472.4</v>
      </c>
      <c r="H3258" s="6" t="s">
        <v>5631</v>
      </c>
      <c r="I3258" s="6" t="s">
        <v>5631</v>
      </c>
      <c r="K3258" s="6" t="s">
        <v>724</v>
      </c>
      <c r="L3258" s="6" t="s">
        <v>5631</v>
      </c>
      <c r="M3258" s="6" t="s">
        <v>544</v>
      </c>
      <c r="N3258" s="6" t="s">
        <v>5189</v>
      </c>
    </row>
    <row r="3259" spans="1:14" ht="15" customHeight="1">
      <c r="B3259" s="6" t="s">
        <v>4803</v>
      </c>
      <c r="G3259" s="14">
        <f>TRUNC(G3258, 0)</f>
        <v>1472</v>
      </c>
    </row>
    <row r="3260" spans="1:14" ht="15" customHeight="1">
      <c r="A3260" s="6" t="s">
        <v>3802</v>
      </c>
      <c r="B3260" s="6" t="s">
        <v>3250</v>
      </c>
      <c r="C3260" s="6" t="s">
        <v>4283</v>
      </c>
      <c r="D3260" s="6">
        <v>1.3</v>
      </c>
      <c r="E3260" s="16" t="s">
        <v>5542</v>
      </c>
      <c r="F3260" s="16">
        <f>중기기초자료!D730</f>
        <v>1399</v>
      </c>
      <c r="G3260" s="15">
        <f>TRUNC(F3260*D3260, 1)</f>
        <v>1818.7</v>
      </c>
      <c r="H3260" s="6" t="s">
        <v>5631</v>
      </c>
      <c r="I3260" s="6" t="s">
        <v>5631</v>
      </c>
      <c r="K3260" s="6" t="s">
        <v>2015</v>
      </c>
      <c r="L3260" s="6" t="s">
        <v>5631</v>
      </c>
      <c r="M3260" s="6" t="s">
        <v>4799</v>
      </c>
    </row>
    <row r="3261" spans="1:14" ht="15" customHeight="1">
      <c r="B3261" s="6" t="s">
        <v>1786</v>
      </c>
      <c r="C3261" s="6" t="s">
        <v>4283</v>
      </c>
      <c r="D3261" s="6">
        <v>2</v>
      </c>
      <c r="E3261" s="16" t="s">
        <v>2305</v>
      </c>
      <c r="F3261" s="16">
        <v>0</v>
      </c>
      <c r="G3261" s="15">
        <f>TRUNC((G3260) * D3261/100, 1)</f>
        <v>36.299999999999997</v>
      </c>
      <c r="H3261" s="6" t="s">
        <v>5631</v>
      </c>
      <c r="I3261" s="6" t="s">
        <v>5631</v>
      </c>
      <c r="K3261" s="6" t="s">
        <v>608</v>
      </c>
      <c r="L3261" s="6" t="s">
        <v>5631</v>
      </c>
      <c r="M3261" s="6" t="s">
        <v>3749</v>
      </c>
      <c r="N3261" s="6" t="s">
        <v>5631</v>
      </c>
    </row>
    <row r="3262" spans="1:14" ht="15" customHeight="1">
      <c r="B3262" s="6" t="s">
        <v>4803</v>
      </c>
      <c r="G3262" s="14">
        <f>TRUNC(G3260+G3261, 0)</f>
        <v>1855</v>
      </c>
    </row>
    <row r="3263" spans="1:14" ht="15" customHeight="1">
      <c r="A3263" s="6" t="s">
        <v>2270</v>
      </c>
      <c r="B3263" s="6" t="s">
        <v>1440</v>
      </c>
      <c r="C3263" s="6" t="s">
        <v>1369</v>
      </c>
      <c r="D3263" s="6">
        <v>1</v>
      </c>
      <c r="E3263" s="15" t="s">
        <v>3317</v>
      </c>
      <c r="F3263" s="15">
        <f>TRUNC(중기기초자료!E723 * 중기전역변수!C19, 1)</f>
        <v>18412.2</v>
      </c>
      <c r="G3263" s="15">
        <f>TRUNC(F3263*D3263, 1)</f>
        <v>18412.2</v>
      </c>
      <c r="H3263" s="6" t="s">
        <v>5631</v>
      </c>
      <c r="I3263" s="6" t="s">
        <v>5631</v>
      </c>
      <c r="K3263" s="6" t="s">
        <v>3156</v>
      </c>
      <c r="L3263" s="6" t="s">
        <v>5631</v>
      </c>
      <c r="M3263" s="6" t="s">
        <v>3203</v>
      </c>
    </row>
    <row r="3264" spans="1:14" ht="15" customHeight="1">
      <c r="B3264" s="6" t="s">
        <v>4803</v>
      </c>
      <c r="G3264" s="14">
        <f>TRUNC(G3263, 0)</f>
        <v>18412</v>
      </c>
    </row>
    <row r="3265" spans="1:14" ht="15" customHeight="1">
      <c r="B3265" s="6" t="s">
        <v>588</v>
      </c>
      <c r="G3265" s="14">
        <f>TRUNC(G3259+G3262+G3264, 0)</f>
        <v>21739</v>
      </c>
    </row>
    <row r="3266" spans="1:14" ht="15" customHeight="1">
      <c r="A3266" s="13"/>
      <c r="B3266" s="13"/>
      <c r="C3266" s="13"/>
      <c r="D3266" s="13"/>
      <c r="E3266" s="13"/>
      <c r="F3266" s="13"/>
      <c r="G3266" s="13"/>
      <c r="H3266" s="13"/>
    </row>
    <row r="3267" spans="1:14" ht="15" customHeight="1">
      <c r="A3267" s="13" t="s">
        <v>4970</v>
      </c>
      <c r="B3267" s="13" t="s">
        <v>853</v>
      </c>
      <c r="C3267" s="13"/>
      <c r="D3267" s="13"/>
      <c r="E3267" s="13"/>
      <c r="F3267" s="13"/>
      <c r="G3267" s="13"/>
      <c r="H3267" s="13"/>
      <c r="I3267" s="6" t="s">
        <v>5631</v>
      </c>
      <c r="J3267" s="6" t="s">
        <v>2807</v>
      </c>
    </row>
    <row r="3268" spans="1:14" ht="15" customHeight="1">
      <c r="A3268" s="13" t="s">
        <v>1567</v>
      </c>
      <c r="B3268" s="13" t="s">
        <v>1808</v>
      </c>
      <c r="C3268" s="13"/>
      <c r="D3268" s="13"/>
      <c r="E3268" s="13"/>
      <c r="F3268" s="13"/>
      <c r="G3268" s="13"/>
      <c r="H3268" s="13"/>
    </row>
    <row r="3269" spans="1:14" ht="15" customHeight="1">
      <c r="A3269" s="5" t="s">
        <v>4302</v>
      </c>
      <c r="B3269" s="5"/>
      <c r="C3269" s="5" t="s">
        <v>2755</v>
      </c>
      <c r="D3269" s="5" t="s">
        <v>182</v>
      </c>
      <c r="E3269" s="5" t="s">
        <v>5266</v>
      </c>
      <c r="F3269" s="5" t="s">
        <v>1321</v>
      </c>
      <c r="G3269" s="5" t="s">
        <v>780</v>
      </c>
      <c r="H3269" s="5" t="s">
        <v>1458</v>
      </c>
    </row>
    <row r="3270" spans="1:14" ht="15" customHeight="1">
      <c r="A3270" s="6" t="s">
        <v>405</v>
      </c>
      <c r="B3270" s="6" t="s">
        <v>3254</v>
      </c>
      <c r="C3270" s="6" t="s">
        <v>5233</v>
      </c>
      <c r="D3270" s="6">
        <f>(1286 + 1071 + 614)*10^-4</f>
        <v>0.29710000000000003</v>
      </c>
      <c r="E3270" s="14" t="s">
        <v>4463</v>
      </c>
      <c r="F3270" s="14">
        <f>TRUNC(중기기초자료!F291 * 중기전역변수!C5/1000,0)</f>
        <v>8441</v>
      </c>
      <c r="G3270" s="15">
        <f>TRUNC(F3270*D3270, 1)</f>
        <v>2507.8000000000002</v>
      </c>
      <c r="H3270" s="6" t="s">
        <v>5631</v>
      </c>
      <c r="I3270" s="6" t="s">
        <v>5631</v>
      </c>
      <c r="K3270" s="6" t="s">
        <v>724</v>
      </c>
      <c r="L3270" s="6" t="s">
        <v>5631</v>
      </c>
      <c r="M3270" s="6" t="s">
        <v>3913</v>
      </c>
      <c r="N3270" s="6" t="s">
        <v>5189</v>
      </c>
    </row>
    <row r="3271" spans="1:14" ht="15" customHeight="1">
      <c r="B3271" s="6" t="s">
        <v>4803</v>
      </c>
      <c r="G3271" s="14">
        <f>TRUNC(G3270, 0)</f>
        <v>2507</v>
      </c>
    </row>
    <row r="3272" spans="1:14" ht="15" customHeight="1">
      <c r="A3272" s="6" t="s">
        <v>3802</v>
      </c>
      <c r="B3272" s="6" t="s">
        <v>3250</v>
      </c>
      <c r="C3272" s="6" t="s">
        <v>4283</v>
      </c>
      <c r="D3272" s="6">
        <v>1.3</v>
      </c>
      <c r="E3272" s="16" t="s">
        <v>5542</v>
      </c>
      <c r="F3272" s="16">
        <f>중기기초자료!D730</f>
        <v>1399</v>
      </c>
      <c r="G3272" s="15">
        <f>TRUNC(F3272*D3272, 1)</f>
        <v>1818.7</v>
      </c>
      <c r="H3272" s="6" t="s">
        <v>5631</v>
      </c>
      <c r="I3272" s="6" t="s">
        <v>5631</v>
      </c>
      <c r="K3272" s="6" t="s">
        <v>2015</v>
      </c>
      <c r="L3272" s="6" t="s">
        <v>5631</v>
      </c>
      <c r="M3272" s="6" t="s">
        <v>4799</v>
      </c>
    </row>
    <row r="3273" spans="1:14" ht="15" customHeight="1">
      <c r="B3273" s="6" t="s">
        <v>1786</v>
      </c>
      <c r="C3273" s="6" t="s">
        <v>4283</v>
      </c>
      <c r="D3273" s="6">
        <v>2</v>
      </c>
      <c r="E3273" s="16" t="s">
        <v>2305</v>
      </c>
      <c r="F3273" s="16">
        <v>0</v>
      </c>
      <c r="G3273" s="15">
        <f>TRUNC((G3272) * D3273/100, 1)</f>
        <v>36.299999999999997</v>
      </c>
      <c r="H3273" s="6" t="s">
        <v>5631</v>
      </c>
      <c r="I3273" s="6" t="s">
        <v>5631</v>
      </c>
      <c r="K3273" s="6" t="s">
        <v>608</v>
      </c>
      <c r="L3273" s="6" t="s">
        <v>5631</v>
      </c>
      <c r="M3273" s="6" t="s">
        <v>3749</v>
      </c>
      <c r="N3273" s="6" t="s">
        <v>5631</v>
      </c>
    </row>
    <row r="3274" spans="1:14" ht="15" customHeight="1">
      <c r="B3274" s="6" t="s">
        <v>4803</v>
      </c>
      <c r="G3274" s="14">
        <f>TRUNC(G3272+G3273, 0)</f>
        <v>1855</v>
      </c>
    </row>
    <row r="3275" spans="1:14" ht="15" customHeight="1">
      <c r="A3275" s="6" t="s">
        <v>2270</v>
      </c>
      <c r="B3275" s="6" t="s">
        <v>1440</v>
      </c>
      <c r="C3275" s="6" t="s">
        <v>1369</v>
      </c>
      <c r="D3275" s="6">
        <v>1</v>
      </c>
      <c r="E3275" s="15" t="s">
        <v>3317</v>
      </c>
      <c r="F3275" s="15">
        <f>TRUNC(중기기초자료!E723 * 중기전역변수!C19, 1)</f>
        <v>18412.2</v>
      </c>
      <c r="G3275" s="15">
        <f>TRUNC(F3275*D3275, 1)</f>
        <v>18412.2</v>
      </c>
      <c r="H3275" s="6" t="s">
        <v>5631</v>
      </c>
      <c r="I3275" s="6" t="s">
        <v>5631</v>
      </c>
      <c r="K3275" s="6" t="s">
        <v>3156</v>
      </c>
      <c r="L3275" s="6" t="s">
        <v>5631</v>
      </c>
      <c r="M3275" s="6" t="s">
        <v>3203</v>
      </c>
    </row>
    <row r="3276" spans="1:14" ht="15" customHeight="1">
      <c r="B3276" s="6" t="s">
        <v>4803</v>
      </c>
      <c r="G3276" s="14">
        <f>TRUNC(G3275, 0)</f>
        <v>18412</v>
      </c>
    </row>
    <row r="3277" spans="1:14" ht="15" customHeight="1">
      <c r="B3277" s="6" t="s">
        <v>588</v>
      </c>
      <c r="G3277" s="14">
        <f>TRUNC(G3271+G3274+G3276, 0)</f>
        <v>22774</v>
      </c>
    </row>
    <row r="3278" spans="1:14" ht="15" customHeight="1">
      <c r="A3278" s="13"/>
      <c r="B3278" s="13"/>
      <c r="C3278" s="13"/>
      <c r="D3278" s="13"/>
      <c r="E3278" s="13"/>
      <c r="F3278" s="13"/>
      <c r="G3278" s="13"/>
      <c r="H3278" s="13"/>
    </row>
    <row r="3279" spans="1:14" ht="15" customHeight="1">
      <c r="A3279" s="13" t="s">
        <v>4970</v>
      </c>
      <c r="B3279" s="13" t="s">
        <v>2551</v>
      </c>
      <c r="C3279" s="13"/>
      <c r="D3279" s="13"/>
      <c r="E3279" s="13"/>
      <c r="F3279" s="13"/>
      <c r="G3279" s="13"/>
      <c r="H3279" s="13"/>
      <c r="I3279" s="6" t="s">
        <v>5631</v>
      </c>
      <c r="J3279" s="6" t="s">
        <v>733</v>
      </c>
    </row>
    <row r="3280" spans="1:14" ht="15" customHeight="1">
      <c r="A3280" s="13" t="s">
        <v>1567</v>
      </c>
      <c r="B3280" s="13" t="s">
        <v>3633</v>
      </c>
      <c r="C3280" s="13"/>
      <c r="D3280" s="13"/>
      <c r="E3280" s="13"/>
      <c r="F3280" s="13"/>
      <c r="G3280" s="13"/>
      <c r="H3280" s="13"/>
    </row>
    <row r="3281" spans="1:14" ht="15" customHeight="1">
      <c r="A3281" s="5" t="s">
        <v>4302</v>
      </c>
      <c r="B3281" s="5"/>
      <c r="C3281" s="5" t="s">
        <v>2755</v>
      </c>
      <c r="D3281" s="5" t="s">
        <v>182</v>
      </c>
      <c r="E3281" s="5" t="s">
        <v>5266</v>
      </c>
      <c r="F3281" s="5" t="s">
        <v>1321</v>
      </c>
      <c r="G3281" s="5" t="s">
        <v>780</v>
      </c>
      <c r="H3281" s="5" t="s">
        <v>1458</v>
      </c>
    </row>
    <row r="3282" spans="1:14" ht="15" customHeight="1">
      <c r="A3282" s="6" t="s">
        <v>405</v>
      </c>
      <c r="B3282" s="6" t="s">
        <v>3254</v>
      </c>
      <c r="C3282" s="6" t="s">
        <v>1546</v>
      </c>
      <c r="D3282" s="6">
        <f>(1286 + 1071 + 614)*10^-4</f>
        <v>0.29710000000000003</v>
      </c>
      <c r="E3282" s="14" t="s">
        <v>4463</v>
      </c>
      <c r="F3282" s="14">
        <f>TRUNC(중기기초자료!F292 * 중기전역변수!C5/1000,0)</f>
        <v>9927</v>
      </c>
      <c r="G3282" s="15">
        <f>TRUNC(F3282*D3282, 1)</f>
        <v>2949.3</v>
      </c>
      <c r="H3282" s="6" t="s">
        <v>5631</v>
      </c>
      <c r="I3282" s="6" t="s">
        <v>5631</v>
      </c>
      <c r="K3282" s="6" t="s">
        <v>724</v>
      </c>
      <c r="L3282" s="6" t="s">
        <v>5631</v>
      </c>
      <c r="M3282" s="6" t="s">
        <v>4663</v>
      </c>
      <c r="N3282" s="6" t="s">
        <v>5189</v>
      </c>
    </row>
    <row r="3283" spans="1:14" ht="15" customHeight="1">
      <c r="B3283" s="6" t="s">
        <v>4803</v>
      </c>
      <c r="G3283" s="14">
        <f>TRUNC(G3282, 0)</f>
        <v>2949</v>
      </c>
    </row>
    <row r="3284" spans="1:14" ht="15" customHeight="1">
      <c r="A3284" s="6" t="s">
        <v>3802</v>
      </c>
      <c r="B3284" s="6" t="s">
        <v>3250</v>
      </c>
      <c r="C3284" s="6" t="s">
        <v>4283</v>
      </c>
      <c r="D3284" s="6">
        <v>1.3</v>
      </c>
      <c r="E3284" s="16" t="s">
        <v>5542</v>
      </c>
      <c r="F3284" s="16">
        <f>중기기초자료!D730</f>
        <v>1399</v>
      </c>
      <c r="G3284" s="15">
        <f>TRUNC(F3284*D3284, 1)</f>
        <v>1818.7</v>
      </c>
      <c r="H3284" s="6" t="s">
        <v>5631</v>
      </c>
      <c r="I3284" s="6" t="s">
        <v>5631</v>
      </c>
      <c r="K3284" s="6" t="s">
        <v>2015</v>
      </c>
      <c r="L3284" s="6" t="s">
        <v>5631</v>
      </c>
      <c r="M3284" s="6" t="s">
        <v>4799</v>
      </c>
    </row>
    <row r="3285" spans="1:14" ht="15" customHeight="1">
      <c r="B3285" s="6" t="s">
        <v>1786</v>
      </c>
      <c r="C3285" s="6" t="s">
        <v>4283</v>
      </c>
      <c r="D3285" s="6">
        <v>2</v>
      </c>
      <c r="E3285" s="16" t="s">
        <v>2305</v>
      </c>
      <c r="F3285" s="16">
        <v>0</v>
      </c>
      <c r="G3285" s="15">
        <f>TRUNC((G3284) * D3285/100, 1)</f>
        <v>36.299999999999997</v>
      </c>
      <c r="H3285" s="6" t="s">
        <v>5631</v>
      </c>
      <c r="I3285" s="6" t="s">
        <v>5631</v>
      </c>
      <c r="K3285" s="6" t="s">
        <v>608</v>
      </c>
      <c r="L3285" s="6" t="s">
        <v>5631</v>
      </c>
      <c r="M3285" s="6" t="s">
        <v>3749</v>
      </c>
      <c r="N3285" s="6" t="s">
        <v>5631</v>
      </c>
    </row>
    <row r="3286" spans="1:14" ht="15" customHeight="1">
      <c r="B3286" s="6" t="s">
        <v>4803</v>
      </c>
      <c r="G3286" s="14">
        <f>TRUNC(G3284+G3285, 0)</f>
        <v>1855</v>
      </c>
    </row>
    <row r="3287" spans="1:14" ht="15" customHeight="1">
      <c r="A3287" s="6" t="s">
        <v>2270</v>
      </c>
      <c r="B3287" s="6" t="s">
        <v>1440</v>
      </c>
      <c r="C3287" s="6" t="s">
        <v>1369</v>
      </c>
      <c r="D3287" s="6">
        <v>1</v>
      </c>
      <c r="E3287" s="15" t="s">
        <v>3317</v>
      </c>
      <c r="F3287" s="15">
        <f>TRUNC(중기기초자료!E723 * 중기전역변수!C19, 1)</f>
        <v>18412.2</v>
      </c>
      <c r="G3287" s="15">
        <f>TRUNC(F3287*D3287, 1)</f>
        <v>18412.2</v>
      </c>
      <c r="H3287" s="6" t="s">
        <v>5631</v>
      </c>
      <c r="I3287" s="6" t="s">
        <v>5631</v>
      </c>
      <c r="K3287" s="6" t="s">
        <v>3156</v>
      </c>
      <c r="L3287" s="6" t="s">
        <v>5631</v>
      </c>
      <c r="M3287" s="6" t="s">
        <v>3203</v>
      </c>
    </row>
    <row r="3288" spans="1:14" ht="15" customHeight="1">
      <c r="B3288" s="6" t="s">
        <v>4803</v>
      </c>
      <c r="G3288" s="14">
        <f>TRUNC(G3287, 0)</f>
        <v>18412</v>
      </c>
    </row>
    <row r="3289" spans="1:14" ht="15" customHeight="1">
      <c r="B3289" s="6" t="s">
        <v>588</v>
      </c>
      <c r="G3289" s="14">
        <f>TRUNC(G3283+G3286+G3288, 0)</f>
        <v>23216</v>
      </c>
    </row>
    <row r="3290" spans="1:14" ht="15" customHeight="1">
      <c r="A3290" s="13"/>
      <c r="B3290" s="13"/>
      <c r="C3290" s="13"/>
      <c r="D3290" s="13"/>
      <c r="E3290" s="13"/>
      <c r="F3290" s="13"/>
      <c r="G3290" s="13"/>
      <c r="H3290" s="13"/>
    </row>
    <row r="3291" spans="1:14" ht="15" customHeight="1">
      <c r="A3291" s="13" t="s">
        <v>4970</v>
      </c>
      <c r="B3291" s="13" t="s">
        <v>1107</v>
      </c>
      <c r="C3291" s="13"/>
      <c r="D3291" s="13"/>
      <c r="E3291" s="13"/>
      <c r="F3291" s="13"/>
      <c r="G3291" s="13"/>
      <c r="H3291" s="13"/>
      <c r="I3291" s="6" t="s">
        <v>5631</v>
      </c>
      <c r="J3291" s="6" t="s">
        <v>2079</v>
      </c>
    </row>
    <row r="3292" spans="1:14" ht="15" customHeight="1">
      <c r="A3292" s="13" t="s">
        <v>1567</v>
      </c>
      <c r="B3292" s="13" t="s">
        <v>3205</v>
      </c>
      <c r="C3292" s="13"/>
      <c r="D3292" s="13"/>
      <c r="E3292" s="13"/>
      <c r="F3292" s="13"/>
      <c r="G3292" s="13"/>
      <c r="H3292" s="13"/>
    </row>
    <row r="3293" spans="1:14" ht="15" customHeight="1">
      <c r="A3293" s="5" t="s">
        <v>4302</v>
      </c>
      <c r="B3293" s="5"/>
      <c r="C3293" s="5" t="s">
        <v>2755</v>
      </c>
      <c r="D3293" s="5" t="s">
        <v>182</v>
      </c>
      <c r="E3293" s="5" t="s">
        <v>5266</v>
      </c>
      <c r="F3293" s="5" t="s">
        <v>1321</v>
      </c>
      <c r="G3293" s="5" t="s">
        <v>780</v>
      </c>
      <c r="H3293" s="5" t="s">
        <v>1458</v>
      </c>
    </row>
    <row r="3294" spans="1:14" ht="15" customHeight="1">
      <c r="A3294" s="6" t="s">
        <v>405</v>
      </c>
      <c r="B3294" s="6" t="s">
        <v>3254</v>
      </c>
      <c r="C3294" s="6" t="s">
        <v>2183</v>
      </c>
      <c r="D3294" s="6">
        <f>(1286 + 1071 + 614)*10^-4</f>
        <v>0.29710000000000003</v>
      </c>
      <c r="E3294" s="14" t="s">
        <v>4463</v>
      </c>
      <c r="F3294" s="14">
        <f>TRUNC(중기기초자료!F293 * 중기전역변수!C5/1000,0)</f>
        <v>11943</v>
      </c>
      <c r="G3294" s="15">
        <f>TRUNC(F3294*D3294, 1)</f>
        <v>3548.2</v>
      </c>
      <c r="H3294" s="6" t="s">
        <v>5631</v>
      </c>
      <c r="I3294" s="6" t="s">
        <v>5631</v>
      </c>
      <c r="K3294" s="6" t="s">
        <v>724</v>
      </c>
      <c r="L3294" s="6" t="s">
        <v>5631</v>
      </c>
      <c r="M3294" s="6" t="s">
        <v>3242</v>
      </c>
      <c r="N3294" s="6" t="s">
        <v>5189</v>
      </c>
    </row>
    <row r="3295" spans="1:14" ht="15" customHeight="1">
      <c r="B3295" s="6" t="s">
        <v>4803</v>
      </c>
      <c r="G3295" s="14">
        <f>TRUNC(G3294, 0)</f>
        <v>3548</v>
      </c>
    </row>
    <row r="3296" spans="1:14" ht="15" customHeight="1">
      <c r="A3296" s="6" t="s">
        <v>3802</v>
      </c>
      <c r="B3296" s="6" t="s">
        <v>3250</v>
      </c>
      <c r="C3296" s="6" t="s">
        <v>4283</v>
      </c>
      <c r="D3296" s="6">
        <v>2</v>
      </c>
      <c r="E3296" s="16" t="s">
        <v>5542</v>
      </c>
      <c r="F3296" s="16">
        <f>중기기초자료!D730</f>
        <v>1399</v>
      </c>
      <c r="G3296" s="15">
        <f>TRUNC(F3296*D3296, 1)</f>
        <v>2798</v>
      </c>
      <c r="H3296" s="6" t="s">
        <v>5631</v>
      </c>
      <c r="I3296" s="6" t="s">
        <v>5631</v>
      </c>
      <c r="K3296" s="6" t="s">
        <v>2015</v>
      </c>
      <c r="L3296" s="6" t="s">
        <v>5631</v>
      </c>
      <c r="M3296" s="6" t="s">
        <v>4799</v>
      </c>
    </row>
    <row r="3297" spans="1:14" ht="15" customHeight="1">
      <c r="B3297" s="6" t="s">
        <v>1786</v>
      </c>
      <c r="C3297" s="6" t="s">
        <v>4283</v>
      </c>
      <c r="D3297" s="6">
        <v>2</v>
      </c>
      <c r="E3297" s="16" t="s">
        <v>2305</v>
      </c>
      <c r="F3297" s="16">
        <v>0</v>
      </c>
      <c r="G3297" s="15">
        <f>TRUNC((G3296) * D3297/100, 1)</f>
        <v>55.9</v>
      </c>
      <c r="H3297" s="6" t="s">
        <v>5631</v>
      </c>
      <c r="I3297" s="6" t="s">
        <v>5631</v>
      </c>
      <c r="K3297" s="6" t="s">
        <v>608</v>
      </c>
      <c r="L3297" s="6" t="s">
        <v>5631</v>
      </c>
      <c r="M3297" s="6" t="s">
        <v>3749</v>
      </c>
      <c r="N3297" s="6" t="s">
        <v>5631</v>
      </c>
    </row>
    <row r="3298" spans="1:14" ht="15" customHeight="1">
      <c r="B3298" s="6" t="s">
        <v>4803</v>
      </c>
      <c r="G3298" s="14">
        <f>TRUNC(G3296+G3297, 0)</f>
        <v>2853</v>
      </c>
    </row>
    <row r="3299" spans="1:14" ht="15" customHeight="1">
      <c r="A3299" s="6" t="s">
        <v>2270</v>
      </c>
      <c r="B3299" s="6" t="s">
        <v>1440</v>
      </c>
      <c r="C3299" s="6" t="s">
        <v>1369</v>
      </c>
      <c r="D3299" s="6">
        <v>1</v>
      </c>
      <c r="E3299" s="15" t="s">
        <v>3317</v>
      </c>
      <c r="F3299" s="15">
        <f>TRUNC(중기기초자료!E723 * 중기전역변수!C19, 1)</f>
        <v>18412.2</v>
      </c>
      <c r="G3299" s="15">
        <f>TRUNC(F3299*D3299, 1)</f>
        <v>18412.2</v>
      </c>
      <c r="H3299" s="6" t="s">
        <v>5631</v>
      </c>
      <c r="I3299" s="6" t="s">
        <v>5631</v>
      </c>
      <c r="K3299" s="6" t="s">
        <v>3156</v>
      </c>
      <c r="L3299" s="6" t="s">
        <v>5631</v>
      </c>
      <c r="M3299" s="6" t="s">
        <v>3203</v>
      </c>
    </row>
    <row r="3300" spans="1:14" ht="15" customHeight="1">
      <c r="B3300" s="6" t="s">
        <v>4803</v>
      </c>
      <c r="G3300" s="14">
        <f>TRUNC(G3299, 0)</f>
        <v>18412</v>
      </c>
    </row>
    <row r="3301" spans="1:14" ht="15" customHeight="1">
      <c r="B3301" s="6" t="s">
        <v>588</v>
      </c>
      <c r="G3301" s="14">
        <f>TRUNC(G3295+G3298+G3300, 0)</f>
        <v>24813</v>
      </c>
    </row>
    <row r="3302" spans="1:14" ht="15" customHeight="1">
      <c r="A3302" s="13"/>
      <c r="B3302" s="13"/>
      <c r="C3302" s="13"/>
      <c r="D3302" s="13"/>
      <c r="E3302" s="13"/>
      <c r="F3302" s="13"/>
      <c r="G3302" s="13"/>
      <c r="H3302" s="13"/>
    </row>
    <row r="3303" spans="1:14" ht="15" customHeight="1">
      <c r="A3303" s="13" t="s">
        <v>4970</v>
      </c>
      <c r="B3303" s="13" t="s">
        <v>5221</v>
      </c>
      <c r="C3303" s="13"/>
      <c r="D3303" s="13"/>
      <c r="E3303" s="13"/>
      <c r="F3303" s="13"/>
      <c r="G3303" s="13"/>
      <c r="H3303" s="13"/>
      <c r="I3303" s="6" t="s">
        <v>5631</v>
      </c>
      <c r="J3303" s="6" t="s">
        <v>3334</v>
      </c>
    </row>
    <row r="3304" spans="1:14" ht="15" customHeight="1">
      <c r="A3304" s="13" t="s">
        <v>1567</v>
      </c>
      <c r="B3304" s="13" t="s">
        <v>114</v>
      </c>
      <c r="C3304" s="13"/>
      <c r="D3304" s="13"/>
      <c r="E3304" s="13"/>
      <c r="F3304" s="13"/>
      <c r="G3304" s="13"/>
      <c r="H3304" s="13"/>
    </row>
    <row r="3305" spans="1:14" ht="15" customHeight="1">
      <c r="A3305" s="5" t="s">
        <v>4302</v>
      </c>
      <c r="B3305" s="5"/>
      <c r="C3305" s="5" t="s">
        <v>2755</v>
      </c>
      <c r="D3305" s="5" t="s">
        <v>182</v>
      </c>
      <c r="E3305" s="5" t="s">
        <v>5266</v>
      </c>
      <c r="F3305" s="5" t="s">
        <v>1321</v>
      </c>
      <c r="G3305" s="5" t="s">
        <v>780</v>
      </c>
      <c r="H3305" s="5" t="s">
        <v>1458</v>
      </c>
    </row>
    <row r="3306" spans="1:14" ht="15" customHeight="1">
      <c r="A3306" s="6" t="s">
        <v>405</v>
      </c>
      <c r="B3306" s="6" t="s">
        <v>3254</v>
      </c>
      <c r="C3306" s="6" t="s">
        <v>2018</v>
      </c>
      <c r="D3306" s="6">
        <f>(1286 + 1071 + 614)*10^-4</f>
        <v>0.29710000000000003</v>
      </c>
      <c r="E3306" s="14" t="s">
        <v>4463</v>
      </c>
      <c r="F3306" s="14">
        <f>TRUNC(중기기초자료!F294 * 중기전역변수!C5/1000,0)</f>
        <v>13662</v>
      </c>
      <c r="G3306" s="15">
        <f>TRUNC(F3306*D3306, 1)</f>
        <v>4058.9</v>
      </c>
      <c r="H3306" s="6" t="s">
        <v>5631</v>
      </c>
      <c r="I3306" s="6" t="s">
        <v>5631</v>
      </c>
      <c r="K3306" s="6" t="s">
        <v>724</v>
      </c>
      <c r="L3306" s="6" t="s">
        <v>5631</v>
      </c>
      <c r="M3306" s="6" t="s">
        <v>1821</v>
      </c>
      <c r="N3306" s="6" t="s">
        <v>5189</v>
      </c>
    </row>
    <row r="3307" spans="1:14" ht="15" customHeight="1">
      <c r="B3307" s="6" t="s">
        <v>4803</v>
      </c>
      <c r="G3307" s="14">
        <f>TRUNC(G3306, 0)</f>
        <v>4058</v>
      </c>
    </row>
    <row r="3308" spans="1:14" ht="15" customHeight="1">
      <c r="A3308" s="6" t="s">
        <v>3802</v>
      </c>
      <c r="B3308" s="6" t="s">
        <v>3250</v>
      </c>
      <c r="C3308" s="6" t="s">
        <v>4283</v>
      </c>
      <c r="D3308" s="6">
        <v>3.9</v>
      </c>
      <c r="E3308" s="16" t="s">
        <v>5542</v>
      </c>
      <c r="F3308" s="16">
        <f>중기기초자료!D730</f>
        <v>1399</v>
      </c>
      <c r="G3308" s="15">
        <f>TRUNC(F3308*D3308, 1)</f>
        <v>5456.1</v>
      </c>
      <c r="H3308" s="6" t="s">
        <v>5631</v>
      </c>
      <c r="I3308" s="6" t="s">
        <v>5631</v>
      </c>
      <c r="K3308" s="6" t="s">
        <v>2015</v>
      </c>
      <c r="L3308" s="6" t="s">
        <v>5631</v>
      </c>
      <c r="M3308" s="6" t="s">
        <v>4799</v>
      </c>
    </row>
    <row r="3309" spans="1:14" ht="15" customHeight="1">
      <c r="B3309" s="6" t="s">
        <v>1786</v>
      </c>
      <c r="C3309" s="6" t="s">
        <v>4283</v>
      </c>
      <c r="D3309" s="6">
        <v>2</v>
      </c>
      <c r="E3309" s="16" t="s">
        <v>2305</v>
      </c>
      <c r="F3309" s="16">
        <v>0</v>
      </c>
      <c r="G3309" s="15">
        <f>TRUNC((G3308) * D3309/100, 1)</f>
        <v>109.1</v>
      </c>
      <c r="H3309" s="6" t="s">
        <v>5631</v>
      </c>
      <c r="I3309" s="6" t="s">
        <v>5631</v>
      </c>
      <c r="K3309" s="6" t="s">
        <v>608</v>
      </c>
      <c r="L3309" s="6" t="s">
        <v>5631</v>
      </c>
      <c r="M3309" s="6" t="s">
        <v>3749</v>
      </c>
      <c r="N3309" s="6" t="s">
        <v>5631</v>
      </c>
    </row>
    <row r="3310" spans="1:14" ht="15" customHeight="1">
      <c r="B3310" s="6" t="s">
        <v>4803</v>
      </c>
      <c r="G3310" s="14">
        <f>TRUNC(G3308+G3309, 0)</f>
        <v>5565</v>
      </c>
    </row>
    <row r="3311" spans="1:14" ht="15" customHeight="1">
      <c r="A3311" s="6" t="s">
        <v>2270</v>
      </c>
      <c r="B3311" s="6" t="s">
        <v>1440</v>
      </c>
      <c r="C3311" s="6" t="s">
        <v>1369</v>
      </c>
      <c r="D3311" s="6">
        <v>1</v>
      </c>
      <c r="E3311" s="15" t="s">
        <v>3317</v>
      </c>
      <c r="F3311" s="15">
        <f>TRUNC(중기기초자료!E723 * 중기전역변수!C19, 1)</f>
        <v>18412.2</v>
      </c>
      <c r="G3311" s="15">
        <f>TRUNC(F3311*D3311, 1)</f>
        <v>18412.2</v>
      </c>
      <c r="H3311" s="6" t="s">
        <v>5631</v>
      </c>
      <c r="I3311" s="6" t="s">
        <v>5631</v>
      </c>
      <c r="K3311" s="6" t="s">
        <v>3156</v>
      </c>
      <c r="L3311" s="6" t="s">
        <v>5631</v>
      </c>
      <c r="M3311" s="6" t="s">
        <v>3203</v>
      </c>
    </row>
    <row r="3312" spans="1:14" ht="15" customHeight="1">
      <c r="B3312" s="6" t="s">
        <v>4803</v>
      </c>
      <c r="G3312" s="14">
        <f>TRUNC(G3311, 0)</f>
        <v>18412</v>
      </c>
    </row>
    <row r="3313" spans="1:14" ht="15" customHeight="1">
      <c r="B3313" s="6" t="s">
        <v>588</v>
      </c>
      <c r="G3313" s="14">
        <f>TRUNC(G3307+G3310+G3312, 0)</f>
        <v>28035</v>
      </c>
    </row>
    <row r="3314" spans="1:14" ht="15" customHeight="1">
      <c r="A3314" s="13"/>
      <c r="B3314" s="13"/>
      <c r="C3314" s="13"/>
      <c r="D3314" s="13"/>
      <c r="E3314" s="13"/>
      <c r="F3314" s="13"/>
      <c r="G3314" s="13"/>
      <c r="H3314" s="13"/>
    </row>
    <row r="3315" spans="1:14" ht="15" customHeight="1">
      <c r="A3315" s="13" t="s">
        <v>4970</v>
      </c>
      <c r="B3315" s="13" t="s">
        <v>2643</v>
      </c>
      <c r="C3315" s="13"/>
      <c r="D3315" s="13"/>
      <c r="E3315" s="13"/>
      <c r="F3315" s="13"/>
      <c r="G3315" s="13"/>
      <c r="H3315" s="13"/>
      <c r="I3315" s="6" t="s">
        <v>5631</v>
      </c>
      <c r="J3315" s="6" t="s">
        <v>513</v>
      </c>
    </row>
    <row r="3316" spans="1:14" ht="15" customHeight="1">
      <c r="A3316" s="13" t="s">
        <v>1567</v>
      </c>
      <c r="B3316" s="13" t="s">
        <v>1297</v>
      </c>
      <c r="C3316" s="13"/>
      <c r="D3316" s="13"/>
      <c r="E3316" s="13"/>
      <c r="F3316" s="13"/>
      <c r="G3316" s="13"/>
      <c r="H3316" s="13"/>
    </row>
    <row r="3317" spans="1:14" ht="15" customHeight="1">
      <c r="A3317" s="5" t="s">
        <v>4302</v>
      </c>
      <c r="B3317" s="5"/>
      <c r="C3317" s="5" t="s">
        <v>2755</v>
      </c>
      <c r="D3317" s="5" t="s">
        <v>182</v>
      </c>
      <c r="E3317" s="5" t="s">
        <v>5266</v>
      </c>
      <c r="F3317" s="5" t="s">
        <v>1321</v>
      </c>
      <c r="G3317" s="5" t="s">
        <v>780</v>
      </c>
      <c r="H3317" s="5" t="s">
        <v>1458</v>
      </c>
    </row>
    <row r="3318" spans="1:14" ht="15" customHeight="1">
      <c r="A3318" s="6" t="s">
        <v>405</v>
      </c>
      <c r="B3318" s="6" t="s">
        <v>3254</v>
      </c>
      <c r="C3318" s="6" t="s">
        <v>3700</v>
      </c>
      <c r="D3318" s="6">
        <f>(1286 + 1071 + 614)*10^-4</f>
        <v>0.29710000000000003</v>
      </c>
      <c r="E3318" s="14" t="s">
        <v>4463</v>
      </c>
      <c r="F3318" s="14">
        <f>TRUNC(중기기초자료!F295 * 중기전역변수!C5/1000,0)</f>
        <v>15375</v>
      </c>
      <c r="G3318" s="15">
        <f>TRUNC(F3318*D3318, 1)</f>
        <v>4567.8999999999996</v>
      </c>
      <c r="H3318" s="6" t="s">
        <v>5631</v>
      </c>
      <c r="I3318" s="6" t="s">
        <v>5631</v>
      </c>
      <c r="K3318" s="6" t="s">
        <v>724</v>
      </c>
      <c r="L3318" s="6" t="s">
        <v>5631</v>
      </c>
      <c r="M3318" s="6" t="s">
        <v>4871</v>
      </c>
      <c r="N3318" s="6" t="s">
        <v>5189</v>
      </c>
    </row>
    <row r="3319" spans="1:14" ht="15" customHeight="1">
      <c r="B3319" s="6" t="s">
        <v>4803</v>
      </c>
      <c r="G3319" s="14">
        <f>TRUNC(G3318, 0)</f>
        <v>4567</v>
      </c>
    </row>
    <row r="3320" spans="1:14" ht="15" customHeight="1">
      <c r="A3320" s="6" t="s">
        <v>3802</v>
      </c>
      <c r="B3320" s="6" t="s">
        <v>3250</v>
      </c>
      <c r="C3320" s="6" t="s">
        <v>4283</v>
      </c>
      <c r="D3320" s="6">
        <v>3.9</v>
      </c>
      <c r="E3320" s="16" t="s">
        <v>5542</v>
      </c>
      <c r="F3320" s="16">
        <f>중기기초자료!D730</f>
        <v>1399</v>
      </c>
      <c r="G3320" s="15">
        <f>TRUNC(F3320*D3320, 1)</f>
        <v>5456.1</v>
      </c>
      <c r="H3320" s="6" t="s">
        <v>5631</v>
      </c>
      <c r="I3320" s="6" t="s">
        <v>5631</v>
      </c>
      <c r="K3320" s="6" t="s">
        <v>2015</v>
      </c>
      <c r="L3320" s="6" t="s">
        <v>5631</v>
      </c>
      <c r="M3320" s="6" t="s">
        <v>4799</v>
      </c>
    </row>
    <row r="3321" spans="1:14" ht="15" customHeight="1">
      <c r="B3321" s="6" t="s">
        <v>1786</v>
      </c>
      <c r="C3321" s="6" t="s">
        <v>4283</v>
      </c>
      <c r="D3321" s="6">
        <v>2</v>
      </c>
      <c r="E3321" s="16" t="s">
        <v>2305</v>
      </c>
      <c r="F3321" s="16">
        <v>0</v>
      </c>
      <c r="G3321" s="15">
        <f>TRUNC((G3320) * D3321/100, 1)</f>
        <v>109.1</v>
      </c>
      <c r="H3321" s="6" t="s">
        <v>5631</v>
      </c>
      <c r="I3321" s="6" t="s">
        <v>5631</v>
      </c>
      <c r="K3321" s="6" t="s">
        <v>608</v>
      </c>
      <c r="L3321" s="6" t="s">
        <v>5631</v>
      </c>
      <c r="M3321" s="6" t="s">
        <v>3749</v>
      </c>
      <c r="N3321" s="6" t="s">
        <v>5631</v>
      </c>
    </row>
    <row r="3322" spans="1:14" ht="15" customHeight="1">
      <c r="B3322" s="6" t="s">
        <v>4803</v>
      </c>
      <c r="G3322" s="14">
        <f>TRUNC(G3320+G3321, 0)</f>
        <v>5565</v>
      </c>
    </row>
    <row r="3323" spans="1:14" ht="15" customHeight="1">
      <c r="A3323" s="6" t="s">
        <v>2270</v>
      </c>
      <c r="B3323" s="6" t="s">
        <v>1440</v>
      </c>
      <c r="C3323" s="6" t="s">
        <v>1369</v>
      </c>
      <c r="D3323" s="6">
        <v>1</v>
      </c>
      <c r="E3323" s="15" t="s">
        <v>3317</v>
      </c>
      <c r="F3323" s="15">
        <f>TRUNC(중기기초자료!E723 * 중기전역변수!C19, 1)</f>
        <v>18412.2</v>
      </c>
      <c r="G3323" s="15">
        <f>TRUNC(F3323*D3323, 1)</f>
        <v>18412.2</v>
      </c>
      <c r="H3323" s="6" t="s">
        <v>5631</v>
      </c>
      <c r="I3323" s="6" t="s">
        <v>5631</v>
      </c>
      <c r="K3323" s="6" t="s">
        <v>3156</v>
      </c>
      <c r="L3323" s="6" t="s">
        <v>5631</v>
      </c>
      <c r="M3323" s="6" t="s">
        <v>3203</v>
      </c>
    </row>
    <row r="3324" spans="1:14" ht="15" customHeight="1">
      <c r="B3324" s="6" t="s">
        <v>4803</v>
      </c>
      <c r="G3324" s="14">
        <f>TRUNC(G3323, 0)</f>
        <v>18412</v>
      </c>
    </row>
    <row r="3325" spans="1:14" ht="15" customHeight="1">
      <c r="B3325" s="6" t="s">
        <v>588</v>
      </c>
      <c r="G3325" s="14">
        <f>TRUNC(G3319+G3322+G3324, 0)</f>
        <v>28544</v>
      </c>
    </row>
    <row r="3326" spans="1:14" ht="15" customHeight="1">
      <c r="A3326" s="13"/>
      <c r="B3326" s="13"/>
      <c r="C3326" s="13"/>
      <c r="D3326" s="13"/>
      <c r="E3326" s="13"/>
      <c r="F3326" s="13"/>
      <c r="G3326" s="13"/>
      <c r="H3326" s="13"/>
    </row>
    <row r="3327" spans="1:14" ht="15" customHeight="1">
      <c r="A3327" s="13" t="s">
        <v>4970</v>
      </c>
      <c r="B3327" s="13" t="s">
        <v>1037</v>
      </c>
      <c r="C3327" s="13"/>
      <c r="D3327" s="13"/>
      <c r="E3327" s="13"/>
      <c r="F3327" s="13"/>
      <c r="G3327" s="13"/>
      <c r="H3327" s="13"/>
      <c r="I3327" s="6" t="s">
        <v>5631</v>
      </c>
      <c r="J3327" s="6" t="s">
        <v>756</v>
      </c>
    </row>
    <row r="3328" spans="1:14" ht="15" customHeight="1">
      <c r="A3328" s="13" t="s">
        <v>1567</v>
      </c>
      <c r="B3328" s="13" t="s">
        <v>5060</v>
      </c>
      <c r="C3328" s="13"/>
      <c r="D3328" s="13"/>
      <c r="E3328" s="13"/>
      <c r="F3328" s="13"/>
      <c r="G3328" s="13"/>
      <c r="H3328" s="13"/>
    </row>
    <row r="3329" spans="1:14" ht="15" customHeight="1">
      <c r="A3329" s="5" t="s">
        <v>4302</v>
      </c>
      <c r="B3329" s="5"/>
      <c r="C3329" s="5" t="s">
        <v>2755</v>
      </c>
      <c r="D3329" s="5" t="s">
        <v>182</v>
      </c>
      <c r="E3329" s="5" t="s">
        <v>5266</v>
      </c>
      <c r="F3329" s="5" t="s">
        <v>1321</v>
      </c>
      <c r="G3329" s="5" t="s">
        <v>780</v>
      </c>
      <c r="H3329" s="5" t="s">
        <v>1458</v>
      </c>
    </row>
    <row r="3330" spans="1:14" ht="15" customHeight="1">
      <c r="A3330" s="6" t="s">
        <v>405</v>
      </c>
      <c r="B3330" s="6" t="s">
        <v>2147</v>
      </c>
      <c r="C3330" s="6" t="s">
        <v>2415</v>
      </c>
      <c r="D3330" s="6">
        <f>(1286 + 714 + 860)*10^-4</f>
        <v>0.28600000000000003</v>
      </c>
      <c r="E3330" s="14" t="s">
        <v>740</v>
      </c>
      <c r="F3330" s="14">
        <f>중기기초자료!F296</f>
        <v>71891</v>
      </c>
      <c r="G3330" s="15">
        <f>TRUNC(F3330*D3330, 1)</f>
        <v>20560.8</v>
      </c>
      <c r="H3330" s="6" t="s">
        <v>5631</v>
      </c>
      <c r="I3330" s="6" t="s">
        <v>5631</v>
      </c>
      <c r="K3330" s="6" t="s">
        <v>724</v>
      </c>
      <c r="L3330" s="6" t="s">
        <v>5631</v>
      </c>
      <c r="M3330" s="6" t="s">
        <v>4669</v>
      </c>
      <c r="N3330" s="6" t="s">
        <v>5239</v>
      </c>
    </row>
    <row r="3331" spans="1:14" ht="15" customHeight="1">
      <c r="B3331" s="6" t="s">
        <v>4803</v>
      </c>
      <c r="G3331" s="14">
        <f>TRUNC(G3330, 0)</f>
        <v>20560</v>
      </c>
    </row>
    <row r="3332" spans="1:14" ht="15" customHeight="1">
      <c r="A3332" s="6" t="s">
        <v>3802</v>
      </c>
      <c r="B3332" s="6" t="s">
        <v>2171</v>
      </c>
      <c r="C3332" s="6" t="s">
        <v>4283</v>
      </c>
      <c r="D3332" s="6">
        <v>13</v>
      </c>
      <c r="E3332" s="16" t="s">
        <v>5542</v>
      </c>
      <c r="F3332" s="16">
        <f>중기기초자료!D731</f>
        <v>1223</v>
      </c>
      <c r="G3332" s="15">
        <f>TRUNC(F3332*D3332, 1)</f>
        <v>15899</v>
      </c>
      <c r="H3332" s="6" t="s">
        <v>5631</v>
      </c>
      <c r="I3332" s="6" t="s">
        <v>5631</v>
      </c>
      <c r="K3332" s="6" t="s">
        <v>2015</v>
      </c>
      <c r="L3332" s="6" t="s">
        <v>5631</v>
      </c>
      <c r="M3332" s="6" t="s">
        <v>1155</v>
      </c>
    </row>
    <row r="3333" spans="1:14" ht="15" customHeight="1">
      <c r="B3333" s="6" t="s">
        <v>1786</v>
      </c>
      <c r="C3333" s="6" t="s">
        <v>4283</v>
      </c>
      <c r="D3333" s="6">
        <v>44</v>
      </c>
      <c r="E3333" s="16" t="s">
        <v>2305</v>
      </c>
      <c r="F3333" s="16">
        <v>0</v>
      </c>
      <c r="G3333" s="15">
        <f>TRUNC((G3332) * D3333/100, 1)</f>
        <v>6995.5</v>
      </c>
      <c r="H3333" s="6" t="s">
        <v>5631</v>
      </c>
      <c r="I3333" s="6" t="s">
        <v>5631</v>
      </c>
      <c r="K3333" s="6" t="s">
        <v>608</v>
      </c>
      <c r="L3333" s="6" t="s">
        <v>5631</v>
      </c>
      <c r="M3333" s="6" t="s">
        <v>3749</v>
      </c>
      <c r="N3333" s="6" t="s">
        <v>5631</v>
      </c>
    </row>
    <row r="3334" spans="1:14" ht="15" customHeight="1">
      <c r="B3334" s="6" t="s">
        <v>4803</v>
      </c>
      <c r="G3334" s="14">
        <f>TRUNC(G3332+G3333, 0)</f>
        <v>22894</v>
      </c>
    </row>
    <row r="3335" spans="1:14" ht="15" customHeight="1">
      <c r="A3335" s="6" t="s">
        <v>2270</v>
      </c>
      <c r="B3335" s="6" t="s">
        <v>2417</v>
      </c>
      <c r="C3335" s="6" t="s">
        <v>2659</v>
      </c>
      <c r="D3335" s="6">
        <v>1</v>
      </c>
      <c r="E3335" s="15" t="s">
        <v>3317</v>
      </c>
      <c r="F3335" s="15">
        <f>TRUNC(중기기초자료!E721 * 중기전역변수!C19, 1)</f>
        <v>25758.7</v>
      </c>
      <c r="G3335" s="15">
        <f>TRUNC(F3335*D3335, 1)</f>
        <v>25758.7</v>
      </c>
      <c r="H3335" s="6" t="s">
        <v>5631</v>
      </c>
      <c r="I3335" s="6" t="s">
        <v>5631</v>
      </c>
      <c r="K3335" s="6" t="s">
        <v>3156</v>
      </c>
      <c r="L3335" s="6" t="s">
        <v>5631</v>
      </c>
      <c r="M3335" s="6" t="s">
        <v>3230</v>
      </c>
    </row>
    <row r="3336" spans="1:14" ht="15" customHeight="1">
      <c r="B3336" s="6" t="s">
        <v>4803</v>
      </c>
      <c r="G3336" s="14">
        <f>TRUNC(G3335, 0)</f>
        <v>25758</v>
      </c>
    </row>
    <row r="3337" spans="1:14" ht="15" customHeight="1">
      <c r="B3337" s="6" t="s">
        <v>588</v>
      </c>
      <c r="G3337" s="14">
        <f>TRUNC(G3331+G3334+G3336, 0)</f>
        <v>69212</v>
      </c>
    </row>
    <row r="3338" spans="1:14" ht="15" customHeight="1">
      <c r="A3338" s="13"/>
      <c r="B3338" s="13"/>
      <c r="C3338" s="13"/>
      <c r="D3338" s="13"/>
      <c r="E3338" s="13"/>
      <c r="F3338" s="13"/>
      <c r="G3338" s="13"/>
      <c r="H3338" s="13"/>
    </row>
    <row r="3339" spans="1:14" ht="15" customHeight="1">
      <c r="A3339" s="13" t="s">
        <v>4970</v>
      </c>
      <c r="B3339" s="13" t="s">
        <v>2442</v>
      </c>
      <c r="C3339" s="13"/>
      <c r="D3339" s="13"/>
      <c r="E3339" s="13"/>
      <c r="F3339" s="13"/>
      <c r="G3339" s="13"/>
      <c r="H3339" s="13"/>
      <c r="I3339" s="6" t="s">
        <v>5631</v>
      </c>
      <c r="J3339" s="6" t="s">
        <v>3025</v>
      </c>
    </row>
    <row r="3340" spans="1:14" ht="15" customHeight="1">
      <c r="A3340" s="13" t="s">
        <v>1567</v>
      </c>
      <c r="B3340" s="13" t="s">
        <v>2364</v>
      </c>
      <c r="C3340" s="13"/>
      <c r="D3340" s="13"/>
      <c r="E3340" s="13"/>
      <c r="F3340" s="13"/>
      <c r="G3340" s="13"/>
      <c r="H3340" s="13"/>
    </row>
    <row r="3341" spans="1:14" ht="15" customHeight="1">
      <c r="A3341" s="5" t="s">
        <v>4302</v>
      </c>
      <c r="B3341" s="5"/>
      <c r="C3341" s="5" t="s">
        <v>2755</v>
      </c>
      <c r="D3341" s="5" t="s">
        <v>182</v>
      </c>
      <c r="E3341" s="5" t="s">
        <v>5266</v>
      </c>
      <c r="F3341" s="5" t="s">
        <v>1321</v>
      </c>
      <c r="G3341" s="5" t="s">
        <v>780</v>
      </c>
      <c r="H3341" s="5" t="s">
        <v>1458</v>
      </c>
    </row>
    <row r="3342" spans="1:14" ht="15" customHeight="1">
      <c r="A3342" s="6" t="s">
        <v>405</v>
      </c>
      <c r="B3342" s="6" t="s">
        <v>2147</v>
      </c>
      <c r="C3342" s="6" t="s">
        <v>1326</v>
      </c>
      <c r="D3342" s="6">
        <f>(1286 + 714 + 860)*10^-4</f>
        <v>0.28600000000000003</v>
      </c>
      <c r="E3342" s="14" t="s">
        <v>740</v>
      </c>
      <c r="F3342" s="14">
        <f>중기기초자료!F297</f>
        <v>67046</v>
      </c>
      <c r="G3342" s="15">
        <f>TRUNC(F3342*D3342, 1)</f>
        <v>19175.099999999999</v>
      </c>
      <c r="H3342" s="6" t="s">
        <v>5631</v>
      </c>
      <c r="I3342" s="6" t="s">
        <v>5631</v>
      </c>
      <c r="K3342" s="6" t="s">
        <v>724</v>
      </c>
      <c r="L3342" s="6" t="s">
        <v>5631</v>
      </c>
      <c r="M3342" s="6" t="s">
        <v>1470</v>
      </c>
      <c r="N3342" s="6" t="s">
        <v>5239</v>
      </c>
    </row>
    <row r="3343" spans="1:14" ht="15" customHeight="1">
      <c r="B3343" s="6" t="s">
        <v>4803</v>
      </c>
      <c r="G3343" s="14">
        <f>TRUNC(G3342, 0)</f>
        <v>19175</v>
      </c>
    </row>
    <row r="3344" spans="1:14" ht="15" customHeight="1">
      <c r="A3344" s="6" t="s">
        <v>3802</v>
      </c>
      <c r="B3344" s="6" t="s">
        <v>2171</v>
      </c>
      <c r="C3344" s="6" t="s">
        <v>4283</v>
      </c>
      <c r="D3344" s="6">
        <v>13</v>
      </c>
      <c r="E3344" s="16" t="s">
        <v>5542</v>
      </c>
      <c r="F3344" s="16">
        <f>중기기초자료!D731</f>
        <v>1223</v>
      </c>
      <c r="G3344" s="15">
        <f>TRUNC(F3344*D3344, 1)</f>
        <v>15899</v>
      </c>
      <c r="H3344" s="6" t="s">
        <v>5631</v>
      </c>
      <c r="I3344" s="6" t="s">
        <v>5631</v>
      </c>
      <c r="K3344" s="6" t="s">
        <v>2015</v>
      </c>
      <c r="L3344" s="6" t="s">
        <v>5631</v>
      </c>
      <c r="M3344" s="6" t="s">
        <v>1155</v>
      </c>
    </row>
    <row r="3345" spans="1:14" ht="15" customHeight="1">
      <c r="B3345" s="6" t="s">
        <v>1786</v>
      </c>
      <c r="C3345" s="6" t="s">
        <v>4283</v>
      </c>
      <c r="D3345" s="6">
        <v>44</v>
      </c>
      <c r="E3345" s="16" t="s">
        <v>2305</v>
      </c>
      <c r="F3345" s="16">
        <v>0</v>
      </c>
      <c r="G3345" s="15">
        <f>TRUNC((G3344) * D3345/100, 1)</f>
        <v>6995.5</v>
      </c>
      <c r="H3345" s="6" t="s">
        <v>5631</v>
      </c>
      <c r="I3345" s="6" t="s">
        <v>5631</v>
      </c>
      <c r="K3345" s="6" t="s">
        <v>608</v>
      </c>
      <c r="L3345" s="6" t="s">
        <v>5631</v>
      </c>
      <c r="M3345" s="6" t="s">
        <v>3749</v>
      </c>
      <c r="N3345" s="6" t="s">
        <v>5631</v>
      </c>
    </row>
    <row r="3346" spans="1:14" ht="15" customHeight="1">
      <c r="B3346" s="6" t="s">
        <v>4803</v>
      </c>
      <c r="G3346" s="14">
        <f>TRUNC(G3344+G3345, 0)</f>
        <v>22894</v>
      </c>
    </row>
    <row r="3347" spans="1:14" ht="15" customHeight="1">
      <c r="A3347" s="6" t="s">
        <v>2270</v>
      </c>
      <c r="B3347" s="6" t="s">
        <v>2417</v>
      </c>
      <c r="C3347" s="6" t="s">
        <v>2659</v>
      </c>
      <c r="D3347" s="6">
        <v>1</v>
      </c>
      <c r="E3347" s="15" t="s">
        <v>3317</v>
      </c>
      <c r="F3347" s="15">
        <f>TRUNC(중기기초자료!E721 * 중기전역변수!C19, 1)</f>
        <v>25758.7</v>
      </c>
      <c r="G3347" s="15">
        <f>TRUNC(F3347*D3347, 1)</f>
        <v>25758.7</v>
      </c>
      <c r="H3347" s="6" t="s">
        <v>5631</v>
      </c>
      <c r="I3347" s="6" t="s">
        <v>5631</v>
      </c>
      <c r="K3347" s="6" t="s">
        <v>3156</v>
      </c>
      <c r="L3347" s="6" t="s">
        <v>5631</v>
      </c>
      <c r="M3347" s="6" t="s">
        <v>3230</v>
      </c>
    </row>
    <row r="3348" spans="1:14" ht="15" customHeight="1">
      <c r="B3348" s="6" t="s">
        <v>4803</v>
      </c>
      <c r="G3348" s="14">
        <f>TRUNC(G3347, 0)</f>
        <v>25758</v>
      </c>
    </row>
    <row r="3349" spans="1:14" ht="15" customHeight="1">
      <c r="B3349" s="6" t="s">
        <v>588</v>
      </c>
      <c r="G3349" s="14">
        <f>TRUNC(G3343+G3346+G3348, 0)</f>
        <v>67827</v>
      </c>
    </row>
    <row r="3350" spans="1:14" ht="15" customHeight="1">
      <c r="A3350" s="13"/>
      <c r="B3350" s="13"/>
      <c r="C3350" s="13"/>
      <c r="D3350" s="13"/>
      <c r="E3350" s="13"/>
      <c r="F3350" s="13"/>
      <c r="G3350" s="13"/>
      <c r="H3350" s="13"/>
    </row>
    <row r="3351" spans="1:14" ht="15" customHeight="1">
      <c r="A3351" s="13" t="s">
        <v>4970</v>
      </c>
      <c r="B3351" s="13" t="s">
        <v>1630</v>
      </c>
      <c r="C3351" s="13"/>
      <c r="D3351" s="13"/>
      <c r="E3351" s="13"/>
      <c r="F3351" s="13"/>
      <c r="G3351" s="13"/>
      <c r="H3351" s="13"/>
      <c r="I3351" s="6" t="s">
        <v>5631</v>
      </c>
      <c r="J3351" s="6" t="s">
        <v>3541</v>
      </c>
    </row>
    <row r="3352" spans="1:14" ht="15" customHeight="1">
      <c r="A3352" s="13" t="s">
        <v>1567</v>
      </c>
      <c r="B3352" s="13" t="s">
        <v>3569</v>
      </c>
      <c r="C3352" s="13"/>
      <c r="D3352" s="13"/>
      <c r="E3352" s="13"/>
      <c r="F3352" s="13"/>
      <c r="G3352" s="13"/>
      <c r="H3352" s="13"/>
    </row>
    <row r="3353" spans="1:14" ht="15" customHeight="1">
      <c r="A3353" s="5" t="s">
        <v>4302</v>
      </c>
      <c r="B3353" s="5"/>
      <c r="C3353" s="5" t="s">
        <v>2755</v>
      </c>
      <c r="D3353" s="5" t="s">
        <v>182</v>
      </c>
      <c r="E3353" s="5" t="s">
        <v>5266</v>
      </c>
      <c r="F3353" s="5" t="s">
        <v>1321</v>
      </c>
      <c r="G3353" s="5" t="s">
        <v>780</v>
      </c>
      <c r="H3353" s="5" t="s">
        <v>1458</v>
      </c>
    </row>
    <row r="3354" spans="1:14" ht="15" customHeight="1">
      <c r="A3354" s="6" t="s">
        <v>405</v>
      </c>
      <c r="B3354" s="6" t="s">
        <v>225</v>
      </c>
      <c r="C3354" s="6" t="s">
        <v>818</v>
      </c>
      <c r="D3354" s="6">
        <f>(4000 + 1333 + 933)*10^-4</f>
        <v>0.62660000000000005</v>
      </c>
      <c r="E3354" s="14" t="s">
        <v>740</v>
      </c>
      <c r="F3354" s="14">
        <f>중기기초자료!F298</f>
        <v>2331</v>
      </c>
      <c r="G3354" s="15">
        <f>TRUNC(F3354*D3354, 1)</f>
        <v>1460.6</v>
      </c>
      <c r="H3354" s="6" t="s">
        <v>5631</v>
      </c>
      <c r="I3354" s="6" t="s">
        <v>5631</v>
      </c>
      <c r="K3354" s="6" t="s">
        <v>724</v>
      </c>
      <c r="L3354" s="6" t="s">
        <v>5631</v>
      </c>
      <c r="M3354" s="6" t="s">
        <v>2418</v>
      </c>
      <c r="N3354" s="6" t="s">
        <v>3171</v>
      </c>
    </row>
    <row r="3355" spans="1:14" ht="15" customHeight="1">
      <c r="B3355" s="6" t="s">
        <v>4803</v>
      </c>
      <c r="G3355" s="14">
        <f>TRUNC(G3354, 0)</f>
        <v>1460</v>
      </c>
    </row>
    <row r="3356" spans="1:14" ht="15" customHeight="1">
      <c r="A3356" s="6" t="s">
        <v>3802</v>
      </c>
      <c r="B3356" s="6" t="s">
        <v>3250</v>
      </c>
      <c r="C3356" s="6" t="s">
        <v>4283</v>
      </c>
      <c r="D3356" s="6">
        <v>5.6</v>
      </c>
      <c r="E3356" s="16" t="s">
        <v>5542</v>
      </c>
      <c r="F3356" s="16">
        <f>중기기초자료!D730</f>
        <v>1399</v>
      </c>
      <c r="G3356" s="15">
        <f>TRUNC(F3356*D3356, 1)</f>
        <v>7834.4</v>
      </c>
      <c r="H3356" s="6" t="s">
        <v>5631</v>
      </c>
      <c r="I3356" s="6" t="s">
        <v>5631</v>
      </c>
      <c r="K3356" s="6" t="s">
        <v>2015</v>
      </c>
      <c r="L3356" s="6" t="s">
        <v>5631</v>
      </c>
      <c r="M3356" s="6" t="s">
        <v>4799</v>
      </c>
    </row>
    <row r="3357" spans="1:14" ht="15" customHeight="1">
      <c r="B3357" s="6" t="s">
        <v>1786</v>
      </c>
      <c r="C3357" s="6" t="s">
        <v>4283</v>
      </c>
      <c r="D3357" s="6">
        <v>20</v>
      </c>
      <c r="E3357" s="16" t="s">
        <v>2305</v>
      </c>
      <c r="F3357" s="16">
        <v>0</v>
      </c>
      <c r="G3357" s="15">
        <f>TRUNC((G3356) * D3357/100, 1)</f>
        <v>1566.8</v>
      </c>
      <c r="H3357" s="6" t="s">
        <v>5631</v>
      </c>
      <c r="I3357" s="6" t="s">
        <v>5631</v>
      </c>
      <c r="K3357" s="6" t="s">
        <v>608</v>
      </c>
      <c r="L3357" s="6" t="s">
        <v>5631</v>
      </c>
      <c r="M3357" s="6" t="s">
        <v>3749</v>
      </c>
      <c r="N3357" s="6" t="s">
        <v>5631</v>
      </c>
    </row>
    <row r="3358" spans="1:14" ht="15" customHeight="1">
      <c r="B3358" s="6" t="s">
        <v>4803</v>
      </c>
      <c r="G3358" s="14">
        <f>TRUNC(G3356+G3357, 0)</f>
        <v>9401</v>
      </c>
    </row>
    <row r="3359" spans="1:14" ht="15" customHeight="1">
      <c r="A3359" s="6" t="s">
        <v>2270</v>
      </c>
      <c r="B3359" s="6" t="s">
        <v>1440</v>
      </c>
      <c r="C3359" s="6" t="s">
        <v>1369</v>
      </c>
      <c r="D3359" s="6">
        <v>1</v>
      </c>
      <c r="E3359" s="15" t="s">
        <v>3317</v>
      </c>
      <c r="F3359" s="15">
        <f>TRUNC(중기기초자료!E723 * 중기전역변수!C19, 1)</f>
        <v>18412.2</v>
      </c>
      <c r="G3359" s="15">
        <f>TRUNC(F3359*D3359, 1)</f>
        <v>18412.2</v>
      </c>
      <c r="H3359" s="6" t="s">
        <v>5631</v>
      </c>
      <c r="I3359" s="6" t="s">
        <v>5631</v>
      </c>
      <c r="K3359" s="6" t="s">
        <v>3156</v>
      </c>
      <c r="L3359" s="6" t="s">
        <v>5631</v>
      </c>
      <c r="M3359" s="6" t="s">
        <v>3203</v>
      </c>
    </row>
    <row r="3360" spans="1:14" ht="15" customHeight="1">
      <c r="B3360" s="6" t="s">
        <v>4803</v>
      </c>
      <c r="G3360" s="14">
        <f>TRUNC(G3359, 0)</f>
        <v>18412</v>
      </c>
    </row>
    <row r="3361" spans="1:14" ht="15" customHeight="1">
      <c r="B3361" s="6" t="s">
        <v>588</v>
      </c>
      <c r="G3361" s="14">
        <f>TRUNC(G3355+G3358+G3360, 0)</f>
        <v>29273</v>
      </c>
    </row>
    <row r="3362" spans="1:14" ht="15" customHeight="1">
      <c r="A3362" s="13"/>
      <c r="B3362" s="13"/>
      <c r="C3362" s="13"/>
      <c r="D3362" s="13"/>
      <c r="E3362" s="13"/>
      <c r="F3362" s="13"/>
      <c r="G3362" s="13"/>
      <c r="H3362" s="13"/>
    </row>
    <row r="3363" spans="1:14" ht="15" customHeight="1">
      <c r="A3363" s="13" t="s">
        <v>4970</v>
      </c>
      <c r="B3363" s="13" t="s">
        <v>2728</v>
      </c>
      <c r="C3363" s="13"/>
      <c r="D3363" s="13"/>
      <c r="E3363" s="13"/>
      <c r="F3363" s="13"/>
      <c r="G3363" s="13"/>
      <c r="H3363" s="13"/>
      <c r="I3363" s="6" t="s">
        <v>5631</v>
      </c>
      <c r="J3363" s="6" t="s">
        <v>3974</v>
      </c>
    </row>
    <row r="3364" spans="1:14" ht="15" customHeight="1">
      <c r="A3364" s="13" t="s">
        <v>1567</v>
      </c>
      <c r="B3364" s="13" t="s">
        <v>1640</v>
      </c>
      <c r="C3364" s="13"/>
      <c r="D3364" s="13"/>
      <c r="E3364" s="13"/>
      <c r="F3364" s="13"/>
      <c r="G3364" s="13"/>
      <c r="H3364" s="13"/>
    </row>
    <row r="3365" spans="1:14" ht="15" customHeight="1">
      <c r="A3365" s="5" t="s">
        <v>4302</v>
      </c>
      <c r="B3365" s="5"/>
      <c r="C3365" s="5" t="s">
        <v>2755</v>
      </c>
      <c r="D3365" s="5" t="s">
        <v>182</v>
      </c>
      <c r="E3365" s="5" t="s">
        <v>5266</v>
      </c>
      <c r="F3365" s="5" t="s">
        <v>1321</v>
      </c>
      <c r="G3365" s="5" t="s">
        <v>780</v>
      </c>
      <c r="H3365" s="5" t="s">
        <v>1458</v>
      </c>
    </row>
    <row r="3366" spans="1:14" ht="15" customHeight="1">
      <c r="A3366" s="6" t="s">
        <v>405</v>
      </c>
      <c r="B3366" s="6" t="s">
        <v>4543</v>
      </c>
      <c r="C3366" s="6" t="s">
        <v>2253</v>
      </c>
      <c r="D3366" s="6">
        <f>(1071 + 774 + 717)*10^-4</f>
        <v>0.25620000000000004</v>
      </c>
      <c r="E3366" s="14" t="s">
        <v>740</v>
      </c>
      <c r="F3366" s="14">
        <f>중기기초자료!F299</f>
        <v>142213</v>
      </c>
      <c r="G3366" s="15">
        <f>TRUNC(F3366*D3366, 1)</f>
        <v>36434.9</v>
      </c>
      <c r="H3366" s="6" t="s">
        <v>5631</v>
      </c>
      <c r="I3366" s="6" t="s">
        <v>5631</v>
      </c>
      <c r="K3366" s="6" t="s">
        <v>724</v>
      </c>
      <c r="L3366" s="6" t="s">
        <v>5631</v>
      </c>
      <c r="M3366" s="6" t="s">
        <v>2721</v>
      </c>
      <c r="N3366" s="6" t="s">
        <v>3072</v>
      </c>
    </row>
    <row r="3367" spans="1:14" ht="15" customHeight="1">
      <c r="B3367" s="6" t="s">
        <v>4803</v>
      </c>
      <c r="G3367" s="14">
        <f>TRUNC(G3366, 0)</f>
        <v>36434</v>
      </c>
    </row>
    <row r="3368" spans="1:14" ht="15" customHeight="1">
      <c r="A3368" s="6" t="s">
        <v>3802</v>
      </c>
      <c r="B3368" s="6" t="s">
        <v>2171</v>
      </c>
      <c r="C3368" s="6" t="s">
        <v>4283</v>
      </c>
      <c r="D3368" s="6">
        <v>14.7</v>
      </c>
      <c r="E3368" s="16" t="s">
        <v>5542</v>
      </c>
      <c r="F3368" s="16">
        <f>중기기초자료!D731</f>
        <v>1223</v>
      </c>
      <c r="G3368" s="15">
        <f>TRUNC(F3368*D3368, 1)</f>
        <v>17978.099999999999</v>
      </c>
      <c r="H3368" s="6" t="s">
        <v>5631</v>
      </c>
      <c r="I3368" s="6" t="s">
        <v>5631</v>
      </c>
      <c r="K3368" s="6" t="s">
        <v>2015</v>
      </c>
      <c r="L3368" s="6" t="s">
        <v>5631</v>
      </c>
      <c r="M3368" s="6" t="s">
        <v>1155</v>
      </c>
    </row>
    <row r="3369" spans="1:14" ht="15" customHeight="1">
      <c r="B3369" s="6" t="s">
        <v>1786</v>
      </c>
      <c r="C3369" s="6" t="s">
        <v>4283</v>
      </c>
      <c r="D3369" s="6">
        <v>35</v>
      </c>
      <c r="E3369" s="16" t="s">
        <v>2305</v>
      </c>
      <c r="F3369" s="16">
        <v>0</v>
      </c>
      <c r="G3369" s="15">
        <f>TRUNC((G3368) * D3369/100, 1)</f>
        <v>6292.3</v>
      </c>
      <c r="H3369" s="6" t="s">
        <v>5631</v>
      </c>
      <c r="I3369" s="6" t="s">
        <v>5631</v>
      </c>
      <c r="K3369" s="6" t="s">
        <v>608</v>
      </c>
      <c r="L3369" s="6" t="s">
        <v>5631</v>
      </c>
      <c r="M3369" s="6" t="s">
        <v>3749</v>
      </c>
      <c r="N3369" s="6" t="s">
        <v>5631</v>
      </c>
    </row>
    <row r="3370" spans="1:14" ht="15" customHeight="1">
      <c r="B3370" s="6" t="s">
        <v>4803</v>
      </c>
      <c r="G3370" s="14">
        <f>TRUNC(G3368+G3369, 0)</f>
        <v>24270</v>
      </c>
    </row>
    <row r="3371" spans="1:14" ht="15" customHeight="1">
      <c r="A3371" s="6" t="s">
        <v>2270</v>
      </c>
      <c r="B3371" s="6" t="s">
        <v>2417</v>
      </c>
      <c r="C3371" s="6" t="s">
        <v>2659</v>
      </c>
      <c r="D3371" s="6">
        <v>1</v>
      </c>
      <c r="E3371" s="15" t="s">
        <v>3317</v>
      </c>
      <c r="F3371" s="15">
        <f>TRUNC(중기기초자료!E721 * 중기전역변수!C19, 1)</f>
        <v>25758.7</v>
      </c>
      <c r="G3371" s="15">
        <f>TRUNC(F3371*D3371, 1)</f>
        <v>25758.7</v>
      </c>
      <c r="H3371" s="6" t="s">
        <v>5631</v>
      </c>
      <c r="I3371" s="6" t="s">
        <v>5631</v>
      </c>
      <c r="K3371" s="6" t="s">
        <v>3156</v>
      </c>
      <c r="L3371" s="6" t="s">
        <v>5631</v>
      </c>
      <c r="M3371" s="6" t="s">
        <v>3230</v>
      </c>
    </row>
    <row r="3372" spans="1:14" ht="15" customHeight="1">
      <c r="B3372" s="6" t="s">
        <v>4803</v>
      </c>
      <c r="G3372" s="14">
        <f>TRUNC(G3371, 0)</f>
        <v>25758</v>
      </c>
    </row>
    <row r="3373" spans="1:14" ht="15" customHeight="1">
      <c r="B3373" s="6" t="s">
        <v>588</v>
      </c>
      <c r="G3373" s="14">
        <f>TRUNC(G3367+G3370+G3372, 0)</f>
        <v>86462</v>
      </c>
    </row>
    <row r="3374" spans="1:14" ht="15" customHeight="1">
      <c r="A3374" s="13"/>
      <c r="B3374" s="13"/>
      <c r="C3374" s="13"/>
      <c r="D3374" s="13"/>
      <c r="E3374" s="13"/>
      <c r="F3374" s="13"/>
      <c r="G3374" s="13"/>
      <c r="H3374" s="13"/>
    </row>
    <row r="3375" spans="1:14" ht="15" customHeight="1">
      <c r="A3375" s="13" t="s">
        <v>4970</v>
      </c>
      <c r="B3375" s="13" t="s">
        <v>4460</v>
      </c>
      <c r="C3375" s="13"/>
      <c r="D3375" s="13"/>
      <c r="E3375" s="13"/>
      <c r="F3375" s="13"/>
      <c r="G3375" s="13"/>
      <c r="H3375" s="13"/>
      <c r="I3375" s="6" t="s">
        <v>5631</v>
      </c>
      <c r="J3375" s="6" t="s">
        <v>451</v>
      </c>
    </row>
    <row r="3376" spans="1:14" ht="15" customHeight="1">
      <c r="A3376" s="13" t="s">
        <v>1567</v>
      </c>
      <c r="B3376" s="13" t="s">
        <v>1825</v>
      </c>
      <c r="C3376" s="13"/>
      <c r="D3376" s="13"/>
      <c r="E3376" s="13"/>
      <c r="F3376" s="13"/>
      <c r="G3376" s="13"/>
      <c r="H3376" s="13"/>
    </row>
    <row r="3377" spans="1:14" ht="15" customHeight="1">
      <c r="A3377" s="5" t="s">
        <v>4302</v>
      </c>
      <c r="B3377" s="5"/>
      <c r="C3377" s="5" t="s">
        <v>2755</v>
      </c>
      <c r="D3377" s="5" t="s">
        <v>182</v>
      </c>
      <c r="E3377" s="5" t="s">
        <v>5266</v>
      </c>
      <c r="F3377" s="5" t="s">
        <v>1321</v>
      </c>
      <c r="G3377" s="5" t="s">
        <v>780</v>
      </c>
      <c r="H3377" s="5" t="s">
        <v>1458</v>
      </c>
    </row>
    <row r="3378" spans="1:14" ht="15" customHeight="1">
      <c r="A3378" s="6" t="s">
        <v>405</v>
      </c>
      <c r="B3378" s="6" t="s">
        <v>4543</v>
      </c>
      <c r="C3378" s="6" t="s">
        <v>2738</v>
      </c>
      <c r="D3378" s="6">
        <f>(1071 + 774 + 717)*10^-4</f>
        <v>0.25620000000000004</v>
      </c>
      <c r="E3378" s="14" t="s">
        <v>740</v>
      </c>
      <c r="F3378" s="14">
        <f>중기기초자료!F300</f>
        <v>196833</v>
      </c>
      <c r="G3378" s="15">
        <f>TRUNC(F3378*D3378, 1)</f>
        <v>50428.6</v>
      </c>
      <c r="H3378" s="6" t="s">
        <v>5631</v>
      </c>
      <c r="I3378" s="6" t="s">
        <v>5631</v>
      </c>
      <c r="K3378" s="6" t="s">
        <v>724</v>
      </c>
      <c r="L3378" s="6" t="s">
        <v>5631</v>
      </c>
      <c r="M3378" s="6" t="s">
        <v>4754</v>
      </c>
      <c r="N3378" s="6" t="s">
        <v>3072</v>
      </c>
    </row>
    <row r="3379" spans="1:14" ht="15" customHeight="1">
      <c r="B3379" s="6" t="s">
        <v>4803</v>
      </c>
      <c r="G3379" s="14">
        <f>TRUNC(G3378, 0)</f>
        <v>50428</v>
      </c>
    </row>
    <row r="3380" spans="1:14" ht="15" customHeight="1">
      <c r="A3380" s="6" t="s">
        <v>3802</v>
      </c>
      <c r="B3380" s="6" t="s">
        <v>2171</v>
      </c>
      <c r="C3380" s="6" t="s">
        <v>4283</v>
      </c>
      <c r="D3380" s="6">
        <v>15.3</v>
      </c>
      <c r="E3380" s="16" t="s">
        <v>5542</v>
      </c>
      <c r="F3380" s="16">
        <f>중기기초자료!D731</f>
        <v>1223</v>
      </c>
      <c r="G3380" s="15">
        <f>TRUNC(F3380*D3380, 1)</f>
        <v>18711.900000000001</v>
      </c>
      <c r="H3380" s="6" t="s">
        <v>5631</v>
      </c>
      <c r="I3380" s="6" t="s">
        <v>5631</v>
      </c>
      <c r="K3380" s="6" t="s">
        <v>2015</v>
      </c>
      <c r="L3380" s="6" t="s">
        <v>5631</v>
      </c>
      <c r="M3380" s="6" t="s">
        <v>1155</v>
      </c>
    </row>
    <row r="3381" spans="1:14" ht="15" customHeight="1">
      <c r="B3381" s="6" t="s">
        <v>1786</v>
      </c>
      <c r="C3381" s="6" t="s">
        <v>4283</v>
      </c>
      <c r="D3381" s="6">
        <v>35</v>
      </c>
      <c r="E3381" s="16" t="s">
        <v>2305</v>
      </c>
      <c r="F3381" s="16">
        <v>0</v>
      </c>
      <c r="G3381" s="15">
        <f>TRUNC((G3380) * D3381/100, 1)</f>
        <v>6549.1</v>
      </c>
      <c r="H3381" s="6" t="s">
        <v>5631</v>
      </c>
      <c r="I3381" s="6" t="s">
        <v>5631</v>
      </c>
      <c r="K3381" s="6" t="s">
        <v>608</v>
      </c>
      <c r="L3381" s="6" t="s">
        <v>5631</v>
      </c>
      <c r="M3381" s="6" t="s">
        <v>3749</v>
      </c>
      <c r="N3381" s="6" t="s">
        <v>5631</v>
      </c>
    </row>
    <row r="3382" spans="1:14" ht="15" customHeight="1">
      <c r="B3382" s="6" t="s">
        <v>4803</v>
      </c>
      <c r="G3382" s="14">
        <f>TRUNC(G3380+G3381, 0)</f>
        <v>25261</v>
      </c>
    </row>
    <row r="3383" spans="1:14" ht="15" customHeight="1">
      <c r="A3383" s="6" t="s">
        <v>2270</v>
      </c>
      <c r="B3383" s="6" t="s">
        <v>2417</v>
      </c>
      <c r="C3383" s="6" t="s">
        <v>2659</v>
      </c>
      <c r="D3383" s="6">
        <v>1</v>
      </c>
      <c r="E3383" s="15" t="s">
        <v>3317</v>
      </c>
      <c r="F3383" s="15">
        <f>TRUNC(중기기초자료!E721 * 중기전역변수!C19, 1)</f>
        <v>25758.7</v>
      </c>
      <c r="G3383" s="15">
        <f>TRUNC(F3383*D3383, 1)</f>
        <v>25758.7</v>
      </c>
      <c r="H3383" s="6" t="s">
        <v>5631</v>
      </c>
      <c r="I3383" s="6" t="s">
        <v>5631</v>
      </c>
      <c r="K3383" s="6" t="s">
        <v>3156</v>
      </c>
      <c r="L3383" s="6" t="s">
        <v>5631</v>
      </c>
      <c r="M3383" s="6" t="s">
        <v>3230</v>
      </c>
    </row>
    <row r="3384" spans="1:14" ht="15" customHeight="1">
      <c r="B3384" s="6" t="s">
        <v>4803</v>
      </c>
      <c r="G3384" s="14">
        <f>TRUNC(G3383, 0)</f>
        <v>25758</v>
      </c>
    </row>
    <row r="3385" spans="1:14" ht="15" customHeight="1">
      <c r="B3385" s="6" t="s">
        <v>588</v>
      </c>
      <c r="G3385" s="14">
        <f>TRUNC(G3379+G3382+G3384, 0)</f>
        <v>101447</v>
      </c>
    </row>
    <row r="3386" spans="1:14" ht="15" customHeight="1">
      <c r="A3386" s="13"/>
      <c r="B3386" s="13"/>
      <c r="C3386" s="13"/>
      <c r="D3386" s="13"/>
      <c r="E3386" s="13"/>
      <c r="F3386" s="13"/>
      <c r="G3386" s="13"/>
      <c r="H3386" s="13"/>
    </row>
    <row r="3387" spans="1:14" ht="15" customHeight="1">
      <c r="A3387" s="13" t="s">
        <v>4970</v>
      </c>
      <c r="B3387" s="13" t="s">
        <v>4933</v>
      </c>
      <c r="C3387" s="13"/>
      <c r="D3387" s="13"/>
      <c r="E3387" s="13"/>
      <c r="F3387" s="13"/>
      <c r="G3387" s="13"/>
      <c r="H3387" s="13"/>
      <c r="I3387" s="6" t="s">
        <v>5631</v>
      </c>
      <c r="J3387" s="6" t="s">
        <v>1692</v>
      </c>
    </row>
    <row r="3388" spans="1:14" ht="15" customHeight="1">
      <c r="A3388" s="13" t="s">
        <v>1567</v>
      </c>
      <c r="B3388" s="13" t="s">
        <v>2781</v>
      </c>
      <c r="C3388" s="13"/>
      <c r="D3388" s="13"/>
      <c r="E3388" s="13"/>
      <c r="F3388" s="13"/>
      <c r="G3388" s="13"/>
      <c r="H3388" s="13"/>
    </row>
    <row r="3389" spans="1:14" ht="15" customHeight="1">
      <c r="A3389" s="5" t="s">
        <v>4302</v>
      </c>
      <c r="B3389" s="5"/>
      <c r="C3389" s="5" t="s">
        <v>2755</v>
      </c>
      <c r="D3389" s="5" t="s">
        <v>182</v>
      </c>
      <c r="E3389" s="5" t="s">
        <v>5266</v>
      </c>
      <c r="F3389" s="5" t="s">
        <v>1321</v>
      </c>
      <c r="G3389" s="5" t="s">
        <v>780</v>
      </c>
      <c r="H3389" s="5" t="s">
        <v>1458</v>
      </c>
    </row>
    <row r="3390" spans="1:14" ht="15" customHeight="1">
      <c r="A3390" s="6" t="s">
        <v>405</v>
      </c>
      <c r="B3390" s="6" t="s">
        <v>4543</v>
      </c>
      <c r="C3390" s="6" t="s">
        <v>1579</v>
      </c>
      <c r="D3390" s="6">
        <f>(1071 + 774 + 717)*10^-4</f>
        <v>0.25620000000000004</v>
      </c>
      <c r="E3390" s="14" t="s">
        <v>740</v>
      </c>
      <c r="F3390" s="14">
        <f>중기기초자료!F301</f>
        <v>215264</v>
      </c>
      <c r="G3390" s="15">
        <f>TRUNC(F3390*D3390, 1)</f>
        <v>55150.6</v>
      </c>
      <c r="H3390" s="6" t="s">
        <v>5631</v>
      </c>
      <c r="I3390" s="6" t="s">
        <v>5631</v>
      </c>
      <c r="K3390" s="6" t="s">
        <v>724</v>
      </c>
      <c r="L3390" s="6" t="s">
        <v>5631</v>
      </c>
      <c r="M3390" s="6" t="s">
        <v>2966</v>
      </c>
      <c r="N3390" s="6" t="s">
        <v>3072</v>
      </c>
    </row>
    <row r="3391" spans="1:14" ht="15" customHeight="1">
      <c r="B3391" s="6" t="s">
        <v>4803</v>
      </c>
      <c r="G3391" s="14">
        <f>TRUNC(G3390, 0)</f>
        <v>55150</v>
      </c>
    </row>
    <row r="3392" spans="1:14" ht="15" customHeight="1">
      <c r="A3392" s="6" t="s">
        <v>3802</v>
      </c>
      <c r="B3392" s="6" t="s">
        <v>2171</v>
      </c>
      <c r="C3392" s="6" t="s">
        <v>4283</v>
      </c>
      <c r="D3392" s="6">
        <v>17.3</v>
      </c>
      <c r="E3392" s="16" t="s">
        <v>5542</v>
      </c>
      <c r="F3392" s="16">
        <f>중기기초자료!D731</f>
        <v>1223</v>
      </c>
      <c r="G3392" s="15">
        <f>TRUNC(F3392*D3392, 1)</f>
        <v>21157.9</v>
      </c>
      <c r="H3392" s="6" t="s">
        <v>5631</v>
      </c>
      <c r="I3392" s="6" t="s">
        <v>5631</v>
      </c>
      <c r="K3392" s="6" t="s">
        <v>2015</v>
      </c>
      <c r="L3392" s="6" t="s">
        <v>5631</v>
      </c>
      <c r="M3392" s="6" t="s">
        <v>1155</v>
      </c>
    </row>
    <row r="3393" spans="1:14" ht="15" customHeight="1">
      <c r="B3393" s="6" t="s">
        <v>1786</v>
      </c>
      <c r="C3393" s="6" t="s">
        <v>4283</v>
      </c>
      <c r="D3393" s="6">
        <v>35</v>
      </c>
      <c r="E3393" s="16" t="s">
        <v>2305</v>
      </c>
      <c r="F3393" s="16">
        <v>0</v>
      </c>
      <c r="G3393" s="15">
        <f>TRUNC((G3392) * D3393/100, 1)</f>
        <v>7405.2</v>
      </c>
      <c r="H3393" s="6" t="s">
        <v>5631</v>
      </c>
      <c r="I3393" s="6" t="s">
        <v>5631</v>
      </c>
      <c r="K3393" s="6" t="s">
        <v>608</v>
      </c>
      <c r="L3393" s="6" t="s">
        <v>5631</v>
      </c>
      <c r="M3393" s="6" t="s">
        <v>3749</v>
      </c>
      <c r="N3393" s="6" t="s">
        <v>5631</v>
      </c>
    </row>
    <row r="3394" spans="1:14" ht="15" customHeight="1">
      <c r="B3394" s="6" t="s">
        <v>4803</v>
      </c>
      <c r="G3394" s="14">
        <f>TRUNC(G3392+G3393, 0)</f>
        <v>28563</v>
      </c>
    </row>
    <row r="3395" spans="1:14" ht="15" customHeight="1">
      <c r="A3395" s="6" t="s">
        <v>2270</v>
      </c>
      <c r="B3395" s="6" t="s">
        <v>2417</v>
      </c>
      <c r="C3395" s="6" t="s">
        <v>2659</v>
      </c>
      <c r="D3395" s="6">
        <v>1</v>
      </c>
      <c r="E3395" s="15" t="s">
        <v>3317</v>
      </c>
      <c r="F3395" s="15">
        <f>TRUNC(중기기초자료!E721 * 중기전역변수!C19, 1)</f>
        <v>25758.7</v>
      </c>
      <c r="G3395" s="15">
        <f>TRUNC(F3395*D3395, 1)</f>
        <v>25758.7</v>
      </c>
      <c r="H3395" s="6" t="s">
        <v>5631</v>
      </c>
      <c r="I3395" s="6" t="s">
        <v>5631</v>
      </c>
      <c r="K3395" s="6" t="s">
        <v>3156</v>
      </c>
      <c r="L3395" s="6" t="s">
        <v>5631</v>
      </c>
      <c r="M3395" s="6" t="s">
        <v>3230</v>
      </c>
    </row>
    <row r="3396" spans="1:14" ht="15" customHeight="1">
      <c r="B3396" s="6" t="s">
        <v>4803</v>
      </c>
      <c r="G3396" s="14">
        <f>TRUNC(G3395, 0)</f>
        <v>25758</v>
      </c>
    </row>
    <row r="3397" spans="1:14" ht="15" customHeight="1">
      <c r="B3397" s="6" t="s">
        <v>588</v>
      </c>
      <c r="G3397" s="14">
        <f>TRUNC(G3391+G3394+G3396, 0)</f>
        <v>109471</v>
      </c>
    </row>
    <row r="3398" spans="1:14" ht="15" customHeight="1">
      <c r="A3398" s="13"/>
      <c r="B3398" s="13"/>
      <c r="C3398" s="13"/>
      <c r="D3398" s="13"/>
      <c r="E3398" s="13"/>
      <c r="F3398" s="13"/>
      <c r="G3398" s="13"/>
      <c r="H3398" s="13"/>
    </row>
    <row r="3399" spans="1:14" ht="15" customHeight="1">
      <c r="A3399" s="13" t="s">
        <v>4970</v>
      </c>
      <c r="B3399" s="13" t="s">
        <v>4530</v>
      </c>
      <c r="C3399" s="13"/>
      <c r="D3399" s="13"/>
      <c r="E3399" s="13"/>
      <c r="F3399" s="13"/>
      <c r="G3399" s="13"/>
      <c r="H3399" s="13"/>
      <c r="I3399" s="6" t="s">
        <v>5631</v>
      </c>
      <c r="J3399" s="6" t="s">
        <v>1889</v>
      </c>
    </row>
    <row r="3400" spans="1:14" ht="15" customHeight="1">
      <c r="A3400" s="13" t="s">
        <v>1567</v>
      </c>
      <c r="B3400" s="13" t="s">
        <v>3104</v>
      </c>
      <c r="C3400" s="13"/>
      <c r="D3400" s="13"/>
      <c r="E3400" s="13"/>
      <c r="F3400" s="13"/>
      <c r="G3400" s="13"/>
      <c r="H3400" s="13"/>
    </row>
    <row r="3401" spans="1:14" ht="15" customHeight="1">
      <c r="A3401" s="5" t="s">
        <v>4302</v>
      </c>
      <c r="B3401" s="5"/>
      <c r="C3401" s="5" t="s">
        <v>2755</v>
      </c>
      <c r="D3401" s="5" t="s">
        <v>182</v>
      </c>
      <c r="E3401" s="5" t="s">
        <v>5266</v>
      </c>
      <c r="F3401" s="5" t="s">
        <v>1321</v>
      </c>
      <c r="G3401" s="5" t="s">
        <v>780</v>
      </c>
      <c r="H3401" s="5" t="s">
        <v>1458</v>
      </c>
    </row>
    <row r="3402" spans="1:14" ht="15" customHeight="1">
      <c r="A3402" s="6" t="s">
        <v>405</v>
      </c>
      <c r="B3402" s="6" t="s">
        <v>4543</v>
      </c>
      <c r="C3402" s="6" t="s">
        <v>1484</v>
      </c>
      <c r="D3402" s="6">
        <f>(1071 + 774 + 717)*10^-4</f>
        <v>0.25620000000000004</v>
      </c>
      <c r="E3402" s="14" t="s">
        <v>740</v>
      </c>
      <c r="F3402" s="14">
        <f>중기기초자료!F302</f>
        <v>279460</v>
      </c>
      <c r="G3402" s="15">
        <f>TRUNC(F3402*D3402, 1)</f>
        <v>71597.600000000006</v>
      </c>
      <c r="H3402" s="6" t="s">
        <v>5631</v>
      </c>
      <c r="I3402" s="6" t="s">
        <v>5631</v>
      </c>
      <c r="K3402" s="6" t="s">
        <v>724</v>
      </c>
      <c r="L3402" s="6" t="s">
        <v>5631</v>
      </c>
      <c r="M3402" s="6" t="s">
        <v>3418</v>
      </c>
      <c r="N3402" s="6" t="s">
        <v>3072</v>
      </c>
    </row>
    <row r="3403" spans="1:14" ht="15" customHeight="1">
      <c r="B3403" s="6" t="s">
        <v>4803</v>
      </c>
      <c r="G3403" s="14">
        <f>TRUNC(G3402, 0)</f>
        <v>71597</v>
      </c>
    </row>
    <row r="3404" spans="1:14" ht="15" customHeight="1">
      <c r="A3404" s="6" t="s">
        <v>3802</v>
      </c>
      <c r="B3404" s="6" t="s">
        <v>2171</v>
      </c>
      <c r="C3404" s="6" t="s">
        <v>4283</v>
      </c>
      <c r="D3404" s="6">
        <v>17.7</v>
      </c>
      <c r="E3404" s="16" t="s">
        <v>5542</v>
      </c>
      <c r="F3404" s="16">
        <f>중기기초자료!D731</f>
        <v>1223</v>
      </c>
      <c r="G3404" s="15">
        <f>TRUNC(F3404*D3404, 1)</f>
        <v>21647.1</v>
      </c>
      <c r="H3404" s="6" t="s">
        <v>5631</v>
      </c>
      <c r="I3404" s="6" t="s">
        <v>5631</v>
      </c>
      <c r="K3404" s="6" t="s">
        <v>2015</v>
      </c>
      <c r="L3404" s="6" t="s">
        <v>5631</v>
      </c>
      <c r="M3404" s="6" t="s">
        <v>1155</v>
      </c>
    </row>
    <row r="3405" spans="1:14" ht="15" customHeight="1">
      <c r="B3405" s="6" t="s">
        <v>1786</v>
      </c>
      <c r="C3405" s="6" t="s">
        <v>4283</v>
      </c>
      <c r="D3405" s="6">
        <v>35</v>
      </c>
      <c r="E3405" s="16" t="s">
        <v>2305</v>
      </c>
      <c r="F3405" s="16">
        <v>0</v>
      </c>
      <c r="G3405" s="15">
        <f>TRUNC((G3404) * D3405/100, 1)</f>
        <v>7576.4</v>
      </c>
      <c r="H3405" s="6" t="s">
        <v>5631</v>
      </c>
      <c r="I3405" s="6" t="s">
        <v>5631</v>
      </c>
      <c r="K3405" s="6" t="s">
        <v>608</v>
      </c>
      <c r="L3405" s="6" t="s">
        <v>5631</v>
      </c>
      <c r="M3405" s="6" t="s">
        <v>3749</v>
      </c>
      <c r="N3405" s="6" t="s">
        <v>5631</v>
      </c>
    </row>
    <row r="3406" spans="1:14" ht="15" customHeight="1">
      <c r="B3406" s="6" t="s">
        <v>4803</v>
      </c>
      <c r="G3406" s="14">
        <f>TRUNC(G3404+G3405, 0)</f>
        <v>29223</v>
      </c>
    </row>
    <row r="3407" spans="1:14" ht="15" customHeight="1">
      <c r="A3407" s="6" t="s">
        <v>2270</v>
      </c>
      <c r="B3407" s="6" t="s">
        <v>2417</v>
      </c>
      <c r="C3407" s="6" t="s">
        <v>2659</v>
      </c>
      <c r="D3407" s="6">
        <v>1</v>
      </c>
      <c r="E3407" s="15" t="s">
        <v>3317</v>
      </c>
      <c r="F3407" s="15">
        <f>TRUNC(중기기초자료!E721 * 중기전역변수!C19, 1)</f>
        <v>25758.7</v>
      </c>
      <c r="G3407" s="15">
        <f>TRUNC(F3407*D3407, 1)</f>
        <v>25758.7</v>
      </c>
      <c r="H3407" s="6" t="s">
        <v>5631</v>
      </c>
      <c r="I3407" s="6" t="s">
        <v>5631</v>
      </c>
      <c r="K3407" s="6" t="s">
        <v>3156</v>
      </c>
      <c r="L3407" s="6" t="s">
        <v>5631</v>
      </c>
      <c r="M3407" s="6" t="s">
        <v>3230</v>
      </c>
    </row>
    <row r="3408" spans="1:14" ht="15" customHeight="1">
      <c r="B3408" s="6" t="s">
        <v>4803</v>
      </c>
      <c r="G3408" s="14">
        <f>TRUNC(G3407, 0)</f>
        <v>25758</v>
      </c>
    </row>
    <row r="3409" spans="1:14" ht="15" customHeight="1">
      <c r="B3409" s="6" t="s">
        <v>588</v>
      </c>
      <c r="G3409" s="14">
        <f>TRUNC(G3403+G3406+G3408, 0)</f>
        <v>126578</v>
      </c>
    </row>
    <row r="3410" spans="1:14" ht="15" customHeight="1">
      <c r="A3410" s="13"/>
      <c r="B3410" s="13"/>
      <c r="C3410" s="13"/>
      <c r="D3410" s="13"/>
      <c r="E3410" s="13"/>
      <c r="F3410" s="13"/>
      <c r="G3410" s="13"/>
      <c r="H3410" s="13"/>
    </row>
    <row r="3411" spans="1:14" ht="15" customHeight="1">
      <c r="A3411" s="13" t="s">
        <v>4970</v>
      </c>
      <c r="B3411" s="13" t="s">
        <v>5617</v>
      </c>
      <c r="C3411" s="13"/>
      <c r="D3411" s="13"/>
      <c r="E3411" s="13"/>
      <c r="F3411" s="13"/>
      <c r="G3411" s="13"/>
      <c r="H3411" s="13"/>
      <c r="I3411" s="6" t="s">
        <v>5631</v>
      </c>
      <c r="J3411" s="6" t="s">
        <v>1128</v>
      </c>
    </row>
    <row r="3412" spans="1:14" ht="15" customHeight="1">
      <c r="A3412" s="13" t="s">
        <v>1567</v>
      </c>
      <c r="B3412" s="13" t="s">
        <v>277</v>
      </c>
      <c r="C3412" s="13"/>
      <c r="D3412" s="13"/>
      <c r="E3412" s="13"/>
      <c r="F3412" s="13"/>
      <c r="G3412" s="13"/>
      <c r="H3412" s="13"/>
    </row>
    <row r="3413" spans="1:14" ht="15" customHeight="1">
      <c r="A3413" s="5" t="s">
        <v>4302</v>
      </c>
      <c r="B3413" s="5"/>
      <c r="C3413" s="5" t="s">
        <v>2755</v>
      </c>
      <c r="D3413" s="5" t="s">
        <v>182</v>
      </c>
      <c r="E3413" s="5" t="s">
        <v>5266</v>
      </c>
      <c r="F3413" s="5" t="s">
        <v>1321</v>
      </c>
      <c r="G3413" s="5" t="s">
        <v>780</v>
      </c>
      <c r="H3413" s="5" t="s">
        <v>1458</v>
      </c>
    </row>
    <row r="3414" spans="1:14" ht="15" customHeight="1">
      <c r="A3414" s="6" t="s">
        <v>405</v>
      </c>
      <c r="B3414" s="6" t="s">
        <v>4543</v>
      </c>
      <c r="C3414" s="6" t="s">
        <v>4909</v>
      </c>
      <c r="D3414" s="6">
        <f>(1071 + 774 + 717)*10^-4</f>
        <v>0.25620000000000004</v>
      </c>
      <c r="E3414" s="14" t="s">
        <v>740</v>
      </c>
      <c r="F3414" s="14">
        <f>중기기초자료!F303</f>
        <v>280000</v>
      </c>
      <c r="G3414" s="15">
        <f>TRUNC(F3414*D3414, 1)</f>
        <v>71736</v>
      </c>
      <c r="H3414" s="6" t="s">
        <v>5631</v>
      </c>
      <c r="I3414" s="6" t="s">
        <v>5631</v>
      </c>
      <c r="K3414" s="6" t="s">
        <v>724</v>
      </c>
      <c r="L3414" s="6" t="s">
        <v>5631</v>
      </c>
      <c r="M3414" s="6" t="s">
        <v>5523</v>
      </c>
      <c r="N3414" s="6" t="s">
        <v>3072</v>
      </c>
    </row>
    <row r="3415" spans="1:14" ht="15" customHeight="1">
      <c r="B3415" s="6" t="s">
        <v>4803</v>
      </c>
      <c r="G3415" s="14">
        <f>TRUNC(G3414, 0)</f>
        <v>71736</v>
      </c>
    </row>
    <row r="3416" spans="1:14" ht="15" customHeight="1">
      <c r="A3416" s="6" t="s">
        <v>3802</v>
      </c>
      <c r="B3416" s="6" t="s">
        <v>2171</v>
      </c>
      <c r="C3416" s="6" t="s">
        <v>4283</v>
      </c>
      <c r="D3416" s="6">
        <v>23.3</v>
      </c>
      <c r="E3416" s="16" t="s">
        <v>5542</v>
      </c>
      <c r="F3416" s="16">
        <f>중기기초자료!D731</f>
        <v>1223</v>
      </c>
      <c r="G3416" s="15">
        <f>TRUNC(F3416*D3416, 1)</f>
        <v>28495.9</v>
      </c>
      <c r="H3416" s="6" t="s">
        <v>5631</v>
      </c>
      <c r="I3416" s="6" t="s">
        <v>5631</v>
      </c>
      <c r="K3416" s="6" t="s">
        <v>2015</v>
      </c>
      <c r="L3416" s="6" t="s">
        <v>5631</v>
      </c>
      <c r="M3416" s="6" t="s">
        <v>1155</v>
      </c>
    </row>
    <row r="3417" spans="1:14" ht="15" customHeight="1">
      <c r="B3417" s="6" t="s">
        <v>1786</v>
      </c>
      <c r="C3417" s="6" t="s">
        <v>4283</v>
      </c>
      <c r="D3417" s="6">
        <v>35</v>
      </c>
      <c r="E3417" s="16" t="s">
        <v>2305</v>
      </c>
      <c r="F3417" s="16">
        <v>0</v>
      </c>
      <c r="G3417" s="15">
        <f>TRUNC((G3416) * D3417/100, 1)</f>
        <v>9973.5</v>
      </c>
      <c r="H3417" s="6" t="s">
        <v>5631</v>
      </c>
      <c r="I3417" s="6" t="s">
        <v>5631</v>
      </c>
      <c r="K3417" s="6" t="s">
        <v>608</v>
      </c>
      <c r="L3417" s="6" t="s">
        <v>5631</v>
      </c>
      <c r="M3417" s="6" t="s">
        <v>3749</v>
      </c>
      <c r="N3417" s="6" t="s">
        <v>5631</v>
      </c>
    </row>
    <row r="3418" spans="1:14" ht="15" customHeight="1">
      <c r="B3418" s="6" t="s">
        <v>4803</v>
      </c>
      <c r="G3418" s="14">
        <f>TRUNC(G3416+G3417, 0)</f>
        <v>38469</v>
      </c>
    </row>
    <row r="3419" spans="1:14" ht="15" customHeight="1">
      <c r="A3419" s="6" t="s">
        <v>2270</v>
      </c>
      <c r="B3419" s="6" t="s">
        <v>2417</v>
      </c>
      <c r="C3419" s="6" t="s">
        <v>2659</v>
      </c>
      <c r="D3419" s="6">
        <v>1</v>
      </c>
      <c r="E3419" s="15" t="s">
        <v>3317</v>
      </c>
      <c r="F3419" s="15">
        <f>TRUNC(중기기초자료!E721 * 중기전역변수!C19, 1)</f>
        <v>25758.7</v>
      </c>
      <c r="G3419" s="15">
        <f>TRUNC(F3419*D3419, 1)</f>
        <v>25758.7</v>
      </c>
      <c r="H3419" s="6" t="s">
        <v>5631</v>
      </c>
      <c r="I3419" s="6" t="s">
        <v>5631</v>
      </c>
      <c r="K3419" s="6" t="s">
        <v>3156</v>
      </c>
      <c r="L3419" s="6" t="s">
        <v>5631</v>
      </c>
      <c r="M3419" s="6" t="s">
        <v>3230</v>
      </c>
    </row>
    <row r="3420" spans="1:14" ht="15" customHeight="1">
      <c r="B3420" s="6" t="s">
        <v>4803</v>
      </c>
      <c r="G3420" s="14">
        <f>TRUNC(G3419, 0)</f>
        <v>25758</v>
      </c>
    </row>
    <row r="3421" spans="1:14" ht="15" customHeight="1">
      <c r="B3421" s="6" t="s">
        <v>588</v>
      </c>
      <c r="G3421" s="14">
        <f>TRUNC(G3415+G3418+G3420, 0)</f>
        <v>135963</v>
      </c>
    </row>
    <row r="3422" spans="1:14" ht="15" customHeight="1">
      <c r="A3422" s="13"/>
      <c r="B3422" s="13"/>
      <c r="C3422" s="13"/>
      <c r="D3422" s="13"/>
      <c r="E3422" s="13"/>
      <c r="F3422" s="13"/>
      <c r="G3422" s="13"/>
      <c r="H3422" s="13"/>
    </row>
    <row r="3423" spans="1:14" ht="15" customHeight="1">
      <c r="A3423" s="13" t="s">
        <v>4970</v>
      </c>
      <c r="B3423" s="13" t="s">
        <v>2298</v>
      </c>
      <c r="C3423" s="13"/>
      <c r="D3423" s="13"/>
      <c r="E3423" s="13"/>
      <c r="F3423" s="13"/>
      <c r="G3423" s="13"/>
      <c r="H3423" s="13"/>
      <c r="I3423" s="6" t="s">
        <v>5631</v>
      </c>
      <c r="J3423" s="6" t="s">
        <v>696</v>
      </c>
    </row>
    <row r="3424" spans="1:14" ht="15" customHeight="1">
      <c r="A3424" s="13" t="s">
        <v>1567</v>
      </c>
      <c r="B3424" s="13" t="s">
        <v>2529</v>
      </c>
      <c r="C3424" s="13"/>
      <c r="D3424" s="13"/>
      <c r="E3424" s="13"/>
      <c r="F3424" s="13"/>
      <c r="G3424" s="13"/>
      <c r="H3424" s="13"/>
    </row>
    <row r="3425" spans="1:14" ht="15" customHeight="1">
      <c r="A3425" s="5" t="s">
        <v>4302</v>
      </c>
      <c r="B3425" s="5"/>
      <c r="C3425" s="5" t="s">
        <v>2755</v>
      </c>
      <c r="D3425" s="5" t="s">
        <v>182</v>
      </c>
      <c r="E3425" s="5" t="s">
        <v>5266</v>
      </c>
      <c r="F3425" s="5" t="s">
        <v>1321</v>
      </c>
      <c r="G3425" s="5" t="s">
        <v>780</v>
      </c>
      <c r="H3425" s="5" t="s">
        <v>1458</v>
      </c>
    </row>
    <row r="3426" spans="1:14" ht="15" customHeight="1">
      <c r="A3426" s="6" t="s">
        <v>405</v>
      </c>
      <c r="B3426" s="6" t="s">
        <v>4543</v>
      </c>
      <c r="C3426" s="6" t="s">
        <v>2759</v>
      </c>
      <c r="D3426" s="6">
        <f>(1071 + 774 + 717)*10^-4</f>
        <v>0.25620000000000004</v>
      </c>
      <c r="E3426" s="14" t="s">
        <v>740</v>
      </c>
      <c r="F3426" s="14">
        <f>중기기초자료!F304</f>
        <v>362273</v>
      </c>
      <c r="G3426" s="15">
        <f>TRUNC(F3426*D3426, 1)</f>
        <v>92814.3</v>
      </c>
      <c r="H3426" s="6" t="s">
        <v>5631</v>
      </c>
      <c r="I3426" s="6" t="s">
        <v>5631</v>
      </c>
      <c r="K3426" s="6" t="s">
        <v>724</v>
      </c>
      <c r="L3426" s="6" t="s">
        <v>5631</v>
      </c>
      <c r="M3426" s="6" t="s">
        <v>4722</v>
      </c>
      <c r="N3426" s="6" t="s">
        <v>3072</v>
      </c>
    </row>
    <row r="3427" spans="1:14" ht="15" customHeight="1">
      <c r="B3427" s="6" t="s">
        <v>4803</v>
      </c>
      <c r="G3427" s="14">
        <f>TRUNC(G3426, 0)</f>
        <v>92814</v>
      </c>
    </row>
    <row r="3428" spans="1:14" ht="15" customHeight="1">
      <c r="A3428" s="6" t="s">
        <v>3802</v>
      </c>
      <c r="B3428" s="6" t="s">
        <v>2171</v>
      </c>
      <c r="C3428" s="6" t="s">
        <v>4283</v>
      </c>
      <c r="D3428" s="6">
        <v>26.3</v>
      </c>
      <c r="E3428" s="16" t="s">
        <v>5542</v>
      </c>
      <c r="F3428" s="16">
        <f>중기기초자료!D731</f>
        <v>1223</v>
      </c>
      <c r="G3428" s="15">
        <f>TRUNC(F3428*D3428, 1)</f>
        <v>32164.9</v>
      </c>
      <c r="H3428" s="6" t="s">
        <v>5631</v>
      </c>
      <c r="I3428" s="6" t="s">
        <v>5631</v>
      </c>
      <c r="K3428" s="6" t="s">
        <v>2015</v>
      </c>
      <c r="L3428" s="6" t="s">
        <v>5631</v>
      </c>
      <c r="M3428" s="6" t="s">
        <v>1155</v>
      </c>
    </row>
    <row r="3429" spans="1:14" ht="15" customHeight="1">
      <c r="B3429" s="6" t="s">
        <v>1786</v>
      </c>
      <c r="C3429" s="6" t="s">
        <v>4283</v>
      </c>
      <c r="D3429" s="6">
        <v>35</v>
      </c>
      <c r="E3429" s="16" t="s">
        <v>2305</v>
      </c>
      <c r="F3429" s="16">
        <v>0</v>
      </c>
      <c r="G3429" s="15">
        <f>TRUNC((G3428) * D3429/100, 1)</f>
        <v>11257.7</v>
      </c>
      <c r="H3429" s="6" t="s">
        <v>5631</v>
      </c>
      <c r="I3429" s="6" t="s">
        <v>5631</v>
      </c>
      <c r="K3429" s="6" t="s">
        <v>608</v>
      </c>
      <c r="L3429" s="6" t="s">
        <v>5631</v>
      </c>
      <c r="M3429" s="6" t="s">
        <v>3749</v>
      </c>
      <c r="N3429" s="6" t="s">
        <v>5631</v>
      </c>
    </row>
    <row r="3430" spans="1:14" ht="15" customHeight="1">
      <c r="B3430" s="6" t="s">
        <v>4803</v>
      </c>
      <c r="G3430" s="14">
        <f>TRUNC(G3428+G3429, 0)</f>
        <v>43422</v>
      </c>
    </row>
    <row r="3431" spans="1:14" ht="15" customHeight="1">
      <c r="A3431" s="6" t="s">
        <v>2270</v>
      </c>
      <c r="B3431" s="6" t="s">
        <v>2417</v>
      </c>
      <c r="C3431" s="6" t="s">
        <v>2659</v>
      </c>
      <c r="D3431" s="6">
        <v>1</v>
      </c>
      <c r="E3431" s="15" t="s">
        <v>3317</v>
      </c>
      <c r="F3431" s="15">
        <f>TRUNC(중기기초자료!E721 * 중기전역변수!C19, 1)</f>
        <v>25758.7</v>
      </c>
      <c r="G3431" s="15">
        <f>TRUNC(F3431*D3431, 1)</f>
        <v>25758.7</v>
      </c>
      <c r="H3431" s="6" t="s">
        <v>5631</v>
      </c>
      <c r="I3431" s="6" t="s">
        <v>5631</v>
      </c>
      <c r="K3431" s="6" t="s">
        <v>3156</v>
      </c>
      <c r="L3431" s="6" t="s">
        <v>5631</v>
      </c>
      <c r="M3431" s="6" t="s">
        <v>3230</v>
      </c>
    </row>
    <row r="3432" spans="1:14" ht="15" customHeight="1">
      <c r="B3432" s="6" t="s">
        <v>4803</v>
      </c>
      <c r="G3432" s="14">
        <f>TRUNC(G3431, 0)</f>
        <v>25758</v>
      </c>
    </row>
    <row r="3433" spans="1:14" ht="15" customHeight="1">
      <c r="B3433" s="6" t="s">
        <v>588</v>
      </c>
      <c r="G3433" s="14">
        <f>TRUNC(G3427+G3430+G3432, 0)</f>
        <v>161994</v>
      </c>
    </row>
    <row r="3434" spans="1:14" ht="15" customHeight="1">
      <c r="A3434" s="13"/>
      <c r="B3434" s="13"/>
      <c r="C3434" s="13"/>
      <c r="D3434" s="13"/>
      <c r="E3434" s="13"/>
      <c r="F3434" s="13"/>
      <c r="G3434" s="13"/>
      <c r="H3434" s="13"/>
    </row>
    <row r="3435" spans="1:14" ht="15" customHeight="1">
      <c r="A3435" s="13" t="s">
        <v>4970</v>
      </c>
      <c r="B3435" s="13" t="s">
        <v>1558</v>
      </c>
      <c r="C3435" s="13"/>
      <c r="D3435" s="13"/>
      <c r="E3435" s="13"/>
      <c r="F3435" s="13"/>
      <c r="G3435" s="13"/>
      <c r="H3435" s="13"/>
      <c r="I3435" s="6" t="s">
        <v>5631</v>
      </c>
      <c r="J3435" s="6" t="s">
        <v>99</v>
      </c>
    </row>
    <row r="3436" spans="1:14" ht="15" customHeight="1">
      <c r="A3436" s="13" t="s">
        <v>1567</v>
      </c>
      <c r="B3436" s="13" t="s">
        <v>3356</v>
      </c>
      <c r="C3436" s="13"/>
      <c r="D3436" s="13"/>
      <c r="E3436" s="13"/>
      <c r="F3436" s="13"/>
      <c r="G3436" s="13"/>
      <c r="H3436" s="13"/>
    </row>
    <row r="3437" spans="1:14" ht="15" customHeight="1">
      <c r="A3437" s="5" t="s">
        <v>4302</v>
      </c>
      <c r="B3437" s="5"/>
      <c r="C3437" s="5" t="s">
        <v>2755</v>
      </c>
      <c r="D3437" s="5" t="s">
        <v>182</v>
      </c>
      <c r="E3437" s="5" t="s">
        <v>5266</v>
      </c>
      <c r="F3437" s="5" t="s">
        <v>1321</v>
      </c>
      <c r="G3437" s="5" t="s">
        <v>780</v>
      </c>
      <c r="H3437" s="5" t="s">
        <v>1458</v>
      </c>
    </row>
    <row r="3438" spans="1:14" ht="15" customHeight="1">
      <c r="A3438" s="6" t="s">
        <v>405</v>
      </c>
      <c r="B3438" s="6" t="s">
        <v>4543</v>
      </c>
      <c r="C3438" s="6" t="s">
        <v>2647</v>
      </c>
      <c r="D3438" s="6">
        <f>(1071 + 774 + 717)*10^-4</f>
        <v>0.25620000000000004</v>
      </c>
      <c r="E3438" s="14" t="s">
        <v>740</v>
      </c>
      <c r="F3438" s="14">
        <f>중기기초자료!F305</f>
        <v>410000</v>
      </c>
      <c r="G3438" s="15">
        <f>TRUNC(F3438*D3438, 1)</f>
        <v>105042</v>
      </c>
      <c r="H3438" s="6" t="s">
        <v>5631</v>
      </c>
      <c r="I3438" s="6" t="s">
        <v>5631</v>
      </c>
      <c r="K3438" s="6" t="s">
        <v>724</v>
      </c>
      <c r="L3438" s="6" t="s">
        <v>5631</v>
      </c>
      <c r="M3438" s="6" t="s">
        <v>4536</v>
      </c>
      <c r="N3438" s="6" t="s">
        <v>3072</v>
      </c>
    </row>
    <row r="3439" spans="1:14" ht="15" customHeight="1">
      <c r="B3439" s="6" t="s">
        <v>4803</v>
      </c>
      <c r="G3439" s="14">
        <f>TRUNC(G3438, 0)</f>
        <v>105042</v>
      </c>
    </row>
    <row r="3440" spans="1:14" ht="15" customHeight="1">
      <c r="A3440" s="6" t="s">
        <v>3802</v>
      </c>
      <c r="B3440" s="6" t="s">
        <v>2171</v>
      </c>
      <c r="C3440" s="6" t="s">
        <v>4283</v>
      </c>
      <c r="D3440" s="6">
        <v>26.3</v>
      </c>
      <c r="E3440" s="16" t="s">
        <v>5542</v>
      </c>
      <c r="F3440" s="16">
        <f>중기기초자료!D731</f>
        <v>1223</v>
      </c>
      <c r="G3440" s="15">
        <f>TRUNC(F3440*D3440, 1)</f>
        <v>32164.9</v>
      </c>
      <c r="H3440" s="6" t="s">
        <v>5631</v>
      </c>
      <c r="I3440" s="6" t="s">
        <v>5631</v>
      </c>
      <c r="K3440" s="6" t="s">
        <v>2015</v>
      </c>
      <c r="L3440" s="6" t="s">
        <v>5631</v>
      </c>
      <c r="M3440" s="6" t="s">
        <v>1155</v>
      </c>
    </row>
    <row r="3441" spans="1:14" ht="15" customHeight="1">
      <c r="B3441" s="6" t="s">
        <v>1786</v>
      </c>
      <c r="C3441" s="6" t="s">
        <v>4283</v>
      </c>
      <c r="D3441" s="6">
        <v>35</v>
      </c>
      <c r="E3441" s="16" t="s">
        <v>2305</v>
      </c>
      <c r="F3441" s="16">
        <v>0</v>
      </c>
      <c r="G3441" s="15">
        <f>TRUNC((G3440) * D3441/100, 1)</f>
        <v>11257.7</v>
      </c>
      <c r="H3441" s="6" t="s">
        <v>5631</v>
      </c>
      <c r="I3441" s="6" t="s">
        <v>5631</v>
      </c>
      <c r="K3441" s="6" t="s">
        <v>608</v>
      </c>
      <c r="L3441" s="6" t="s">
        <v>5631</v>
      </c>
      <c r="M3441" s="6" t="s">
        <v>3749</v>
      </c>
      <c r="N3441" s="6" t="s">
        <v>5631</v>
      </c>
    </row>
    <row r="3442" spans="1:14" ht="15" customHeight="1">
      <c r="B3442" s="6" t="s">
        <v>4803</v>
      </c>
      <c r="G3442" s="14">
        <f>TRUNC(G3440+G3441, 0)</f>
        <v>43422</v>
      </c>
    </row>
    <row r="3443" spans="1:14" ht="15" customHeight="1">
      <c r="A3443" s="6" t="s">
        <v>2270</v>
      </c>
      <c r="B3443" s="6" t="s">
        <v>2417</v>
      </c>
      <c r="C3443" s="6" t="s">
        <v>2659</v>
      </c>
      <c r="D3443" s="6">
        <v>1</v>
      </c>
      <c r="E3443" s="15" t="s">
        <v>3317</v>
      </c>
      <c r="F3443" s="15">
        <f>TRUNC(중기기초자료!E721 * 중기전역변수!C19, 1)</f>
        <v>25758.7</v>
      </c>
      <c r="G3443" s="15">
        <f>TRUNC(F3443*D3443, 1)</f>
        <v>25758.7</v>
      </c>
      <c r="H3443" s="6" t="s">
        <v>5631</v>
      </c>
      <c r="I3443" s="6" t="s">
        <v>5631</v>
      </c>
      <c r="K3443" s="6" t="s">
        <v>3156</v>
      </c>
      <c r="L3443" s="6" t="s">
        <v>5631</v>
      </c>
      <c r="M3443" s="6" t="s">
        <v>3230</v>
      </c>
    </row>
    <row r="3444" spans="1:14" ht="15" customHeight="1">
      <c r="B3444" s="6" t="s">
        <v>4803</v>
      </c>
      <c r="G3444" s="14">
        <f>TRUNC(G3443, 0)</f>
        <v>25758</v>
      </c>
    </row>
    <row r="3445" spans="1:14" ht="15" customHeight="1">
      <c r="B3445" s="6" t="s">
        <v>588</v>
      </c>
      <c r="G3445" s="14">
        <f>TRUNC(G3439+G3442+G3444, 0)</f>
        <v>174222</v>
      </c>
    </row>
    <row r="3446" spans="1:14" ht="15" customHeight="1">
      <c r="A3446" s="13"/>
      <c r="B3446" s="13"/>
      <c r="C3446" s="13"/>
      <c r="D3446" s="13"/>
      <c r="E3446" s="13"/>
      <c r="F3446" s="13"/>
      <c r="G3446" s="13"/>
      <c r="H3446" s="13"/>
    </row>
    <row r="3447" spans="1:14" ht="15" customHeight="1">
      <c r="A3447" s="13" t="s">
        <v>4970</v>
      </c>
      <c r="B3447" s="13" t="s">
        <v>2197</v>
      </c>
      <c r="C3447" s="13"/>
      <c r="D3447" s="13"/>
      <c r="E3447" s="13"/>
      <c r="F3447" s="13"/>
      <c r="G3447" s="13"/>
      <c r="H3447" s="13"/>
      <c r="I3447" s="6" t="s">
        <v>5631</v>
      </c>
      <c r="J3447" s="6" t="s">
        <v>4439</v>
      </c>
    </row>
    <row r="3448" spans="1:14" ht="15" customHeight="1">
      <c r="A3448" s="13" t="s">
        <v>1567</v>
      </c>
      <c r="B3448" s="13" t="s">
        <v>2087</v>
      </c>
      <c r="C3448" s="13"/>
      <c r="D3448" s="13"/>
      <c r="E3448" s="13"/>
      <c r="F3448" s="13"/>
      <c r="G3448" s="13"/>
      <c r="H3448" s="13"/>
    </row>
    <row r="3449" spans="1:14" ht="15" customHeight="1">
      <c r="A3449" s="5" t="s">
        <v>4302</v>
      </c>
      <c r="B3449" s="5"/>
      <c r="C3449" s="5" t="s">
        <v>2755</v>
      </c>
      <c r="D3449" s="5" t="s">
        <v>182</v>
      </c>
      <c r="E3449" s="5" t="s">
        <v>5266</v>
      </c>
      <c r="F3449" s="5" t="s">
        <v>1321</v>
      </c>
      <c r="G3449" s="5" t="s">
        <v>780</v>
      </c>
      <c r="H3449" s="5" t="s">
        <v>1458</v>
      </c>
    </row>
    <row r="3450" spans="1:14" ht="15" customHeight="1">
      <c r="A3450" s="6" t="s">
        <v>405</v>
      </c>
      <c r="B3450" s="6" t="s">
        <v>4543</v>
      </c>
      <c r="C3450" s="6" t="s">
        <v>1301</v>
      </c>
      <c r="D3450" s="6">
        <f>(1071 + 774 + 717)*10^-4</f>
        <v>0.25620000000000004</v>
      </c>
      <c r="E3450" s="14" t="s">
        <v>740</v>
      </c>
      <c r="F3450" s="14">
        <f>중기기초자료!F306</f>
        <v>427500</v>
      </c>
      <c r="G3450" s="15">
        <f>TRUNC(F3450*D3450, 1)</f>
        <v>109525.5</v>
      </c>
      <c r="H3450" s="6" t="s">
        <v>5631</v>
      </c>
      <c r="I3450" s="6" t="s">
        <v>5631</v>
      </c>
      <c r="K3450" s="6" t="s">
        <v>724</v>
      </c>
      <c r="L3450" s="6" t="s">
        <v>5631</v>
      </c>
      <c r="M3450" s="6" t="s">
        <v>45</v>
      </c>
      <c r="N3450" s="6" t="s">
        <v>3072</v>
      </c>
    </row>
    <row r="3451" spans="1:14" ht="15" customHeight="1">
      <c r="B3451" s="6" t="s">
        <v>4803</v>
      </c>
      <c r="G3451" s="14">
        <f>TRUNC(G3450, 0)</f>
        <v>109525</v>
      </c>
    </row>
    <row r="3452" spans="1:14" ht="15" customHeight="1">
      <c r="A3452" s="6" t="s">
        <v>3802</v>
      </c>
      <c r="B3452" s="6" t="s">
        <v>2171</v>
      </c>
      <c r="C3452" s="6" t="s">
        <v>4283</v>
      </c>
      <c r="D3452" s="6">
        <v>31</v>
      </c>
      <c r="E3452" s="16" t="s">
        <v>5542</v>
      </c>
      <c r="F3452" s="16">
        <f>중기기초자료!D731</f>
        <v>1223</v>
      </c>
      <c r="G3452" s="15">
        <f>TRUNC(F3452*D3452, 1)</f>
        <v>37913</v>
      </c>
      <c r="H3452" s="6" t="s">
        <v>5631</v>
      </c>
      <c r="I3452" s="6" t="s">
        <v>5631</v>
      </c>
      <c r="K3452" s="6" t="s">
        <v>2015</v>
      </c>
      <c r="L3452" s="6" t="s">
        <v>5631</v>
      </c>
      <c r="M3452" s="6" t="s">
        <v>1155</v>
      </c>
    </row>
    <row r="3453" spans="1:14" ht="15" customHeight="1">
      <c r="B3453" s="6" t="s">
        <v>1786</v>
      </c>
      <c r="C3453" s="6" t="s">
        <v>4283</v>
      </c>
      <c r="D3453" s="6">
        <v>35</v>
      </c>
      <c r="E3453" s="16" t="s">
        <v>2305</v>
      </c>
      <c r="F3453" s="16">
        <v>0</v>
      </c>
      <c r="G3453" s="15">
        <f>TRUNC((G3452) * D3453/100, 1)</f>
        <v>13269.5</v>
      </c>
      <c r="H3453" s="6" t="s">
        <v>5631</v>
      </c>
      <c r="I3453" s="6" t="s">
        <v>5631</v>
      </c>
      <c r="K3453" s="6" t="s">
        <v>608</v>
      </c>
      <c r="L3453" s="6" t="s">
        <v>5631</v>
      </c>
      <c r="M3453" s="6" t="s">
        <v>3749</v>
      </c>
      <c r="N3453" s="6" t="s">
        <v>5631</v>
      </c>
    </row>
    <row r="3454" spans="1:14" ht="15" customHeight="1">
      <c r="B3454" s="6" t="s">
        <v>4803</v>
      </c>
      <c r="G3454" s="14">
        <f>TRUNC(G3452+G3453, 0)</f>
        <v>51182</v>
      </c>
    </row>
    <row r="3455" spans="1:14" ht="15" customHeight="1">
      <c r="A3455" s="6" t="s">
        <v>2270</v>
      </c>
      <c r="B3455" s="6" t="s">
        <v>2417</v>
      </c>
      <c r="C3455" s="6" t="s">
        <v>2659</v>
      </c>
      <c r="D3455" s="6">
        <v>1</v>
      </c>
      <c r="E3455" s="15" t="s">
        <v>3317</v>
      </c>
      <c r="F3455" s="15">
        <f>TRUNC(중기기초자료!E721 * 중기전역변수!C19, 1)</f>
        <v>25758.7</v>
      </c>
      <c r="G3455" s="15">
        <f>TRUNC(F3455*D3455, 1)</f>
        <v>25758.7</v>
      </c>
      <c r="H3455" s="6" t="s">
        <v>5631</v>
      </c>
      <c r="I3455" s="6" t="s">
        <v>5631</v>
      </c>
      <c r="K3455" s="6" t="s">
        <v>3156</v>
      </c>
      <c r="L3455" s="6" t="s">
        <v>5631</v>
      </c>
      <c r="M3455" s="6" t="s">
        <v>3230</v>
      </c>
    </row>
    <row r="3456" spans="1:14" ht="15" customHeight="1">
      <c r="B3456" s="6" t="s">
        <v>4803</v>
      </c>
      <c r="G3456" s="14">
        <f>TRUNC(G3455, 0)</f>
        <v>25758</v>
      </c>
    </row>
    <row r="3457" spans="1:14" ht="15" customHeight="1">
      <c r="B3457" s="6" t="s">
        <v>588</v>
      </c>
      <c r="G3457" s="14">
        <f>TRUNC(G3451+G3454+G3456, 0)</f>
        <v>186465</v>
      </c>
    </row>
    <row r="3458" spans="1:14" ht="15" customHeight="1">
      <c r="A3458" s="13"/>
      <c r="B3458" s="13"/>
      <c r="C3458" s="13"/>
      <c r="D3458" s="13"/>
      <c r="E3458" s="13"/>
      <c r="F3458" s="13"/>
      <c r="G3458" s="13"/>
      <c r="H3458" s="13"/>
    </row>
    <row r="3459" spans="1:14" ht="15" customHeight="1">
      <c r="A3459" s="13" t="s">
        <v>4970</v>
      </c>
      <c r="B3459" s="13" t="s">
        <v>807</v>
      </c>
      <c r="C3459" s="13"/>
      <c r="D3459" s="13"/>
      <c r="E3459" s="13"/>
      <c r="F3459" s="13"/>
      <c r="G3459" s="13"/>
      <c r="H3459" s="13"/>
      <c r="I3459" s="6" t="s">
        <v>5631</v>
      </c>
      <c r="J3459" s="6" t="s">
        <v>4873</v>
      </c>
    </row>
    <row r="3460" spans="1:14" ht="15" customHeight="1">
      <c r="A3460" s="13" t="s">
        <v>1567</v>
      </c>
      <c r="B3460" s="13" t="s">
        <v>1430</v>
      </c>
      <c r="C3460" s="13"/>
      <c r="D3460" s="13"/>
      <c r="E3460" s="13"/>
      <c r="F3460" s="13"/>
      <c r="G3460" s="13"/>
      <c r="H3460" s="13"/>
    </row>
    <row r="3461" spans="1:14" ht="15" customHeight="1">
      <c r="A3461" s="5" t="s">
        <v>4302</v>
      </c>
      <c r="B3461" s="5"/>
      <c r="C3461" s="5" t="s">
        <v>2755</v>
      </c>
      <c r="D3461" s="5" t="s">
        <v>182</v>
      </c>
      <c r="E3461" s="5" t="s">
        <v>5266</v>
      </c>
      <c r="F3461" s="5" t="s">
        <v>1321</v>
      </c>
      <c r="G3461" s="5" t="s">
        <v>780</v>
      </c>
      <c r="H3461" s="5" t="s">
        <v>1458</v>
      </c>
    </row>
    <row r="3462" spans="1:14" ht="15" customHeight="1">
      <c r="A3462" s="6" t="s">
        <v>405</v>
      </c>
      <c r="B3462" s="6" t="s">
        <v>4590</v>
      </c>
      <c r="C3462" s="6" t="s">
        <v>3651</v>
      </c>
      <c r="D3462" s="6">
        <f>(1500 + 833 + 625)*10^-4</f>
        <v>0.29580000000000001</v>
      </c>
      <c r="E3462" s="14" t="s">
        <v>4463</v>
      </c>
      <c r="F3462" s="14">
        <f>TRUNC(중기기초자료!F307 * 중기전역변수!C5/1000,0)</f>
        <v>49197</v>
      </c>
      <c r="G3462" s="15">
        <f>TRUNC(F3462*D3462, 1)</f>
        <v>14552.4</v>
      </c>
      <c r="H3462" s="6" t="s">
        <v>5631</v>
      </c>
      <c r="I3462" s="6" t="s">
        <v>5631</v>
      </c>
      <c r="K3462" s="6" t="s">
        <v>724</v>
      </c>
      <c r="L3462" s="6" t="s">
        <v>5631</v>
      </c>
      <c r="M3462" s="6" t="s">
        <v>520</v>
      </c>
      <c r="N3462" s="6" t="s">
        <v>1182</v>
      </c>
    </row>
    <row r="3463" spans="1:14" ht="15" customHeight="1">
      <c r="B3463" s="6" t="s">
        <v>4803</v>
      </c>
      <c r="G3463" s="14">
        <f>TRUNC(G3462, 0)</f>
        <v>14552</v>
      </c>
    </row>
    <row r="3464" spans="1:14" ht="15" customHeight="1">
      <c r="A3464" s="6" t="s">
        <v>3802</v>
      </c>
    </row>
    <row r="3465" spans="1:14" ht="15" customHeight="1">
      <c r="B3465" s="6" t="s">
        <v>4803</v>
      </c>
    </row>
    <row r="3466" spans="1:14" ht="15" customHeight="1">
      <c r="A3466" s="6" t="s">
        <v>2270</v>
      </c>
    </row>
    <row r="3467" spans="1:14" ht="15" customHeight="1">
      <c r="B3467" s="6" t="s">
        <v>4803</v>
      </c>
    </row>
    <row r="3468" spans="1:14" ht="15" customHeight="1">
      <c r="B3468" s="6" t="s">
        <v>588</v>
      </c>
      <c r="G3468" s="14">
        <f>TRUNC(G3463+G3465+G3467, 0)</f>
        <v>14552</v>
      </c>
    </row>
    <row r="3469" spans="1:14" ht="15" customHeight="1">
      <c r="A3469" s="13"/>
      <c r="B3469" s="13"/>
      <c r="C3469" s="13"/>
      <c r="D3469" s="13"/>
      <c r="E3469" s="13"/>
      <c r="F3469" s="13"/>
      <c r="G3469" s="13"/>
      <c r="H3469" s="13"/>
    </row>
    <row r="3470" spans="1:14" ht="15" customHeight="1">
      <c r="A3470" s="13" t="s">
        <v>4970</v>
      </c>
      <c r="B3470" s="13" t="s">
        <v>5565</v>
      </c>
      <c r="C3470" s="13"/>
      <c r="D3470" s="13"/>
      <c r="E3470" s="13"/>
      <c r="F3470" s="13"/>
      <c r="G3470" s="13"/>
      <c r="H3470" s="13"/>
      <c r="I3470" s="6" t="s">
        <v>5631</v>
      </c>
      <c r="J3470" s="6" t="s">
        <v>3531</v>
      </c>
    </row>
    <row r="3471" spans="1:14" ht="15" customHeight="1">
      <c r="A3471" s="13" t="s">
        <v>1567</v>
      </c>
      <c r="B3471" s="13" t="s">
        <v>2801</v>
      </c>
      <c r="C3471" s="13"/>
      <c r="D3471" s="13"/>
      <c r="E3471" s="13"/>
      <c r="F3471" s="13"/>
      <c r="G3471" s="13"/>
      <c r="H3471" s="13"/>
    </row>
    <row r="3472" spans="1:14" ht="15" customHeight="1">
      <c r="A3472" s="5" t="s">
        <v>4302</v>
      </c>
      <c r="B3472" s="5"/>
      <c r="C3472" s="5" t="s">
        <v>2755</v>
      </c>
      <c r="D3472" s="5" t="s">
        <v>182</v>
      </c>
      <c r="E3472" s="5" t="s">
        <v>5266</v>
      </c>
      <c r="F3472" s="5" t="s">
        <v>1321</v>
      </c>
      <c r="G3472" s="5" t="s">
        <v>780</v>
      </c>
      <c r="H3472" s="5" t="s">
        <v>1458</v>
      </c>
    </row>
    <row r="3473" spans="1:14" ht="15" customHeight="1">
      <c r="A3473" s="6" t="s">
        <v>405</v>
      </c>
      <c r="B3473" s="6" t="s">
        <v>4590</v>
      </c>
      <c r="C3473" s="6" t="s">
        <v>1393</v>
      </c>
      <c r="D3473" s="6">
        <f>(1500 + 833 + 625)*10^-4</f>
        <v>0.29580000000000001</v>
      </c>
      <c r="E3473" s="14" t="s">
        <v>4463</v>
      </c>
      <c r="F3473" s="14">
        <f>TRUNC(중기기초자료!F308 * 중기전역변수!C5/1000,0)</f>
        <v>70054</v>
      </c>
      <c r="G3473" s="15">
        <f>TRUNC(F3473*D3473, 1)</f>
        <v>20721.900000000001</v>
      </c>
      <c r="H3473" s="6" t="s">
        <v>5631</v>
      </c>
      <c r="I3473" s="6" t="s">
        <v>5631</v>
      </c>
      <c r="K3473" s="6" t="s">
        <v>724</v>
      </c>
      <c r="L3473" s="6" t="s">
        <v>5631</v>
      </c>
      <c r="M3473" s="6" t="s">
        <v>2448</v>
      </c>
      <c r="N3473" s="6" t="s">
        <v>1182</v>
      </c>
    </row>
    <row r="3474" spans="1:14" ht="15" customHeight="1">
      <c r="B3474" s="6" t="s">
        <v>4803</v>
      </c>
      <c r="G3474" s="14">
        <f>TRUNC(G3473, 0)</f>
        <v>20721</v>
      </c>
    </row>
    <row r="3475" spans="1:14" ht="15" customHeight="1">
      <c r="A3475" s="6" t="s">
        <v>3802</v>
      </c>
    </row>
    <row r="3476" spans="1:14" ht="15" customHeight="1">
      <c r="B3476" s="6" t="s">
        <v>4803</v>
      </c>
    </row>
    <row r="3477" spans="1:14" ht="15" customHeight="1">
      <c r="A3477" s="6" t="s">
        <v>2270</v>
      </c>
    </row>
    <row r="3478" spans="1:14" ht="15" customHeight="1">
      <c r="B3478" s="6" t="s">
        <v>4803</v>
      </c>
    </row>
    <row r="3479" spans="1:14" ht="15" customHeight="1">
      <c r="B3479" s="6" t="s">
        <v>588</v>
      </c>
      <c r="G3479" s="14">
        <f>TRUNC(G3474+G3476+G3478, 0)</f>
        <v>20721</v>
      </c>
    </row>
    <row r="3480" spans="1:14" ht="15" customHeight="1">
      <c r="A3480" s="13"/>
      <c r="B3480" s="13"/>
      <c r="C3480" s="13"/>
      <c r="D3480" s="13"/>
      <c r="E3480" s="13"/>
      <c r="F3480" s="13"/>
      <c r="G3480" s="13"/>
      <c r="H3480" s="13"/>
    </row>
    <row r="3481" spans="1:14" ht="15" customHeight="1">
      <c r="A3481" s="13" t="s">
        <v>4970</v>
      </c>
      <c r="B3481" s="13" t="s">
        <v>3721</v>
      </c>
      <c r="C3481" s="13"/>
      <c r="D3481" s="13"/>
      <c r="E3481" s="13"/>
      <c r="F3481" s="13"/>
      <c r="G3481" s="13"/>
      <c r="H3481" s="13"/>
      <c r="I3481" s="6" t="s">
        <v>5631</v>
      </c>
      <c r="J3481" s="6" t="s">
        <v>3772</v>
      </c>
    </row>
    <row r="3482" spans="1:14" ht="15" customHeight="1">
      <c r="A3482" s="13" t="s">
        <v>1567</v>
      </c>
      <c r="B3482" s="13" t="s">
        <v>3867</v>
      </c>
      <c r="C3482" s="13"/>
      <c r="D3482" s="13"/>
      <c r="E3482" s="13"/>
      <c r="F3482" s="13"/>
      <c r="G3482" s="13"/>
      <c r="H3482" s="13"/>
    </row>
    <row r="3483" spans="1:14" ht="15" customHeight="1">
      <c r="A3483" s="5" t="s">
        <v>4302</v>
      </c>
      <c r="B3483" s="5"/>
      <c r="C3483" s="5" t="s">
        <v>2755</v>
      </c>
      <c r="D3483" s="5" t="s">
        <v>182</v>
      </c>
      <c r="E3483" s="5" t="s">
        <v>5266</v>
      </c>
      <c r="F3483" s="5" t="s">
        <v>1321</v>
      </c>
      <c r="G3483" s="5" t="s">
        <v>780</v>
      </c>
      <c r="H3483" s="5" t="s">
        <v>1458</v>
      </c>
    </row>
    <row r="3484" spans="1:14" ht="15" customHeight="1">
      <c r="A3484" s="6" t="s">
        <v>405</v>
      </c>
      <c r="B3484" s="6" t="s">
        <v>2017</v>
      </c>
      <c r="C3484" s="6" t="s">
        <v>234</v>
      </c>
      <c r="D3484" s="6">
        <f>(1500 + 833 + 625)*10^-4</f>
        <v>0.29580000000000001</v>
      </c>
      <c r="E3484" s="14" t="s">
        <v>4463</v>
      </c>
      <c r="F3484" s="14">
        <f>TRUNC(중기기초자료!F309 * 중기전역변수!C5/1000,0)</f>
        <v>64434</v>
      </c>
      <c r="G3484" s="15">
        <f>TRUNC(F3484*D3484, 1)</f>
        <v>19059.5</v>
      </c>
      <c r="H3484" s="6" t="s">
        <v>5631</v>
      </c>
      <c r="I3484" s="6" t="s">
        <v>5631</v>
      </c>
      <c r="K3484" s="6" t="s">
        <v>724</v>
      </c>
      <c r="L3484" s="6" t="s">
        <v>5631</v>
      </c>
      <c r="M3484" s="6" t="s">
        <v>2255</v>
      </c>
      <c r="N3484" s="6" t="s">
        <v>1182</v>
      </c>
    </row>
    <row r="3485" spans="1:14" ht="15" customHeight="1">
      <c r="B3485" s="6" t="s">
        <v>4803</v>
      </c>
      <c r="G3485" s="14">
        <f>TRUNC(G3484, 0)</f>
        <v>19059</v>
      </c>
    </row>
    <row r="3486" spans="1:14" ht="15" customHeight="1">
      <c r="A3486" s="6" t="s">
        <v>3802</v>
      </c>
      <c r="B3486" s="6" t="s">
        <v>2171</v>
      </c>
      <c r="C3486" s="6" t="s">
        <v>4283</v>
      </c>
      <c r="D3486" s="6">
        <v>7.6</v>
      </c>
      <c r="E3486" s="16" t="s">
        <v>5542</v>
      </c>
      <c r="F3486" s="16">
        <f>중기기초자료!D731</f>
        <v>1223</v>
      </c>
      <c r="G3486" s="15">
        <f>TRUNC(F3486*D3486, 1)</f>
        <v>9294.7999999999993</v>
      </c>
      <c r="H3486" s="6" t="s">
        <v>5631</v>
      </c>
      <c r="I3486" s="6" t="s">
        <v>5631</v>
      </c>
      <c r="K3486" s="6" t="s">
        <v>4875</v>
      </c>
      <c r="L3486" s="6" t="s">
        <v>5631</v>
      </c>
      <c r="M3486" s="6" t="s">
        <v>1155</v>
      </c>
    </row>
    <row r="3487" spans="1:14" ht="15" customHeight="1">
      <c r="B3487" s="6" t="s">
        <v>1786</v>
      </c>
      <c r="C3487" s="6" t="s">
        <v>4283</v>
      </c>
      <c r="D3487" s="6">
        <v>16</v>
      </c>
      <c r="E3487" s="16" t="s">
        <v>2305</v>
      </c>
      <c r="F3487" s="16">
        <v>0</v>
      </c>
      <c r="G3487" s="15">
        <f>TRUNC((G3486) * D3487/100, 1)</f>
        <v>1487.1</v>
      </c>
      <c r="H3487" s="6" t="s">
        <v>5631</v>
      </c>
      <c r="I3487" s="6" t="s">
        <v>5631</v>
      </c>
      <c r="K3487" s="6" t="s">
        <v>3386</v>
      </c>
      <c r="L3487" s="6" t="s">
        <v>5631</v>
      </c>
      <c r="M3487" s="6" t="s">
        <v>3749</v>
      </c>
      <c r="N3487" s="6" t="s">
        <v>5631</v>
      </c>
    </row>
    <row r="3488" spans="1:14" ht="15" customHeight="1">
      <c r="B3488" s="6" t="s">
        <v>4803</v>
      </c>
      <c r="G3488" s="14">
        <f>TRUNC(G3486+G3487, 0)</f>
        <v>10781</v>
      </c>
    </row>
    <row r="3489" spans="1:14" ht="15" customHeight="1">
      <c r="A3489" s="6" t="s">
        <v>2270</v>
      </c>
    </row>
    <row r="3490" spans="1:14" ht="15" customHeight="1">
      <c r="B3490" s="6" t="s">
        <v>4803</v>
      </c>
    </row>
    <row r="3491" spans="1:14" ht="15" customHeight="1">
      <c r="B3491" s="6" t="s">
        <v>588</v>
      </c>
      <c r="G3491" s="14">
        <f>TRUNC(G3485+G3488+G3490, 0)</f>
        <v>29840</v>
      </c>
    </row>
    <row r="3492" spans="1:14" ht="15" customHeight="1">
      <c r="A3492" s="13"/>
      <c r="B3492" s="13"/>
      <c r="C3492" s="13"/>
      <c r="D3492" s="13"/>
      <c r="E3492" s="13"/>
      <c r="F3492" s="13"/>
      <c r="G3492" s="13"/>
      <c r="H3492" s="13"/>
    </row>
    <row r="3493" spans="1:14" ht="15" customHeight="1">
      <c r="A3493" s="13" t="s">
        <v>4970</v>
      </c>
      <c r="B3493" s="13" t="s">
        <v>1076</v>
      </c>
      <c r="C3493" s="13"/>
      <c r="D3493" s="13"/>
      <c r="E3493" s="13"/>
      <c r="F3493" s="13"/>
      <c r="G3493" s="13"/>
      <c r="H3493" s="13"/>
      <c r="I3493" s="6" t="s">
        <v>5631</v>
      </c>
      <c r="J3493" s="6" t="s">
        <v>745</v>
      </c>
    </row>
    <row r="3494" spans="1:14" ht="15" customHeight="1">
      <c r="A3494" s="13" t="s">
        <v>1567</v>
      </c>
      <c r="B3494" s="13" t="s">
        <v>413</v>
      </c>
      <c r="C3494" s="13"/>
      <c r="D3494" s="13"/>
      <c r="E3494" s="13"/>
      <c r="F3494" s="13"/>
      <c r="G3494" s="13"/>
      <c r="H3494" s="13"/>
    </row>
    <row r="3495" spans="1:14" ht="15" customHeight="1">
      <c r="A3495" s="5" t="s">
        <v>4302</v>
      </c>
      <c r="B3495" s="5"/>
      <c r="C3495" s="5" t="s">
        <v>2755</v>
      </c>
      <c r="D3495" s="5" t="s">
        <v>182</v>
      </c>
      <c r="E3495" s="5" t="s">
        <v>5266</v>
      </c>
      <c r="F3495" s="5" t="s">
        <v>1321</v>
      </c>
      <c r="G3495" s="5" t="s">
        <v>780</v>
      </c>
      <c r="H3495" s="5" t="s">
        <v>1458</v>
      </c>
    </row>
    <row r="3496" spans="1:14" ht="15" customHeight="1">
      <c r="A3496" s="6" t="s">
        <v>405</v>
      </c>
      <c r="B3496" s="6" t="s">
        <v>2017</v>
      </c>
      <c r="C3496" s="6" t="s">
        <v>2559</v>
      </c>
      <c r="D3496" s="6">
        <f>(1500 + 833 + 625)*10^-4</f>
        <v>0.29580000000000001</v>
      </c>
      <c r="E3496" s="14" t="s">
        <v>4463</v>
      </c>
      <c r="F3496" s="14">
        <f>TRUNC(중기기초자료!F310 * 중기전역변수!C5/1000,0)</f>
        <v>272905</v>
      </c>
      <c r="G3496" s="15">
        <f>TRUNC(F3496*D3496, 1)</f>
        <v>80725.2</v>
      </c>
      <c r="H3496" s="6" t="s">
        <v>5631</v>
      </c>
      <c r="I3496" s="6" t="s">
        <v>5631</v>
      </c>
      <c r="K3496" s="6" t="s">
        <v>724</v>
      </c>
      <c r="L3496" s="6" t="s">
        <v>5631</v>
      </c>
      <c r="M3496" s="6" t="s">
        <v>4670</v>
      </c>
      <c r="N3496" s="6" t="s">
        <v>3713</v>
      </c>
    </row>
    <row r="3497" spans="1:14" ht="15" customHeight="1">
      <c r="B3497" s="6" t="s">
        <v>4803</v>
      </c>
      <c r="G3497" s="14">
        <f>TRUNC(G3496, 0)</f>
        <v>80725</v>
      </c>
    </row>
    <row r="3498" spans="1:14" ht="15" customHeight="1">
      <c r="A3498" s="6" t="s">
        <v>3802</v>
      </c>
      <c r="B3498" s="6" t="s">
        <v>2171</v>
      </c>
      <c r="C3498" s="6" t="s">
        <v>4283</v>
      </c>
      <c r="D3498" s="6">
        <v>21.7</v>
      </c>
      <c r="E3498" s="16" t="s">
        <v>5542</v>
      </c>
      <c r="F3498" s="16">
        <f>중기기초자료!D731</f>
        <v>1223</v>
      </c>
      <c r="G3498" s="15">
        <f>TRUNC(F3498*D3498, 1)</f>
        <v>26539.1</v>
      </c>
      <c r="H3498" s="6" t="s">
        <v>5631</v>
      </c>
      <c r="I3498" s="6" t="s">
        <v>5631</v>
      </c>
      <c r="K3498" s="6" t="s">
        <v>4875</v>
      </c>
      <c r="L3498" s="6" t="s">
        <v>5631</v>
      </c>
      <c r="M3498" s="6" t="s">
        <v>1155</v>
      </c>
    </row>
    <row r="3499" spans="1:14" ht="15" customHeight="1">
      <c r="B3499" s="6" t="s">
        <v>1786</v>
      </c>
      <c r="C3499" s="6" t="s">
        <v>4283</v>
      </c>
      <c r="D3499" s="6">
        <v>16</v>
      </c>
      <c r="E3499" s="16" t="s">
        <v>2305</v>
      </c>
      <c r="F3499" s="16">
        <v>0</v>
      </c>
      <c r="G3499" s="15">
        <f>TRUNC((G3498) * D3499/100, 1)</f>
        <v>4246.2</v>
      </c>
      <c r="H3499" s="6" t="s">
        <v>5631</v>
      </c>
      <c r="I3499" s="6" t="s">
        <v>5631</v>
      </c>
      <c r="K3499" s="6" t="s">
        <v>3386</v>
      </c>
      <c r="L3499" s="6" t="s">
        <v>5631</v>
      </c>
      <c r="M3499" s="6" t="s">
        <v>3749</v>
      </c>
      <c r="N3499" s="6" t="s">
        <v>5631</v>
      </c>
    </row>
    <row r="3500" spans="1:14" ht="15" customHeight="1">
      <c r="B3500" s="6" t="s">
        <v>4803</v>
      </c>
      <c r="G3500" s="14">
        <f>TRUNC(G3498+G3499, 0)</f>
        <v>30785</v>
      </c>
    </row>
    <row r="3501" spans="1:14" ht="15" customHeight="1">
      <c r="A3501" s="6" t="s">
        <v>2270</v>
      </c>
    </row>
    <row r="3502" spans="1:14" ht="15" customHeight="1">
      <c r="B3502" s="6" t="s">
        <v>4803</v>
      </c>
    </row>
    <row r="3503" spans="1:14" ht="15" customHeight="1">
      <c r="B3503" s="6" t="s">
        <v>588</v>
      </c>
      <c r="G3503" s="14">
        <f>TRUNC(G3497+G3500+G3502, 0)</f>
        <v>111510</v>
      </c>
    </row>
    <row r="3504" spans="1:14" ht="15" customHeight="1">
      <c r="A3504" s="13"/>
      <c r="B3504" s="13"/>
      <c r="C3504" s="13"/>
      <c r="D3504" s="13"/>
      <c r="E3504" s="13"/>
      <c r="F3504" s="13"/>
      <c r="G3504" s="13"/>
      <c r="H3504" s="13"/>
    </row>
    <row r="3505" spans="1:14" ht="15" customHeight="1">
      <c r="A3505" s="13" t="s">
        <v>4970</v>
      </c>
      <c r="B3505" s="13" t="s">
        <v>3338</v>
      </c>
      <c r="C3505" s="13"/>
      <c r="D3505" s="13"/>
      <c r="E3505" s="13"/>
      <c r="F3505" s="13"/>
      <c r="G3505" s="13"/>
      <c r="H3505" s="13"/>
      <c r="I3505" s="6" t="s">
        <v>5631</v>
      </c>
      <c r="J3505" s="6" t="s">
        <v>3513</v>
      </c>
    </row>
    <row r="3506" spans="1:14" ht="15" customHeight="1">
      <c r="A3506" s="13" t="s">
        <v>1567</v>
      </c>
      <c r="B3506" s="13" t="s">
        <v>5487</v>
      </c>
      <c r="C3506" s="13"/>
      <c r="D3506" s="13"/>
      <c r="E3506" s="13"/>
      <c r="F3506" s="13"/>
      <c r="G3506" s="13"/>
      <c r="H3506" s="13"/>
    </row>
    <row r="3507" spans="1:14" ht="15" customHeight="1">
      <c r="A3507" s="5" t="s">
        <v>4302</v>
      </c>
      <c r="B3507" s="5"/>
      <c r="C3507" s="5" t="s">
        <v>2755</v>
      </c>
      <c r="D3507" s="5" t="s">
        <v>182</v>
      </c>
      <c r="E3507" s="5" t="s">
        <v>5266</v>
      </c>
      <c r="F3507" s="5" t="s">
        <v>1321</v>
      </c>
      <c r="G3507" s="5" t="s">
        <v>780</v>
      </c>
      <c r="H3507" s="5" t="s">
        <v>1458</v>
      </c>
    </row>
    <row r="3508" spans="1:14" ht="15" customHeight="1">
      <c r="A3508" s="6" t="s">
        <v>405</v>
      </c>
      <c r="B3508" s="6" t="s">
        <v>3302</v>
      </c>
      <c r="C3508" s="6" t="s">
        <v>3778</v>
      </c>
      <c r="D3508" s="6">
        <f>(3000 + 1167 + 700)*10^-4</f>
        <v>0.48670000000000002</v>
      </c>
      <c r="E3508" s="14" t="s">
        <v>740</v>
      </c>
      <c r="F3508" s="14">
        <f>중기기초자료!F311</f>
        <v>164</v>
      </c>
      <c r="G3508" s="15">
        <f>TRUNC(F3508*D3508, 1)</f>
        <v>79.8</v>
      </c>
      <c r="H3508" s="6" t="s">
        <v>5631</v>
      </c>
      <c r="I3508" s="6" t="s">
        <v>5631</v>
      </c>
      <c r="K3508" s="6" t="s">
        <v>724</v>
      </c>
      <c r="L3508" s="6" t="s">
        <v>5631</v>
      </c>
      <c r="M3508" s="6" t="s">
        <v>2296</v>
      </c>
      <c r="N3508" s="6" t="s">
        <v>3718</v>
      </c>
    </row>
    <row r="3509" spans="1:14" ht="15" customHeight="1">
      <c r="B3509" s="6" t="s">
        <v>4803</v>
      </c>
      <c r="G3509" s="14">
        <f>TRUNC(G3508, 0)</f>
        <v>79</v>
      </c>
    </row>
    <row r="3510" spans="1:14" ht="15" customHeight="1">
      <c r="A3510" s="6" t="s">
        <v>3802</v>
      </c>
    </row>
    <row r="3511" spans="1:14" ht="15" customHeight="1">
      <c r="B3511" s="6" t="s">
        <v>4803</v>
      </c>
    </row>
    <row r="3512" spans="1:14" ht="15" customHeight="1">
      <c r="A3512" s="6" t="s">
        <v>2270</v>
      </c>
    </row>
    <row r="3513" spans="1:14" ht="15" customHeight="1">
      <c r="B3513" s="6" t="s">
        <v>4803</v>
      </c>
    </row>
    <row r="3514" spans="1:14" ht="15" customHeight="1">
      <c r="B3514" s="6" t="s">
        <v>588</v>
      </c>
      <c r="G3514" s="14">
        <f>TRUNC(G3509+G3511+G3513, 0)</f>
        <v>79</v>
      </c>
    </row>
    <row r="3515" spans="1:14" ht="15" customHeight="1">
      <c r="A3515" s="13"/>
      <c r="B3515" s="13"/>
      <c r="C3515" s="13"/>
      <c r="D3515" s="13"/>
      <c r="E3515" s="13"/>
      <c r="F3515" s="13"/>
      <c r="G3515" s="13"/>
      <c r="H3515" s="13"/>
    </row>
    <row r="3516" spans="1:14" ht="15" customHeight="1">
      <c r="A3516" s="13" t="s">
        <v>4970</v>
      </c>
      <c r="B3516" s="13" t="s">
        <v>3628</v>
      </c>
      <c r="C3516" s="13"/>
      <c r="D3516" s="13"/>
      <c r="E3516" s="13"/>
      <c r="F3516" s="13"/>
      <c r="G3516" s="13"/>
      <c r="H3516" s="13"/>
      <c r="I3516" s="6" t="s">
        <v>5631</v>
      </c>
      <c r="J3516" s="6" t="s">
        <v>5450</v>
      </c>
    </row>
    <row r="3517" spans="1:14" ht="15" customHeight="1">
      <c r="A3517" s="13" t="s">
        <v>1567</v>
      </c>
      <c r="B3517" s="13" t="s">
        <v>1188</v>
      </c>
      <c r="C3517" s="13"/>
      <c r="D3517" s="13"/>
      <c r="E3517" s="13"/>
      <c r="F3517" s="13"/>
      <c r="G3517" s="13"/>
      <c r="H3517" s="13"/>
    </row>
    <row r="3518" spans="1:14" ht="15" customHeight="1">
      <c r="A3518" s="5" t="s">
        <v>4302</v>
      </c>
      <c r="B3518" s="5"/>
      <c r="C3518" s="5" t="s">
        <v>2755</v>
      </c>
      <c r="D3518" s="5" t="s">
        <v>182</v>
      </c>
      <c r="E3518" s="5" t="s">
        <v>5266</v>
      </c>
      <c r="F3518" s="5" t="s">
        <v>1321</v>
      </c>
      <c r="G3518" s="5" t="s">
        <v>780</v>
      </c>
      <c r="H3518" s="5" t="s">
        <v>1458</v>
      </c>
    </row>
    <row r="3519" spans="1:14" ht="15" customHeight="1">
      <c r="A3519" s="6" t="s">
        <v>405</v>
      </c>
      <c r="B3519" s="6" t="s">
        <v>3302</v>
      </c>
      <c r="C3519" s="6" t="s">
        <v>3379</v>
      </c>
      <c r="D3519" s="6">
        <f>(3000 + 1333 + 700)*10^-4</f>
        <v>0.50329999999999997</v>
      </c>
      <c r="E3519" s="14" t="s">
        <v>740</v>
      </c>
      <c r="F3519" s="14">
        <f>중기기초자료!F312</f>
        <v>315</v>
      </c>
      <c r="G3519" s="15">
        <f>TRUNC(F3519*D3519, 1)</f>
        <v>158.5</v>
      </c>
      <c r="H3519" s="6" t="s">
        <v>5631</v>
      </c>
      <c r="I3519" s="6" t="s">
        <v>5631</v>
      </c>
      <c r="K3519" s="6" t="s">
        <v>724</v>
      </c>
      <c r="L3519" s="6" t="s">
        <v>5631</v>
      </c>
      <c r="M3519" s="6" t="s">
        <v>1354</v>
      </c>
      <c r="N3519" s="6" t="s">
        <v>4219</v>
      </c>
    </row>
    <row r="3520" spans="1:14" ht="15" customHeight="1">
      <c r="B3520" s="6" t="s">
        <v>4803</v>
      </c>
      <c r="G3520" s="14">
        <f>TRUNC(G3519, 0)</f>
        <v>158</v>
      </c>
    </row>
    <row r="3521" spans="1:14" ht="15" customHeight="1">
      <c r="A3521" s="6" t="s">
        <v>3802</v>
      </c>
      <c r="B3521" s="6" t="s">
        <v>3250</v>
      </c>
      <c r="C3521" s="6" t="s">
        <v>4283</v>
      </c>
      <c r="D3521" s="6">
        <v>1</v>
      </c>
      <c r="E3521" s="16" t="s">
        <v>5542</v>
      </c>
      <c r="F3521" s="16">
        <f>중기기초자료!D730</f>
        <v>1399</v>
      </c>
      <c r="G3521" s="15">
        <f>TRUNC(F3521*D3521, 1)</f>
        <v>1399</v>
      </c>
      <c r="H3521" s="6" t="s">
        <v>5631</v>
      </c>
      <c r="I3521" s="6" t="s">
        <v>5631</v>
      </c>
      <c r="K3521" s="6" t="s">
        <v>4875</v>
      </c>
      <c r="L3521" s="6" t="s">
        <v>5631</v>
      </c>
      <c r="M3521" s="6" t="s">
        <v>4799</v>
      </c>
    </row>
    <row r="3522" spans="1:14" ht="15" customHeight="1">
      <c r="B3522" s="6" t="s">
        <v>1786</v>
      </c>
      <c r="C3522" s="6" t="s">
        <v>4283</v>
      </c>
      <c r="D3522" s="6">
        <v>10</v>
      </c>
      <c r="E3522" s="16" t="s">
        <v>2305</v>
      </c>
      <c r="F3522" s="16">
        <v>0</v>
      </c>
      <c r="G3522" s="15">
        <f>TRUNC((G3521) * D3522/100, 1)</f>
        <v>139.9</v>
      </c>
      <c r="H3522" s="6" t="s">
        <v>5631</v>
      </c>
      <c r="I3522" s="6" t="s">
        <v>5631</v>
      </c>
      <c r="K3522" s="6" t="s">
        <v>3386</v>
      </c>
      <c r="L3522" s="6" t="s">
        <v>5631</v>
      </c>
      <c r="M3522" s="6" t="s">
        <v>3749</v>
      </c>
      <c r="N3522" s="6" t="s">
        <v>5631</v>
      </c>
    </row>
    <row r="3523" spans="1:14" ht="15" customHeight="1">
      <c r="B3523" s="6" t="s">
        <v>4803</v>
      </c>
      <c r="G3523" s="14">
        <f>TRUNC(G3521+G3522, 0)</f>
        <v>1538</v>
      </c>
    </row>
    <row r="3524" spans="1:14" ht="15" customHeight="1">
      <c r="A3524" s="6" t="s">
        <v>2270</v>
      </c>
    </row>
    <row r="3525" spans="1:14" ht="15" customHeight="1">
      <c r="B3525" s="6" t="s">
        <v>4803</v>
      </c>
    </row>
    <row r="3526" spans="1:14" ht="15" customHeight="1">
      <c r="B3526" s="6" t="s">
        <v>588</v>
      </c>
      <c r="G3526" s="14">
        <f>TRUNC(G3520+G3523+G3525, 0)</f>
        <v>1696</v>
      </c>
    </row>
    <row r="3527" spans="1:14" ht="15" customHeight="1">
      <c r="A3527" s="13"/>
      <c r="B3527" s="13"/>
      <c r="C3527" s="13"/>
      <c r="D3527" s="13"/>
      <c r="E3527" s="13"/>
      <c r="F3527" s="13"/>
      <c r="G3527" s="13"/>
      <c r="H3527" s="13"/>
    </row>
    <row r="3528" spans="1:14" ht="15" customHeight="1">
      <c r="A3528" s="13" t="s">
        <v>4970</v>
      </c>
      <c r="B3528" s="13" t="s">
        <v>1444</v>
      </c>
      <c r="C3528" s="13"/>
      <c r="D3528" s="13"/>
      <c r="E3528" s="13"/>
      <c r="F3528" s="13"/>
      <c r="G3528" s="13"/>
      <c r="H3528" s="13"/>
      <c r="I3528" s="6" t="s">
        <v>5631</v>
      </c>
      <c r="J3528" s="6" t="s">
        <v>4867</v>
      </c>
    </row>
    <row r="3529" spans="1:14" ht="15" customHeight="1">
      <c r="A3529" s="13" t="s">
        <v>1567</v>
      </c>
      <c r="B3529" s="13" t="s">
        <v>2515</v>
      </c>
      <c r="C3529" s="13"/>
      <c r="D3529" s="13"/>
      <c r="E3529" s="13"/>
      <c r="F3529" s="13"/>
      <c r="G3529" s="13"/>
      <c r="H3529" s="13"/>
    </row>
    <row r="3530" spans="1:14" ht="15" customHeight="1">
      <c r="A3530" s="5" t="s">
        <v>4302</v>
      </c>
      <c r="B3530" s="5"/>
      <c r="C3530" s="5" t="s">
        <v>2755</v>
      </c>
      <c r="D3530" s="5" t="s">
        <v>182</v>
      </c>
      <c r="E3530" s="5" t="s">
        <v>5266</v>
      </c>
      <c r="F3530" s="5" t="s">
        <v>1321</v>
      </c>
      <c r="G3530" s="5" t="s">
        <v>780</v>
      </c>
      <c r="H3530" s="5" t="s">
        <v>1458</v>
      </c>
    </row>
    <row r="3531" spans="1:14" ht="15" customHeight="1">
      <c r="A3531" s="6" t="s">
        <v>405</v>
      </c>
      <c r="B3531" s="6" t="s">
        <v>1671</v>
      </c>
      <c r="C3531" s="6" t="s">
        <v>3192</v>
      </c>
      <c r="D3531" s="6">
        <f>(1500 + 1000 + 625)*10^-4</f>
        <v>0.3125</v>
      </c>
      <c r="E3531" s="14" t="s">
        <v>740</v>
      </c>
      <c r="F3531" s="14">
        <f>중기기초자료!F313</f>
        <v>9450</v>
      </c>
      <c r="G3531" s="15">
        <f>TRUNC(F3531*D3531, 1)</f>
        <v>2953.1</v>
      </c>
      <c r="H3531" s="6" t="s">
        <v>5631</v>
      </c>
      <c r="I3531" s="6" t="s">
        <v>5631</v>
      </c>
      <c r="K3531" s="6" t="s">
        <v>724</v>
      </c>
      <c r="L3531" s="6" t="s">
        <v>5631</v>
      </c>
      <c r="M3531" s="6" t="s">
        <v>521</v>
      </c>
      <c r="N3531" s="6" t="s">
        <v>3957</v>
      </c>
    </row>
    <row r="3532" spans="1:14" ht="15" customHeight="1">
      <c r="B3532" s="6" t="s">
        <v>4803</v>
      </c>
      <c r="G3532" s="14">
        <f>TRUNC(G3531, 0)</f>
        <v>2953</v>
      </c>
    </row>
    <row r="3533" spans="1:14" ht="15" customHeight="1">
      <c r="A3533" s="6" t="s">
        <v>3802</v>
      </c>
    </row>
    <row r="3534" spans="1:14" ht="15" customHeight="1">
      <c r="B3534" s="6" t="s">
        <v>4803</v>
      </c>
    </row>
    <row r="3535" spans="1:14" ht="15" customHeight="1">
      <c r="A3535" s="6" t="s">
        <v>2270</v>
      </c>
      <c r="B3535" s="6" t="s">
        <v>1440</v>
      </c>
      <c r="C3535" s="6" t="s">
        <v>1369</v>
      </c>
      <c r="D3535" s="6">
        <v>1</v>
      </c>
      <c r="E3535" s="15" t="s">
        <v>3317</v>
      </c>
      <c r="F3535" s="15">
        <f>TRUNC(중기기초자료!E723 * 중기전역변수!C19, 1)</f>
        <v>18412.2</v>
      </c>
      <c r="G3535" s="15">
        <f>TRUNC(F3535*D3535, 1)</f>
        <v>18412.2</v>
      </c>
      <c r="H3535" s="6" t="s">
        <v>5631</v>
      </c>
      <c r="I3535" s="6" t="s">
        <v>5631</v>
      </c>
      <c r="K3535" s="6" t="s">
        <v>3156</v>
      </c>
      <c r="L3535" s="6" t="s">
        <v>5631</v>
      </c>
      <c r="M3535" s="6" t="s">
        <v>3203</v>
      </c>
    </row>
    <row r="3536" spans="1:14" ht="15" customHeight="1">
      <c r="B3536" s="6" t="s">
        <v>4803</v>
      </c>
      <c r="G3536" s="14">
        <f>TRUNC(G3535, 0)</f>
        <v>18412</v>
      </c>
    </row>
    <row r="3537" spans="1:14" ht="15" customHeight="1">
      <c r="B3537" s="6" t="s">
        <v>588</v>
      </c>
      <c r="G3537" s="14">
        <f>TRUNC(G3532+G3534+G3536, 0)</f>
        <v>21365</v>
      </c>
    </row>
    <row r="3538" spans="1:14" ht="15" customHeight="1">
      <c r="A3538" s="13"/>
      <c r="B3538" s="13"/>
      <c r="C3538" s="13"/>
      <c r="D3538" s="13"/>
      <c r="E3538" s="13"/>
      <c r="F3538" s="13"/>
      <c r="G3538" s="13"/>
      <c r="H3538" s="13"/>
    </row>
    <row r="3539" spans="1:14" ht="15" customHeight="1">
      <c r="A3539" s="13" t="s">
        <v>4970</v>
      </c>
      <c r="B3539" s="13" t="s">
        <v>4765</v>
      </c>
      <c r="C3539" s="13"/>
      <c r="D3539" s="13"/>
      <c r="E3539" s="13"/>
      <c r="F3539" s="13"/>
      <c r="G3539" s="13"/>
      <c r="H3539" s="13"/>
      <c r="I3539" s="6" t="s">
        <v>5631</v>
      </c>
      <c r="J3539" s="6" t="s">
        <v>4833</v>
      </c>
    </row>
    <row r="3540" spans="1:14" ht="15" customHeight="1">
      <c r="A3540" s="13" t="s">
        <v>1567</v>
      </c>
      <c r="B3540" s="13" t="s">
        <v>1835</v>
      </c>
      <c r="C3540" s="13"/>
      <c r="D3540" s="13"/>
      <c r="E3540" s="13"/>
      <c r="F3540" s="13"/>
      <c r="G3540" s="13"/>
      <c r="H3540" s="13"/>
    </row>
    <row r="3541" spans="1:14" ht="15" customHeight="1">
      <c r="A3541" s="5" t="s">
        <v>4302</v>
      </c>
      <c r="B3541" s="5"/>
      <c r="C3541" s="5" t="s">
        <v>2755</v>
      </c>
      <c r="D3541" s="5" t="s">
        <v>182</v>
      </c>
      <c r="E3541" s="5" t="s">
        <v>5266</v>
      </c>
      <c r="F3541" s="5" t="s">
        <v>1321</v>
      </c>
      <c r="G3541" s="5" t="s">
        <v>780</v>
      </c>
      <c r="H3541" s="5" t="s">
        <v>1458</v>
      </c>
    </row>
    <row r="3542" spans="1:14" ht="15" customHeight="1">
      <c r="A3542" s="6" t="s">
        <v>405</v>
      </c>
      <c r="B3542" s="6" t="s">
        <v>2946</v>
      </c>
      <c r="C3542" s="6" t="s">
        <v>1662</v>
      </c>
      <c r="D3542" s="6">
        <f>(1000 + 944 + 600)*10^-4</f>
        <v>0.25440000000000002</v>
      </c>
      <c r="E3542" s="14" t="s">
        <v>4463</v>
      </c>
      <c r="F3542" s="14">
        <f>TRUNC(중기기초자료!F314 * 중기전역변수!C5/1000,0)</f>
        <v>204668</v>
      </c>
      <c r="G3542" s="15">
        <f>TRUNC(F3542*D3542, 1)</f>
        <v>52067.5</v>
      </c>
      <c r="H3542" s="6" t="s">
        <v>5631</v>
      </c>
      <c r="I3542" s="6" t="s">
        <v>5631</v>
      </c>
      <c r="K3542" s="6" t="s">
        <v>724</v>
      </c>
      <c r="L3542" s="6" t="s">
        <v>5631</v>
      </c>
      <c r="M3542" s="6" t="s">
        <v>385</v>
      </c>
      <c r="N3542" s="6" t="s">
        <v>4603</v>
      </c>
    </row>
    <row r="3543" spans="1:14" ht="15" customHeight="1">
      <c r="B3543" s="6" t="s">
        <v>4803</v>
      </c>
      <c r="G3543" s="14">
        <f>TRUNC(G3542, 0)</f>
        <v>52067</v>
      </c>
    </row>
    <row r="3544" spans="1:14" ht="15" customHeight="1">
      <c r="A3544" s="6" t="s">
        <v>3802</v>
      </c>
    </row>
    <row r="3545" spans="1:14" ht="15" customHeight="1">
      <c r="B3545" s="6" t="s">
        <v>4803</v>
      </c>
    </row>
    <row r="3546" spans="1:14" ht="15" customHeight="1">
      <c r="A3546" s="6" t="s">
        <v>2270</v>
      </c>
      <c r="B3546" s="6" t="s">
        <v>2417</v>
      </c>
      <c r="C3546" s="6" t="s">
        <v>2659</v>
      </c>
      <c r="D3546" s="6">
        <v>1</v>
      </c>
      <c r="E3546" s="15" t="s">
        <v>3317</v>
      </c>
      <c r="F3546" s="15">
        <f>TRUNC(중기기초자료!E721 * 중기전역변수!C19, 1)</f>
        <v>25758.7</v>
      </c>
      <c r="G3546" s="15">
        <f>TRUNC(F3546*D3546, 1)</f>
        <v>25758.7</v>
      </c>
      <c r="H3546" s="6" t="s">
        <v>5631</v>
      </c>
      <c r="I3546" s="6" t="s">
        <v>5631</v>
      </c>
      <c r="K3546" s="6" t="s">
        <v>3156</v>
      </c>
      <c r="L3546" s="6" t="s">
        <v>5631</v>
      </c>
      <c r="M3546" s="6" t="s">
        <v>3230</v>
      </c>
    </row>
    <row r="3547" spans="1:14" ht="15" customHeight="1">
      <c r="B3547" s="6" t="s">
        <v>4803</v>
      </c>
      <c r="G3547" s="14">
        <f>TRUNC(G3546, 0)</f>
        <v>25758</v>
      </c>
    </row>
    <row r="3548" spans="1:14" ht="15" customHeight="1">
      <c r="B3548" s="6" t="s">
        <v>588</v>
      </c>
      <c r="G3548" s="14">
        <f>TRUNC(G3543+G3545+G3547, 0)</f>
        <v>77825</v>
      </c>
    </row>
    <row r="3549" spans="1:14" ht="15" customHeight="1">
      <c r="A3549" s="13"/>
      <c r="B3549" s="13"/>
      <c r="C3549" s="13"/>
      <c r="D3549" s="13"/>
      <c r="E3549" s="13"/>
      <c r="F3549" s="13"/>
      <c r="G3549" s="13"/>
      <c r="H3549" s="13"/>
    </row>
    <row r="3550" spans="1:14" ht="15" customHeight="1">
      <c r="A3550" s="13" t="s">
        <v>4970</v>
      </c>
      <c r="B3550" s="13" t="s">
        <v>247</v>
      </c>
      <c r="C3550" s="13"/>
      <c r="D3550" s="13"/>
      <c r="E3550" s="13"/>
      <c r="F3550" s="13"/>
      <c r="G3550" s="13"/>
      <c r="H3550" s="13"/>
      <c r="I3550" s="6" t="s">
        <v>5631</v>
      </c>
      <c r="J3550" s="6" t="s">
        <v>3648</v>
      </c>
    </row>
    <row r="3551" spans="1:14" ht="15" customHeight="1">
      <c r="A3551" s="13" t="s">
        <v>1567</v>
      </c>
      <c r="B3551" s="13" t="s">
        <v>4329</v>
      </c>
      <c r="C3551" s="13"/>
      <c r="D3551" s="13"/>
      <c r="E3551" s="13"/>
      <c r="F3551" s="13"/>
      <c r="G3551" s="13"/>
      <c r="H3551" s="13"/>
    </row>
    <row r="3552" spans="1:14" ht="15" customHeight="1">
      <c r="A3552" s="5" t="s">
        <v>4302</v>
      </c>
      <c r="B3552" s="5"/>
      <c r="C3552" s="5" t="s">
        <v>2755</v>
      </c>
      <c r="D3552" s="5" t="s">
        <v>182</v>
      </c>
      <c r="E3552" s="5" t="s">
        <v>5266</v>
      </c>
      <c r="F3552" s="5" t="s">
        <v>1321</v>
      </c>
      <c r="G3552" s="5" t="s">
        <v>780</v>
      </c>
      <c r="H3552" s="5" t="s">
        <v>1458</v>
      </c>
    </row>
    <row r="3553" spans="1:14" ht="15" customHeight="1">
      <c r="A3553" s="6" t="s">
        <v>405</v>
      </c>
      <c r="B3553" s="6" t="s">
        <v>2946</v>
      </c>
      <c r="C3553" s="6" t="s">
        <v>3942</v>
      </c>
      <c r="D3553" s="6">
        <f>(1000 + 944 + 600)*10^-4</f>
        <v>0.25440000000000002</v>
      </c>
      <c r="E3553" s="14" t="s">
        <v>4463</v>
      </c>
      <c r="F3553" s="14">
        <f>TRUNC(중기기초자료!F315 * 중기전역변수!C5/1000,0)</f>
        <v>284134</v>
      </c>
      <c r="G3553" s="15">
        <f>TRUNC(F3553*D3553, 1)</f>
        <v>72283.600000000006</v>
      </c>
      <c r="H3553" s="6" t="s">
        <v>5631</v>
      </c>
      <c r="I3553" s="6" t="s">
        <v>5631</v>
      </c>
      <c r="K3553" s="6" t="s">
        <v>724</v>
      </c>
      <c r="L3553" s="6" t="s">
        <v>5631</v>
      </c>
      <c r="M3553" s="6" t="s">
        <v>2163</v>
      </c>
      <c r="N3553" s="6" t="s">
        <v>4603</v>
      </c>
    </row>
    <row r="3554" spans="1:14" ht="15" customHeight="1">
      <c r="B3554" s="6" t="s">
        <v>4803</v>
      </c>
      <c r="G3554" s="14">
        <f>TRUNC(G3553, 0)</f>
        <v>72283</v>
      </c>
    </row>
    <row r="3555" spans="1:14" ht="15" customHeight="1">
      <c r="A3555" s="6" t="s">
        <v>3802</v>
      </c>
    </row>
    <row r="3556" spans="1:14" ht="15" customHeight="1">
      <c r="B3556" s="6" t="s">
        <v>4803</v>
      </c>
    </row>
    <row r="3557" spans="1:14" ht="15" customHeight="1">
      <c r="A3557" s="6" t="s">
        <v>2270</v>
      </c>
      <c r="B3557" s="6" t="s">
        <v>2417</v>
      </c>
      <c r="C3557" s="6" t="s">
        <v>2659</v>
      </c>
      <c r="D3557" s="6">
        <v>1</v>
      </c>
      <c r="E3557" s="15" t="s">
        <v>3317</v>
      </c>
      <c r="F3557" s="15">
        <f>TRUNC(중기기초자료!E721 * 중기전역변수!C19, 1)</f>
        <v>25758.7</v>
      </c>
      <c r="G3557" s="15">
        <f>TRUNC(F3557*D3557, 1)</f>
        <v>25758.7</v>
      </c>
      <c r="H3557" s="6" t="s">
        <v>5631</v>
      </c>
      <c r="I3557" s="6" t="s">
        <v>5631</v>
      </c>
      <c r="K3557" s="6" t="s">
        <v>3156</v>
      </c>
      <c r="L3557" s="6" t="s">
        <v>5631</v>
      </c>
      <c r="M3557" s="6" t="s">
        <v>3230</v>
      </c>
    </row>
    <row r="3558" spans="1:14" ht="15" customHeight="1">
      <c r="B3558" s="6" t="s">
        <v>4803</v>
      </c>
      <c r="G3558" s="14">
        <f>TRUNC(G3557, 0)</f>
        <v>25758</v>
      </c>
    </row>
    <row r="3559" spans="1:14" ht="15" customHeight="1">
      <c r="B3559" s="6" t="s">
        <v>588</v>
      </c>
      <c r="G3559" s="14">
        <f>TRUNC(G3554+G3556+G3558, 0)</f>
        <v>98041</v>
      </c>
    </row>
    <row r="3560" spans="1:14" ht="15" customHeight="1">
      <c r="A3560" s="13"/>
      <c r="B3560" s="13"/>
      <c r="C3560" s="13"/>
      <c r="D3560" s="13"/>
      <c r="E3560" s="13"/>
      <c r="F3560" s="13"/>
      <c r="G3560" s="13"/>
      <c r="H3560" s="13"/>
    </row>
    <row r="3561" spans="1:14" ht="15" customHeight="1">
      <c r="A3561" s="13" t="s">
        <v>4970</v>
      </c>
      <c r="B3561" s="13" t="s">
        <v>3689</v>
      </c>
      <c r="C3561" s="13"/>
      <c r="D3561" s="13"/>
      <c r="E3561" s="13"/>
      <c r="F3561" s="13"/>
      <c r="G3561" s="13"/>
      <c r="H3561" s="13"/>
      <c r="I3561" s="6" t="s">
        <v>5631</v>
      </c>
      <c r="J3561" s="6" t="s">
        <v>5228</v>
      </c>
    </row>
    <row r="3562" spans="1:14" ht="15" customHeight="1">
      <c r="A3562" s="13" t="s">
        <v>1567</v>
      </c>
      <c r="B3562" s="13" t="s">
        <v>2283</v>
      </c>
      <c r="C3562" s="13"/>
      <c r="D3562" s="13"/>
      <c r="E3562" s="13"/>
      <c r="F3562" s="13"/>
      <c r="G3562" s="13"/>
      <c r="H3562" s="13"/>
    </row>
    <row r="3563" spans="1:14" ht="15" customHeight="1">
      <c r="A3563" s="5" t="s">
        <v>4302</v>
      </c>
      <c r="B3563" s="5"/>
      <c r="C3563" s="5" t="s">
        <v>2755</v>
      </c>
      <c r="D3563" s="5" t="s">
        <v>182</v>
      </c>
      <c r="E3563" s="5" t="s">
        <v>5266</v>
      </c>
      <c r="F3563" s="5" t="s">
        <v>1321</v>
      </c>
      <c r="G3563" s="5" t="s">
        <v>780</v>
      </c>
      <c r="H3563" s="5" t="s">
        <v>1458</v>
      </c>
    </row>
    <row r="3564" spans="1:14" ht="15" customHeight="1">
      <c r="A3564" s="6" t="s">
        <v>405</v>
      </c>
      <c r="B3564" s="6" t="s">
        <v>2946</v>
      </c>
      <c r="C3564" s="6" t="s">
        <v>3855</v>
      </c>
      <c r="D3564" s="6">
        <f>(1000 + 944 + 600)*10^-4</f>
        <v>0.25440000000000002</v>
      </c>
      <c r="E3564" s="14" t="s">
        <v>4463</v>
      </c>
      <c r="F3564" s="14">
        <f>TRUNC(중기기초자료!F316 * 중기전역변수!C5/1000,0)</f>
        <v>319652</v>
      </c>
      <c r="G3564" s="15">
        <f>TRUNC(F3564*D3564, 1)</f>
        <v>81319.399999999994</v>
      </c>
      <c r="H3564" s="6" t="s">
        <v>5631</v>
      </c>
      <c r="I3564" s="6" t="s">
        <v>5631</v>
      </c>
      <c r="K3564" s="6" t="s">
        <v>724</v>
      </c>
      <c r="L3564" s="6" t="s">
        <v>5631</v>
      </c>
      <c r="M3564" s="6" t="s">
        <v>904</v>
      </c>
      <c r="N3564" s="6" t="s">
        <v>4603</v>
      </c>
    </row>
    <row r="3565" spans="1:14" ht="15" customHeight="1">
      <c r="B3565" s="6" t="s">
        <v>4803</v>
      </c>
      <c r="G3565" s="14">
        <f>TRUNC(G3564, 0)</f>
        <v>81319</v>
      </c>
    </row>
    <row r="3566" spans="1:14" ht="15" customHeight="1">
      <c r="A3566" s="6" t="s">
        <v>3802</v>
      </c>
    </row>
    <row r="3567" spans="1:14" ht="15" customHeight="1">
      <c r="B3567" s="6" t="s">
        <v>4803</v>
      </c>
    </row>
    <row r="3568" spans="1:14" ht="15" customHeight="1">
      <c r="A3568" s="6" t="s">
        <v>2270</v>
      </c>
      <c r="B3568" s="6" t="s">
        <v>2417</v>
      </c>
      <c r="C3568" s="6" t="s">
        <v>2659</v>
      </c>
      <c r="D3568" s="6">
        <v>1</v>
      </c>
      <c r="E3568" s="15" t="s">
        <v>3317</v>
      </c>
      <c r="F3568" s="15">
        <f>TRUNC(중기기초자료!E721 * 중기전역변수!C19, 1)</f>
        <v>25758.7</v>
      </c>
      <c r="G3568" s="15">
        <f>TRUNC(F3568*D3568, 1)</f>
        <v>25758.7</v>
      </c>
      <c r="H3568" s="6" t="s">
        <v>5631</v>
      </c>
      <c r="I3568" s="6" t="s">
        <v>5631</v>
      </c>
      <c r="K3568" s="6" t="s">
        <v>3156</v>
      </c>
      <c r="L3568" s="6" t="s">
        <v>5631</v>
      </c>
      <c r="M3568" s="6" t="s">
        <v>3230</v>
      </c>
    </row>
    <row r="3569" spans="1:14" ht="15" customHeight="1">
      <c r="B3569" s="6" t="s">
        <v>4803</v>
      </c>
      <c r="G3569" s="14">
        <f>TRUNC(G3568, 0)</f>
        <v>25758</v>
      </c>
    </row>
    <row r="3570" spans="1:14" ht="15" customHeight="1">
      <c r="B3570" s="6" t="s">
        <v>588</v>
      </c>
      <c r="G3570" s="14">
        <f>TRUNC(G3565+G3567+G3569, 0)</f>
        <v>107077</v>
      </c>
    </row>
    <row r="3571" spans="1:14" ht="15" customHeight="1">
      <c r="A3571" s="13"/>
      <c r="B3571" s="13"/>
      <c r="C3571" s="13"/>
      <c r="D3571" s="13"/>
      <c r="E3571" s="13"/>
      <c r="F3571" s="13"/>
      <c r="G3571" s="13"/>
      <c r="H3571" s="13"/>
    </row>
    <row r="3572" spans="1:14" ht="15" customHeight="1">
      <c r="A3572" s="13" t="s">
        <v>4970</v>
      </c>
      <c r="B3572" s="13" t="s">
        <v>1005</v>
      </c>
      <c r="C3572" s="13"/>
      <c r="D3572" s="13"/>
      <c r="E3572" s="13"/>
      <c r="F3572" s="13"/>
      <c r="G3572" s="13"/>
      <c r="H3572" s="13"/>
      <c r="I3572" s="6" t="s">
        <v>5631</v>
      </c>
      <c r="J3572" s="6" t="s">
        <v>5311</v>
      </c>
    </row>
    <row r="3573" spans="1:14" ht="15" customHeight="1">
      <c r="A3573" s="13" t="s">
        <v>1567</v>
      </c>
      <c r="B3573" s="13" t="s">
        <v>3858</v>
      </c>
      <c r="C3573" s="13"/>
      <c r="D3573" s="13"/>
      <c r="E3573" s="13"/>
      <c r="F3573" s="13"/>
      <c r="G3573" s="13"/>
      <c r="H3573" s="13"/>
    </row>
    <row r="3574" spans="1:14" ht="15" customHeight="1">
      <c r="A3574" s="5" t="s">
        <v>4302</v>
      </c>
      <c r="B3574" s="5"/>
      <c r="C3574" s="5" t="s">
        <v>2755</v>
      </c>
      <c r="D3574" s="5" t="s">
        <v>182</v>
      </c>
      <c r="E3574" s="5" t="s">
        <v>5266</v>
      </c>
      <c r="F3574" s="5" t="s">
        <v>1321</v>
      </c>
      <c r="G3574" s="5" t="s">
        <v>780</v>
      </c>
      <c r="H3574" s="5" t="s">
        <v>1458</v>
      </c>
    </row>
    <row r="3575" spans="1:14" ht="15" customHeight="1">
      <c r="A3575" s="6" t="s">
        <v>405</v>
      </c>
      <c r="B3575" s="6" t="s">
        <v>2946</v>
      </c>
      <c r="C3575" s="6" t="s">
        <v>271</v>
      </c>
      <c r="D3575" s="6">
        <f>(1000 + 944 + 600)*10^-4</f>
        <v>0.25440000000000002</v>
      </c>
      <c r="E3575" s="14" t="s">
        <v>4463</v>
      </c>
      <c r="F3575" s="14">
        <f>TRUNC(중기기초자료!F317 * 중기전역변수!C5/1000,0)</f>
        <v>348071</v>
      </c>
      <c r="G3575" s="15">
        <f>TRUNC(F3575*D3575, 1)</f>
        <v>88549.2</v>
      </c>
      <c r="H3575" s="6" t="s">
        <v>5631</v>
      </c>
      <c r="I3575" s="6" t="s">
        <v>5631</v>
      </c>
      <c r="K3575" s="6" t="s">
        <v>724</v>
      </c>
      <c r="L3575" s="6" t="s">
        <v>5631</v>
      </c>
      <c r="M3575" s="6" t="s">
        <v>1333</v>
      </c>
      <c r="N3575" s="6" t="s">
        <v>4603</v>
      </c>
    </row>
    <row r="3576" spans="1:14" ht="15" customHeight="1">
      <c r="B3576" s="6" t="s">
        <v>4803</v>
      </c>
      <c r="G3576" s="14">
        <f>TRUNC(G3575, 0)</f>
        <v>88549</v>
      </c>
    </row>
    <row r="3577" spans="1:14" ht="15" customHeight="1">
      <c r="A3577" s="6" t="s">
        <v>3802</v>
      </c>
    </row>
    <row r="3578" spans="1:14" ht="15" customHeight="1">
      <c r="B3578" s="6" t="s">
        <v>4803</v>
      </c>
    </row>
    <row r="3579" spans="1:14" ht="15" customHeight="1">
      <c r="A3579" s="6" t="s">
        <v>2270</v>
      </c>
      <c r="B3579" s="6" t="s">
        <v>2417</v>
      </c>
      <c r="C3579" s="6" t="s">
        <v>2659</v>
      </c>
      <c r="D3579" s="6">
        <v>1</v>
      </c>
      <c r="E3579" s="15" t="s">
        <v>3317</v>
      </c>
      <c r="F3579" s="15">
        <f>TRUNC(중기기초자료!E721 * 중기전역변수!C19, 1)</f>
        <v>25758.7</v>
      </c>
      <c r="G3579" s="15">
        <f>TRUNC(F3579*D3579, 1)</f>
        <v>25758.7</v>
      </c>
      <c r="H3579" s="6" t="s">
        <v>5631</v>
      </c>
      <c r="I3579" s="6" t="s">
        <v>5631</v>
      </c>
      <c r="K3579" s="6" t="s">
        <v>3156</v>
      </c>
      <c r="L3579" s="6" t="s">
        <v>5631</v>
      </c>
      <c r="M3579" s="6" t="s">
        <v>3230</v>
      </c>
    </row>
    <row r="3580" spans="1:14" ht="15" customHeight="1">
      <c r="B3580" s="6" t="s">
        <v>4803</v>
      </c>
      <c r="G3580" s="14">
        <f>TRUNC(G3579, 0)</f>
        <v>25758</v>
      </c>
    </row>
    <row r="3581" spans="1:14" ht="15" customHeight="1">
      <c r="B3581" s="6" t="s">
        <v>588</v>
      </c>
      <c r="G3581" s="14">
        <f>TRUNC(G3576+G3578+G3580, 0)</f>
        <v>114307</v>
      </c>
    </row>
    <row r="3582" spans="1:14" ht="15" customHeight="1">
      <c r="A3582" s="13"/>
      <c r="B3582" s="13"/>
      <c r="C3582" s="13"/>
      <c r="D3582" s="13"/>
      <c r="E3582" s="13"/>
      <c r="F3582" s="13"/>
      <c r="G3582" s="13"/>
      <c r="H3582" s="13"/>
    </row>
    <row r="3583" spans="1:14" ht="15" customHeight="1">
      <c r="A3583" s="13" t="s">
        <v>4970</v>
      </c>
      <c r="B3583" s="13" t="s">
        <v>2413</v>
      </c>
      <c r="C3583" s="13"/>
      <c r="D3583" s="13"/>
      <c r="E3583" s="13"/>
      <c r="F3583" s="13"/>
      <c r="G3583" s="13"/>
      <c r="H3583" s="13"/>
      <c r="I3583" s="6" t="s">
        <v>5631</v>
      </c>
      <c r="J3583" s="6" t="s">
        <v>5625</v>
      </c>
    </row>
    <row r="3584" spans="1:14" ht="15" customHeight="1">
      <c r="A3584" s="13" t="s">
        <v>1567</v>
      </c>
      <c r="B3584" s="13" t="s">
        <v>283</v>
      </c>
      <c r="C3584" s="13"/>
      <c r="D3584" s="13"/>
      <c r="E3584" s="13"/>
      <c r="F3584" s="13"/>
      <c r="G3584" s="13"/>
      <c r="H3584" s="13"/>
    </row>
    <row r="3585" spans="1:14" ht="15" customHeight="1">
      <c r="A3585" s="5" t="s">
        <v>4302</v>
      </c>
      <c r="B3585" s="5"/>
      <c r="C3585" s="5" t="s">
        <v>2755</v>
      </c>
      <c r="D3585" s="5" t="s">
        <v>182</v>
      </c>
      <c r="E3585" s="5" t="s">
        <v>5266</v>
      </c>
      <c r="F3585" s="5" t="s">
        <v>1321</v>
      </c>
      <c r="G3585" s="5" t="s">
        <v>780</v>
      </c>
      <c r="H3585" s="5" t="s">
        <v>1458</v>
      </c>
    </row>
    <row r="3586" spans="1:14" ht="15" customHeight="1">
      <c r="A3586" s="6" t="s">
        <v>405</v>
      </c>
      <c r="B3586" s="6" t="s">
        <v>1651</v>
      </c>
      <c r="C3586" s="6" t="s">
        <v>5474</v>
      </c>
      <c r="D3586" s="6">
        <f>(1286 + 357 + 614)*10^-4</f>
        <v>0.22570000000000001</v>
      </c>
      <c r="E3586" s="14" t="s">
        <v>4463</v>
      </c>
      <c r="F3586" s="14">
        <f>TRUNC(중기기초자료!F318 * 중기전역변수!C5/1000,0)</f>
        <v>5369</v>
      </c>
      <c r="G3586" s="15">
        <f>TRUNC(F3586*D3586, 1)</f>
        <v>1211.7</v>
      </c>
      <c r="H3586" s="6" t="s">
        <v>5631</v>
      </c>
      <c r="I3586" s="6" t="s">
        <v>5631</v>
      </c>
      <c r="K3586" s="6" t="s">
        <v>724</v>
      </c>
      <c r="L3586" s="6" t="s">
        <v>5631</v>
      </c>
      <c r="M3586" s="6" t="s">
        <v>1187</v>
      </c>
      <c r="N3586" s="6" t="s">
        <v>2115</v>
      </c>
    </row>
    <row r="3587" spans="1:14" ht="15" customHeight="1">
      <c r="B3587" s="6" t="s">
        <v>4803</v>
      </c>
      <c r="G3587" s="14">
        <f>TRUNC(G3586, 0)</f>
        <v>1211</v>
      </c>
    </row>
    <row r="3588" spans="1:14" ht="15" customHeight="1">
      <c r="A3588" s="6" t="s">
        <v>3802</v>
      </c>
    </row>
    <row r="3589" spans="1:14" ht="15" customHeight="1">
      <c r="B3589" s="6" t="s">
        <v>4803</v>
      </c>
    </row>
    <row r="3590" spans="1:14" ht="15" customHeight="1">
      <c r="A3590" s="6" t="s">
        <v>2270</v>
      </c>
    </row>
    <row r="3591" spans="1:14" ht="15" customHeight="1">
      <c r="B3591" s="6" t="s">
        <v>4803</v>
      </c>
    </row>
    <row r="3592" spans="1:14" ht="15" customHeight="1">
      <c r="B3592" s="6" t="s">
        <v>588</v>
      </c>
      <c r="G3592" s="14">
        <f>TRUNC(G3587+G3589+G3591, 0)</f>
        <v>1211</v>
      </c>
    </row>
    <row r="3593" spans="1:14" ht="15" customHeight="1">
      <c r="A3593" s="13"/>
      <c r="B3593" s="13"/>
      <c r="C3593" s="13"/>
      <c r="D3593" s="13"/>
      <c r="E3593" s="13"/>
      <c r="F3593" s="13"/>
      <c r="G3593" s="13"/>
      <c r="H3593" s="13"/>
    </row>
    <row r="3594" spans="1:14" ht="15" customHeight="1">
      <c r="A3594" s="13" t="s">
        <v>4970</v>
      </c>
      <c r="B3594" s="13" t="s">
        <v>1293</v>
      </c>
      <c r="C3594" s="13"/>
      <c r="D3594" s="13"/>
      <c r="E3594" s="13"/>
      <c r="F3594" s="13"/>
      <c r="G3594" s="13"/>
      <c r="H3594" s="13"/>
      <c r="I3594" s="6" t="s">
        <v>5631</v>
      </c>
      <c r="J3594" s="6" t="s">
        <v>4149</v>
      </c>
    </row>
    <row r="3595" spans="1:14" ht="15" customHeight="1">
      <c r="A3595" s="13" t="s">
        <v>1567</v>
      </c>
      <c r="B3595" s="13" t="s">
        <v>4429</v>
      </c>
      <c r="C3595" s="13"/>
      <c r="D3595" s="13"/>
      <c r="E3595" s="13"/>
      <c r="F3595" s="13"/>
      <c r="G3595" s="13"/>
      <c r="H3595" s="13"/>
    </row>
    <row r="3596" spans="1:14" ht="15" customHeight="1">
      <c r="A3596" s="5" t="s">
        <v>4302</v>
      </c>
      <c r="B3596" s="5"/>
      <c r="C3596" s="5" t="s">
        <v>2755</v>
      </c>
      <c r="D3596" s="5" t="s">
        <v>182</v>
      </c>
      <c r="E3596" s="5" t="s">
        <v>5266</v>
      </c>
      <c r="F3596" s="5" t="s">
        <v>1321</v>
      </c>
      <c r="G3596" s="5" t="s">
        <v>780</v>
      </c>
      <c r="H3596" s="5" t="s">
        <v>1458</v>
      </c>
    </row>
    <row r="3597" spans="1:14" ht="15" customHeight="1">
      <c r="A3597" s="6" t="s">
        <v>405</v>
      </c>
      <c r="B3597" s="6" t="s">
        <v>1651</v>
      </c>
      <c r="C3597" s="6" t="s">
        <v>2462</v>
      </c>
      <c r="D3597" s="6">
        <f>(1286 + 357 + 614)*10^-4</f>
        <v>0.22570000000000001</v>
      </c>
      <c r="E3597" s="14" t="s">
        <v>4463</v>
      </c>
      <c r="F3597" s="14">
        <f>TRUNC(중기기초자료!F319 * 중기전역변수!C5/1000,0)</f>
        <v>5629</v>
      </c>
      <c r="G3597" s="15">
        <f>TRUNC(F3597*D3597, 1)</f>
        <v>1270.4000000000001</v>
      </c>
      <c r="H3597" s="6" t="s">
        <v>5631</v>
      </c>
      <c r="I3597" s="6" t="s">
        <v>5631</v>
      </c>
      <c r="K3597" s="6" t="s">
        <v>724</v>
      </c>
      <c r="L3597" s="6" t="s">
        <v>5631</v>
      </c>
      <c r="M3597" s="6" t="s">
        <v>2584</v>
      </c>
      <c r="N3597" s="6" t="s">
        <v>1922</v>
      </c>
    </row>
    <row r="3598" spans="1:14" ht="15" customHeight="1">
      <c r="B3598" s="6" t="s">
        <v>4803</v>
      </c>
      <c r="G3598" s="14">
        <f>TRUNC(G3597, 0)</f>
        <v>1270</v>
      </c>
    </row>
    <row r="3599" spans="1:14" ht="15" customHeight="1">
      <c r="A3599" s="6" t="s">
        <v>3802</v>
      </c>
    </row>
    <row r="3600" spans="1:14" ht="15" customHeight="1">
      <c r="B3600" s="6" t="s">
        <v>4803</v>
      </c>
    </row>
    <row r="3601" spans="1:14" ht="15" customHeight="1">
      <c r="A3601" s="6" t="s">
        <v>2270</v>
      </c>
    </row>
    <row r="3602" spans="1:14" ht="15" customHeight="1">
      <c r="B3602" s="6" t="s">
        <v>4803</v>
      </c>
    </row>
    <row r="3603" spans="1:14" ht="15" customHeight="1">
      <c r="B3603" s="6" t="s">
        <v>588</v>
      </c>
      <c r="G3603" s="14">
        <f>TRUNC(G3598+G3600+G3602, 0)</f>
        <v>1270</v>
      </c>
    </row>
    <row r="3604" spans="1:14" ht="15" customHeight="1">
      <c r="A3604" s="13"/>
      <c r="B3604" s="13"/>
      <c r="C3604" s="13"/>
      <c r="D3604" s="13"/>
      <c r="E3604" s="13"/>
      <c r="F3604" s="13"/>
      <c r="G3604" s="13"/>
      <c r="H3604" s="13"/>
    </row>
    <row r="3605" spans="1:14" ht="15" customHeight="1">
      <c r="A3605" s="13" t="s">
        <v>4970</v>
      </c>
      <c r="B3605" s="13" t="s">
        <v>1168</v>
      </c>
      <c r="C3605" s="13"/>
      <c r="D3605" s="13"/>
      <c r="E3605" s="13"/>
      <c r="F3605" s="13"/>
      <c r="G3605" s="13"/>
      <c r="H3605" s="13"/>
      <c r="I3605" s="6" t="s">
        <v>5631</v>
      </c>
      <c r="J3605" s="6" t="s">
        <v>2763</v>
      </c>
    </row>
    <row r="3606" spans="1:14" ht="15" customHeight="1">
      <c r="A3606" s="13" t="s">
        <v>1567</v>
      </c>
      <c r="B3606" s="13" t="s">
        <v>4198</v>
      </c>
      <c r="C3606" s="13"/>
      <c r="D3606" s="13"/>
      <c r="E3606" s="13"/>
      <c r="F3606" s="13"/>
      <c r="G3606" s="13"/>
      <c r="H3606" s="13"/>
    </row>
    <row r="3607" spans="1:14" ht="15" customHeight="1">
      <c r="A3607" s="5" t="s">
        <v>4302</v>
      </c>
      <c r="B3607" s="5"/>
      <c r="C3607" s="5" t="s">
        <v>2755</v>
      </c>
      <c r="D3607" s="5" t="s">
        <v>182</v>
      </c>
      <c r="E3607" s="5" t="s">
        <v>5266</v>
      </c>
      <c r="F3607" s="5" t="s">
        <v>1321</v>
      </c>
      <c r="G3607" s="5" t="s">
        <v>780</v>
      </c>
      <c r="H3607" s="5" t="s">
        <v>1458</v>
      </c>
    </row>
    <row r="3608" spans="1:14" ht="15" customHeight="1">
      <c r="A3608" s="6" t="s">
        <v>405</v>
      </c>
      <c r="B3608" s="6" t="s">
        <v>1651</v>
      </c>
      <c r="C3608" s="6" t="s">
        <v>2780</v>
      </c>
      <c r="D3608" s="6">
        <f>(1286 + 357 + 614)*10^-4</f>
        <v>0.22570000000000001</v>
      </c>
      <c r="E3608" s="14" t="s">
        <v>4463</v>
      </c>
      <c r="F3608" s="14">
        <f>TRUNC(중기기초자료!F320 * 중기전역변수!C5/1000,0)</f>
        <v>6668</v>
      </c>
      <c r="G3608" s="15">
        <f>TRUNC(F3608*D3608, 1)</f>
        <v>1504.9</v>
      </c>
      <c r="H3608" s="6" t="s">
        <v>5631</v>
      </c>
      <c r="I3608" s="6" t="s">
        <v>5631</v>
      </c>
      <c r="K3608" s="6" t="s">
        <v>724</v>
      </c>
      <c r="L3608" s="6" t="s">
        <v>5631</v>
      </c>
      <c r="M3608" s="6" t="s">
        <v>3949</v>
      </c>
      <c r="N3608" s="6" t="s">
        <v>2115</v>
      </c>
    </row>
    <row r="3609" spans="1:14" ht="15" customHeight="1">
      <c r="B3609" s="6" t="s">
        <v>4803</v>
      </c>
      <c r="G3609" s="14">
        <f>TRUNC(G3608, 0)</f>
        <v>1504</v>
      </c>
    </row>
    <row r="3610" spans="1:14" ht="15" customHeight="1">
      <c r="A3610" s="6" t="s">
        <v>3802</v>
      </c>
    </row>
    <row r="3611" spans="1:14" ht="15" customHeight="1">
      <c r="B3611" s="6" t="s">
        <v>4803</v>
      </c>
    </row>
    <row r="3612" spans="1:14" ht="15" customHeight="1">
      <c r="A3612" s="6" t="s">
        <v>2270</v>
      </c>
    </row>
    <row r="3613" spans="1:14" ht="15" customHeight="1">
      <c r="B3613" s="6" t="s">
        <v>4803</v>
      </c>
    </row>
    <row r="3614" spans="1:14" ht="15" customHeight="1">
      <c r="B3614" s="6" t="s">
        <v>588</v>
      </c>
      <c r="G3614" s="14">
        <f>TRUNC(G3609+G3611+G3613, 0)</f>
        <v>1504</v>
      </c>
    </row>
    <row r="3615" spans="1:14" ht="15" customHeight="1">
      <c r="A3615" s="13"/>
      <c r="B3615" s="13"/>
      <c r="C3615" s="13"/>
      <c r="D3615" s="13"/>
      <c r="E3615" s="13"/>
      <c r="F3615" s="13"/>
      <c r="G3615" s="13"/>
      <c r="H3615" s="13"/>
    </row>
    <row r="3616" spans="1:14" ht="15" customHeight="1">
      <c r="A3616" s="13" t="s">
        <v>4970</v>
      </c>
      <c r="B3616" s="13" t="s">
        <v>1110</v>
      </c>
      <c r="C3616" s="13"/>
      <c r="D3616" s="13"/>
      <c r="E3616" s="13"/>
      <c r="F3616" s="13"/>
      <c r="G3616" s="13"/>
      <c r="H3616" s="13"/>
      <c r="I3616" s="6" t="s">
        <v>5631</v>
      </c>
      <c r="J3616" s="6" t="s">
        <v>217</v>
      </c>
    </row>
    <row r="3617" spans="1:14" ht="15" customHeight="1">
      <c r="A3617" s="13" t="s">
        <v>1567</v>
      </c>
      <c r="B3617" s="13" t="s">
        <v>4137</v>
      </c>
      <c r="C3617" s="13"/>
      <c r="D3617" s="13"/>
      <c r="E3617" s="13"/>
      <c r="F3617" s="13"/>
      <c r="G3617" s="13"/>
      <c r="H3617" s="13"/>
    </row>
    <row r="3618" spans="1:14" ht="15" customHeight="1">
      <c r="A3618" s="5" t="s">
        <v>4302</v>
      </c>
      <c r="B3618" s="5"/>
      <c r="C3618" s="5" t="s">
        <v>2755</v>
      </c>
      <c r="D3618" s="5" t="s">
        <v>182</v>
      </c>
      <c r="E3618" s="5" t="s">
        <v>5266</v>
      </c>
      <c r="F3618" s="5" t="s">
        <v>1321</v>
      </c>
      <c r="G3618" s="5" t="s">
        <v>780</v>
      </c>
      <c r="H3618" s="5" t="s">
        <v>1458</v>
      </c>
    </row>
    <row r="3619" spans="1:14" ht="15" customHeight="1">
      <c r="A3619" s="6" t="s">
        <v>405</v>
      </c>
      <c r="B3619" s="6" t="s">
        <v>1651</v>
      </c>
      <c r="C3619" s="6" t="s">
        <v>2338</v>
      </c>
      <c r="D3619" s="6">
        <f>(1286 + 357 + 614)*10^-4</f>
        <v>0.22570000000000001</v>
      </c>
      <c r="E3619" s="14" t="s">
        <v>4463</v>
      </c>
      <c r="F3619" s="14">
        <f>TRUNC(중기기초자료!F321 * 중기전역변수!C5/1000,0)</f>
        <v>7633</v>
      </c>
      <c r="G3619" s="15">
        <f>TRUNC(F3619*D3619, 1)</f>
        <v>1722.7</v>
      </c>
      <c r="H3619" s="6" t="s">
        <v>5631</v>
      </c>
      <c r="I3619" s="6" t="s">
        <v>5631</v>
      </c>
      <c r="K3619" s="6" t="s">
        <v>724</v>
      </c>
      <c r="L3619" s="6" t="s">
        <v>5631</v>
      </c>
      <c r="M3619" s="6" t="s">
        <v>4238</v>
      </c>
      <c r="N3619" s="6" t="s">
        <v>2115</v>
      </c>
    </row>
    <row r="3620" spans="1:14" ht="15" customHeight="1">
      <c r="B3620" s="6" t="s">
        <v>4803</v>
      </c>
      <c r="G3620" s="14">
        <f>TRUNC(G3619, 0)</f>
        <v>1722</v>
      </c>
    </row>
    <row r="3621" spans="1:14" ht="15" customHeight="1">
      <c r="A3621" s="6" t="s">
        <v>3802</v>
      </c>
    </row>
    <row r="3622" spans="1:14" ht="15" customHeight="1">
      <c r="B3622" s="6" t="s">
        <v>4803</v>
      </c>
    </row>
    <row r="3623" spans="1:14" ht="15" customHeight="1">
      <c r="A3623" s="6" t="s">
        <v>2270</v>
      </c>
    </row>
    <row r="3624" spans="1:14" ht="15" customHeight="1">
      <c r="B3624" s="6" t="s">
        <v>4803</v>
      </c>
    </row>
    <row r="3625" spans="1:14" ht="15" customHeight="1">
      <c r="B3625" s="6" t="s">
        <v>588</v>
      </c>
      <c r="G3625" s="14">
        <f>TRUNC(G3620+G3622+G3624, 0)</f>
        <v>1722</v>
      </c>
    </row>
    <row r="3626" spans="1:14" ht="15" customHeight="1">
      <c r="A3626" s="13"/>
      <c r="B3626" s="13"/>
      <c r="C3626" s="13"/>
      <c r="D3626" s="13"/>
      <c r="E3626" s="13"/>
      <c r="F3626" s="13"/>
      <c r="G3626" s="13"/>
      <c r="H3626" s="13"/>
    </row>
    <row r="3627" spans="1:14" ht="15" customHeight="1">
      <c r="A3627" s="13" t="s">
        <v>4970</v>
      </c>
      <c r="B3627" s="13" t="s">
        <v>4323</v>
      </c>
      <c r="C3627" s="13"/>
      <c r="D3627" s="13"/>
      <c r="E3627" s="13"/>
      <c r="F3627" s="13"/>
      <c r="G3627" s="13"/>
      <c r="H3627" s="13"/>
      <c r="I3627" s="6" t="s">
        <v>5631</v>
      </c>
      <c r="J3627" s="6" t="s">
        <v>857</v>
      </c>
    </row>
    <row r="3628" spans="1:14" ht="15" customHeight="1">
      <c r="A3628" s="13" t="s">
        <v>1567</v>
      </c>
      <c r="B3628" s="13" t="s">
        <v>1459</v>
      </c>
      <c r="C3628" s="13"/>
      <c r="D3628" s="13"/>
      <c r="E3628" s="13"/>
      <c r="F3628" s="13"/>
      <c r="G3628" s="13"/>
      <c r="H3628" s="13"/>
    </row>
    <row r="3629" spans="1:14" ht="15" customHeight="1">
      <c r="A3629" s="5" t="s">
        <v>4302</v>
      </c>
      <c r="B3629" s="5"/>
      <c r="C3629" s="5" t="s">
        <v>2755</v>
      </c>
      <c r="D3629" s="5" t="s">
        <v>182</v>
      </c>
      <c r="E3629" s="5" t="s">
        <v>5266</v>
      </c>
      <c r="F3629" s="5" t="s">
        <v>1321</v>
      </c>
      <c r="G3629" s="5" t="s">
        <v>780</v>
      </c>
      <c r="H3629" s="5" t="s">
        <v>1458</v>
      </c>
    </row>
    <row r="3630" spans="1:14" ht="15" customHeight="1">
      <c r="A3630" s="6" t="s">
        <v>405</v>
      </c>
      <c r="B3630" s="6" t="s">
        <v>1651</v>
      </c>
      <c r="C3630" s="6" t="s">
        <v>203</v>
      </c>
      <c r="D3630" s="6">
        <f>(1286 + 357 + 614)*10^-4</f>
        <v>0.22570000000000001</v>
      </c>
      <c r="E3630" s="14" t="s">
        <v>4463</v>
      </c>
      <c r="F3630" s="14">
        <f>TRUNC(중기기초자료!F322 * 중기전역변수!C5/1000,0)</f>
        <v>9012</v>
      </c>
      <c r="G3630" s="15">
        <f>TRUNC(F3630*D3630, 1)</f>
        <v>2034</v>
      </c>
      <c r="H3630" s="6" t="s">
        <v>5631</v>
      </c>
      <c r="I3630" s="6" t="s">
        <v>5631</v>
      </c>
      <c r="K3630" s="6" t="s">
        <v>724</v>
      </c>
      <c r="L3630" s="6" t="s">
        <v>5631</v>
      </c>
      <c r="M3630" s="6" t="s">
        <v>5286</v>
      </c>
      <c r="N3630" s="6" t="s">
        <v>2115</v>
      </c>
    </row>
    <row r="3631" spans="1:14" ht="15" customHeight="1">
      <c r="B3631" s="6" t="s">
        <v>4803</v>
      </c>
      <c r="G3631" s="14">
        <f>TRUNC(G3630, 0)</f>
        <v>2034</v>
      </c>
    </row>
    <row r="3632" spans="1:14" ht="15" customHeight="1">
      <c r="A3632" s="6" t="s">
        <v>3802</v>
      </c>
    </row>
    <row r="3633" spans="1:14" ht="15" customHeight="1">
      <c r="B3633" s="6" t="s">
        <v>4803</v>
      </c>
    </row>
    <row r="3634" spans="1:14" ht="15" customHeight="1">
      <c r="A3634" s="6" t="s">
        <v>2270</v>
      </c>
    </row>
    <row r="3635" spans="1:14" ht="15" customHeight="1">
      <c r="B3635" s="6" t="s">
        <v>4803</v>
      </c>
    </row>
    <row r="3636" spans="1:14" ht="15" customHeight="1">
      <c r="B3636" s="6" t="s">
        <v>588</v>
      </c>
      <c r="G3636" s="14">
        <f>TRUNC(G3631+G3633+G3635, 0)</f>
        <v>2034</v>
      </c>
    </row>
    <row r="3637" spans="1:14" ht="15" customHeight="1">
      <c r="A3637" s="13"/>
      <c r="B3637" s="13"/>
      <c r="C3637" s="13"/>
      <c r="D3637" s="13"/>
      <c r="E3637" s="13"/>
      <c r="F3637" s="13"/>
      <c r="G3637" s="13"/>
      <c r="H3637" s="13"/>
    </row>
    <row r="3638" spans="1:14" ht="15" customHeight="1">
      <c r="A3638" s="13" t="s">
        <v>4970</v>
      </c>
      <c r="B3638" s="13" t="s">
        <v>226</v>
      </c>
      <c r="C3638" s="13"/>
      <c r="D3638" s="13"/>
      <c r="E3638" s="13"/>
      <c r="F3638" s="13"/>
      <c r="G3638" s="13"/>
      <c r="H3638" s="13"/>
      <c r="I3638" s="6" t="s">
        <v>5631</v>
      </c>
      <c r="J3638" s="6" t="s">
        <v>4114</v>
      </c>
    </row>
    <row r="3639" spans="1:14" ht="15" customHeight="1">
      <c r="A3639" s="13" t="s">
        <v>1567</v>
      </c>
      <c r="B3639" s="13" t="s">
        <v>5289</v>
      </c>
      <c r="C3639" s="13"/>
      <c r="D3639" s="13"/>
      <c r="E3639" s="13"/>
      <c r="F3639" s="13"/>
      <c r="G3639" s="13"/>
      <c r="H3639" s="13"/>
    </row>
    <row r="3640" spans="1:14" ht="15" customHeight="1">
      <c r="A3640" s="5" t="s">
        <v>4302</v>
      </c>
      <c r="B3640" s="5"/>
      <c r="C3640" s="5" t="s">
        <v>2755</v>
      </c>
      <c r="D3640" s="5" t="s">
        <v>182</v>
      </c>
      <c r="E3640" s="5" t="s">
        <v>5266</v>
      </c>
      <c r="F3640" s="5" t="s">
        <v>1321</v>
      </c>
      <c r="G3640" s="5" t="s">
        <v>780</v>
      </c>
      <c r="H3640" s="5" t="s">
        <v>1458</v>
      </c>
    </row>
    <row r="3641" spans="1:14" ht="15" customHeight="1">
      <c r="A3641" s="6" t="s">
        <v>405</v>
      </c>
      <c r="B3641" s="6" t="s">
        <v>1401</v>
      </c>
      <c r="C3641" s="6" t="s">
        <v>4408</v>
      </c>
      <c r="D3641" s="6">
        <f>(750 + 333 + 588)*10^-4</f>
        <v>0.1671</v>
      </c>
      <c r="E3641" s="14" t="s">
        <v>4463</v>
      </c>
      <c r="F3641" s="14">
        <f>TRUNC(중기기초자료!F323 * 중기전역변수!C5/1000,0)</f>
        <v>26901</v>
      </c>
      <c r="G3641" s="15">
        <f>TRUNC(F3641*D3641, 1)</f>
        <v>4495.1000000000004</v>
      </c>
      <c r="H3641" s="6" t="s">
        <v>5631</v>
      </c>
      <c r="I3641" s="6" t="s">
        <v>5631</v>
      </c>
      <c r="K3641" s="6" t="s">
        <v>724</v>
      </c>
      <c r="L3641" s="6" t="s">
        <v>5631</v>
      </c>
      <c r="M3641" s="6" t="s">
        <v>2602</v>
      </c>
      <c r="N3641" s="6" t="s">
        <v>3849</v>
      </c>
    </row>
    <row r="3642" spans="1:14" ht="15" customHeight="1">
      <c r="B3642" s="6" t="s">
        <v>4803</v>
      </c>
      <c r="G3642" s="14">
        <f>TRUNC(G3641, 0)</f>
        <v>4495</v>
      </c>
    </row>
    <row r="3643" spans="1:14" ht="15" customHeight="1">
      <c r="A3643" s="6" t="s">
        <v>3802</v>
      </c>
    </row>
    <row r="3644" spans="1:14" ht="15" customHeight="1">
      <c r="B3644" s="6" t="s">
        <v>4803</v>
      </c>
    </row>
    <row r="3645" spans="1:14" ht="15" customHeight="1">
      <c r="A3645" s="6" t="s">
        <v>2270</v>
      </c>
    </row>
    <row r="3646" spans="1:14" ht="15" customHeight="1">
      <c r="B3646" s="6" t="s">
        <v>4803</v>
      </c>
    </row>
    <row r="3647" spans="1:14" ht="15" customHeight="1">
      <c r="B3647" s="6" t="s">
        <v>588</v>
      </c>
      <c r="G3647" s="14">
        <f>TRUNC(G3642+G3644+G3646, 0)</f>
        <v>4495</v>
      </c>
    </row>
    <row r="3648" spans="1:14" ht="15" customHeight="1">
      <c r="A3648" s="13"/>
      <c r="B3648" s="13"/>
      <c r="C3648" s="13"/>
      <c r="D3648" s="13"/>
      <c r="E3648" s="13"/>
      <c r="F3648" s="13"/>
      <c r="G3648" s="13"/>
      <c r="H3648" s="13"/>
    </row>
    <row r="3649" spans="1:14" ht="15" customHeight="1">
      <c r="A3649" s="13" t="s">
        <v>4970</v>
      </c>
      <c r="B3649" s="13" t="s">
        <v>5083</v>
      </c>
      <c r="C3649" s="13"/>
      <c r="D3649" s="13"/>
      <c r="E3649" s="13"/>
      <c r="F3649" s="13"/>
      <c r="G3649" s="13"/>
      <c r="H3649" s="13"/>
      <c r="I3649" s="6" t="s">
        <v>5631</v>
      </c>
      <c r="J3649" s="6" t="s">
        <v>165</v>
      </c>
    </row>
    <row r="3650" spans="1:14" ht="15" customHeight="1">
      <c r="A3650" s="13" t="s">
        <v>1567</v>
      </c>
      <c r="B3650" s="13" t="s">
        <v>531</v>
      </c>
      <c r="C3650" s="13"/>
      <c r="D3650" s="13"/>
      <c r="E3650" s="13"/>
      <c r="F3650" s="13"/>
      <c r="G3650" s="13"/>
      <c r="H3650" s="13"/>
    </row>
    <row r="3651" spans="1:14" ht="15" customHeight="1">
      <c r="A3651" s="5" t="s">
        <v>4302</v>
      </c>
      <c r="B3651" s="5"/>
      <c r="C3651" s="5" t="s">
        <v>2755</v>
      </c>
      <c r="D3651" s="5" t="s">
        <v>182</v>
      </c>
      <c r="E3651" s="5" t="s">
        <v>5266</v>
      </c>
      <c r="F3651" s="5" t="s">
        <v>1321</v>
      </c>
      <c r="G3651" s="5" t="s">
        <v>780</v>
      </c>
      <c r="H3651" s="5" t="s">
        <v>1458</v>
      </c>
    </row>
    <row r="3652" spans="1:14" ht="15" customHeight="1">
      <c r="A3652" s="6" t="s">
        <v>405</v>
      </c>
      <c r="B3652" s="6" t="s">
        <v>1401</v>
      </c>
      <c r="C3652" s="6" t="s">
        <v>2400</v>
      </c>
      <c r="D3652" s="6">
        <f>(750 + 333 + 588)*10^-4</f>
        <v>0.1671</v>
      </c>
      <c r="E3652" s="14" t="s">
        <v>4463</v>
      </c>
      <c r="F3652" s="14">
        <f>TRUNC(중기기초자료!F324 * 중기전역변수!C5/1000,0)</f>
        <v>29287</v>
      </c>
      <c r="G3652" s="15">
        <f>TRUNC(F3652*D3652, 1)</f>
        <v>4893.8</v>
      </c>
      <c r="H3652" s="6" t="s">
        <v>5631</v>
      </c>
      <c r="I3652" s="6" t="s">
        <v>5631</v>
      </c>
      <c r="K3652" s="6" t="s">
        <v>724</v>
      </c>
      <c r="L3652" s="6" t="s">
        <v>5631</v>
      </c>
      <c r="M3652" s="6" t="s">
        <v>4467</v>
      </c>
      <c r="N3652" s="6" t="s">
        <v>3849</v>
      </c>
    </row>
    <row r="3653" spans="1:14" ht="15" customHeight="1">
      <c r="B3653" s="6" t="s">
        <v>4803</v>
      </c>
      <c r="G3653" s="14">
        <f>TRUNC(G3652, 0)</f>
        <v>4893</v>
      </c>
    </row>
    <row r="3654" spans="1:14" ht="15" customHeight="1">
      <c r="A3654" s="6" t="s">
        <v>3802</v>
      </c>
    </row>
    <row r="3655" spans="1:14" ht="15" customHeight="1">
      <c r="B3655" s="6" t="s">
        <v>4803</v>
      </c>
    </row>
    <row r="3656" spans="1:14" ht="15" customHeight="1">
      <c r="A3656" s="6" t="s">
        <v>2270</v>
      </c>
    </row>
    <row r="3657" spans="1:14" ht="15" customHeight="1">
      <c r="B3657" s="6" t="s">
        <v>4803</v>
      </c>
    </row>
    <row r="3658" spans="1:14" ht="15" customHeight="1">
      <c r="B3658" s="6" t="s">
        <v>588</v>
      </c>
      <c r="G3658" s="14">
        <f>TRUNC(G3653+G3655+G3657, 0)</f>
        <v>4893</v>
      </c>
    </row>
    <row r="3659" spans="1:14" ht="15" customHeight="1">
      <c r="A3659" s="13"/>
      <c r="B3659" s="13"/>
      <c r="C3659" s="13"/>
      <c r="D3659" s="13"/>
      <c r="E3659" s="13"/>
      <c r="F3659" s="13"/>
      <c r="G3659" s="13"/>
      <c r="H3659" s="13"/>
    </row>
    <row r="3660" spans="1:14" ht="15" customHeight="1">
      <c r="A3660" s="13" t="s">
        <v>4970</v>
      </c>
      <c r="B3660" s="13" t="s">
        <v>1118</v>
      </c>
      <c r="C3660" s="13"/>
      <c r="D3660" s="13"/>
      <c r="E3660" s="13"/>
      <c r="F3660" s="13"/>
      <c r="G3660" s="13"/>
      <c r="H3660" s="13"/>
      <c r="I3660" s="6" t="s">
        <v>5631</v>
      </c>
      <c r="J3660" s="6" t="s">
        <v>3158</v>
      </c>
    </row>
    <row r="3661" spans="1:14" ht="15" customHeight="1">
      <c r="A3661" s="13" t="s">
        <v>1567</v>
      </c>
      <c r="B3661" s="13" t="s">
        <v>3948</v>
      </c>
      <c r="C3661" s="13"/>
      <c r="D3661" s="13"/>
      <c r="E3661" s="13"/>
      <c r="F3661" s="13"/>
      <c r="G3661" s="13"/>
      <c r="H3661" s="13"/>
    </row>
    <row r="3662" spans="1:14" ht="15" customHeight="1">
      <c r="A3662" s="5" t="s">
        <v>4302</v>
      </c>
      <c r="B3662" s="5"/>
      <c r="C3662" s="5" t="s">
        <v>2755</v>
      </c>
      <c r="D3662" s="5" t="s">
        <v>182</v>
      </c>
      <c r="E3662" s="5" t="s">
        <v>5266</v>
      </c>
      <c r="F3662" s="5" t="s">
        <v>1321</v>
      </c>
      <c r="G3662" s="5" t="s">
        <v>780</v>
      </c>
      <c r="H3662" s="5" t="s">
        <v>1458</v>
      </c>
    </row>
    <row r="3663" spans="1:14" ht="15" customHeight="1">
      <c r="A3663" s="6" t="s">
        <v>405</v>
      </c>
      <c r="B3663" s="6" t="s">
        <v>1401</v>
      </c>
      <c r="C3663" s="6" t="s">
        <v>5171</v>
      </c>
      <c r="D3663" s="6">
        <f>(750 + 333 + 588)*10^-4</f>
        <v>0.1671</v>
      </c>
      <c r="E3663" s="14" t="s">
        <v>4463</v>
      </c>
      <c r="F3663" s="14">
        <f>TRUNC(중기기초자료!F325 * 중기전역변수!C5/1000,0)</f>
        <v>37916</v>
      </c>
      <c r="G3663" s="15">
        <f>TRUNC(F3663*D3663, 1)</f>
        <v>6335.7</v>
      </c>
      <c r="H3663" s="6" t="s">
        <v>5631</v>
      </c>
      <c r="I3663" s="6" t="s">
        <v>5631</v>
      </c>
      <c r="K3663" s="6" t="s">
        <v>724</v>
      </c>
      <c r="L3663" s="6" t="s">
        <v>5631</v>
      </c>
      <c r="M3663" s="6" t="s">
        <v>1985</v>
      </c>
      <c r="N3663" s="6" t="s">
        <v>3849</v>
      </c>
    </row>
    <row r="3664" spans="1:14" ht="15" customHeight="1">
      <c r="B3664" s="6" t="s">
        <v>4803</v>
      </c>
      <c r="G3664" s="14">
        <f>TRUNC(G3663, 0)</f>
        <v>6335</v>
      </c>
    </row>
    <row r="3665" spans="1:14" ht="15" customHeight="1">
      <c r="A3665" s="6" t="s">
        <v>3802</v>
      </c>
    </row>
    <row r="3666" spans="1:14" ht="15" customHeight="1">
      <c r="B3666" s="6" t="s">
        <v>4803</v>
      </c>
    </row>
    <row r="3667" spans="1:14" ht="15" customHeight="1">
      <c r="A3667" s="6" t="s">
        <v>2270</v>
      </c>
    </row>
    <row r="3668" spans="1:14" ht="15" customHeight="1">
      <c r="B3668" s="6" t="s">
        <v>4803</v>
      </c>
    </row>
    <row r="3669" spans="1:14" ht="15" customHeight="1">
      <c r="B3669" s="6" t="s">
        <v>588</v>
      </c>
      <c r="G3669" s="14">
        <f>TRUNC(G3664+G3666+G3668, 0)</f>
        <v>6335</v>
      </c>
    </row>
    <row r="3670" spans="1:14" ht="15" customHeight="1">
      <c r="A3670" s="13"/>
      <c r="B3670" s="13"/>
      <c r="C3670" s="13"/>
      <c r="D3670" s="13"/>
      <c r="E3670" s="13"/>
      <c r="F3670" s="13"/>
      <c r="G3670" s="13"/>
      <c r="H3670" s="13"/>
    </row>
    <row r="3671" spans="1:14" ht="15" customHeight="1">
      <c r="A3671" s="13" t="s">
        <v>4970</v>
      </c>
      <c r="B3671" s="13" t="s">
        <v>1690</v>
      </c>
      <c r="C3671" s="13"/>
      <c r="D3671" s="13"/>
      <c r="E3671" s="13"/>
      <c r="F3671" s="13"/>
      <c r="G3671" s="13"/>
      <c r="H3671" s="13"/>
      <c r="I3671" s="6" t="s">
        <v>5631</v>
      </c>
      <c r="J3671" s="6" t="s">
        <v>1147</v>
      </c>
    </row>
    <row r="3672" spans="1:14" ht="15" customHeight="1">
      <c r="A3672" s="13" t="s">
        <v>1567</v>
      </c>
      <c r="B3672" s="13" t="s">
        <v>1625</v>
      </c>
      <c r="C3672" s="13"/>
      <c r="D3672" s="13"/>
      <c r="E3672" s="13"/>
      <c r="F3672" s="13"/>
      <c r="G3672" s="13"/>
      <c r="H3672" s="13"/>
    </row>
    <row r="3673" spans="1:14" ht="15" customHeight="1">
      <c r="A3673" s="5" t="s">
        <v>4302</v>
      </c>
      <c r="B3673" s="5"/>
      <c r="C3673" s="5" t="s">
        <v>2755</v>
      </c>
      <c r="D3673" s="5" t="s">
        <v>182</v>
      </c>
      <c r="E3673" s="5" t="s">
        <v>5266</v>
      </c>
      <c r="F3673" s="5" t="s">
        <v>1321</v>
      </c>
      <c r="G3673" s="5" t="s">
        <v>780</v>
      </c>
      <c r="H3673" s="5" t="s">
        <v>1458</v>
      </c>
    </row>
    <row r="3674" spans="1:14" ht="15" customHeight="1">
      <c r="A3674" s="6" t="s">
        <v>405</v>
      </c>
      <c r="B3674" s="6" t="s">
        <v>1401</v>
      </c>
      <c r="C3674" s="6" t="s">
        <v>4308</v>
      </c>
      <c r="D3674" s="6">
        <f>(750 + 333 + 588)*10^-4</f>
        <v>0.1671</v>
      </c>
      <c r="E3674" s="14" t="s">
        <v>4463</v>
      </c>
      <c r="F3674" s="14">
        <f>TRUNC(중기기초자료!F326 * 중기전역변수!C5/1000,0)</f>
        <v>39332</v>
      </c>
      <c r="G3674" s="15">
        <f>TRUNC(F3674*D3674, 1)</f>
        <v>6572.3</v>
      </c>
      <c r="H3674" s="6" t="s">
        <v>5631</v>
      </c>
      <c r="I3674" s="6" t="s">
        <v>5631</v>
      </c>
      <c r="K3674" s="6" t="s">
        <v>724</v>
      </c>
      <c r="L3674" s="6" t="s">
        <v>5631</v>
      </c>
      <c r="M3674" s="6" t="s">
        <v>5505</v>
      </c>
      <c r="N3674" s="6" t="s">
        <v>3849</v>
      </c>
    </row>
    <row r="3675" spans="1:14" ht="15" customHeight="1">
      <c r="B3675" s="6" t="s">
        <v>4803</v>
      </c>
      <c r="G3675" s="14">
        <f>TRUNC(G3674, 0)</f>
        <v>6572</v>
      </c>
    </row>
    <row r="3676" spans="1:14" ht="15" customHeight="1">
      <c r="A3676" s="6" t="s">
        <v>3802</v>
      </c>
    </row>
    <row r="3677" spans="1:14" ht="15" customHeight="1">
      <c r="B3677" s="6" t="s">
        <v>4803</v>
      </c>
    </row>
    <row r="3678" spans="1:14" ht="15" customHeight="1">
      <c r="A3678" s="6" t="s">
        <v>2270</v>
      </c>
    </row>
    <row r="3679" spans="1:14" ht="15" customHeight="1">
      <c r="B3679" s="6" t="s">
        <v>4803</v>
      </c>
    </row>
    <row r="3680" spans="1:14" ht="15" customHeight="1">
      <c r="B3680" s="6" t="s">
        <v>588</v>
      </c>
      <c r="G3680" s="14">
        <f>TRUNC(G3675+G3677+G3679, 0)</f>
        <v>6572</v>
      </c>
    </row>
    <row r="3681" spans="1:14" ht="15" customHeight="1">
      <c r="A3681" s="13"/>
      <c r="B3681" s="13"/>
      <c r="C3681" s="13"/>
      <c r="D3681" s="13"/>
      <c r="E3681" s="13"/>
      <c r="F3681" s="13"/>
      <c r="G3681" s="13"/>
      <c r="H3681" s="13"/>
    </row>
    <row r="3682" spans="1:14" ht="15" customHeight="1">
      <c r="A3682" s="13" t="s">
        <v>4970</v>
      </c>
      <c r="B3682" s="13" t="s">
        <v>257</v>
      </c>
      <c r="C3682" s="13"/>
      <c r="D3682" s="13"/>
      <c r="E3682" s="13"/>
      <c r="F3682" s="13"/>
      <c r="G3682" s="13"/>
      <c r="H3682" s="13"/>
      <c r="I3682" s="6" t="s">
        <v>5631</v>
      </c>
      <c r="J3682" s="6" t="s">
        <v>3534</v>
      </c>
    </row>
    <row r="3683" spans="1:14" ht="15" customHeight="1">
      <c r="A3683" s="13" t="s">
        <v>1567</v>
      </c>
      <c r="B3683" s="13" t="s">
        <v>5294</v>
      </c>
      <c r="C3683" s="13"/>
      <c r="D3683" s="13"/>
      <c r="E3683" s="13"/>
      <c r="F3683" s="13"/>
      <c r="G3683" s="13"/>
      <c r="H3683" s="13"/>
    </row>
    <row r="3684" spans="1:14" ht="15" customHeight="1">
      <c r="A3684" s="5" t="s">
        <v>4302</v>
      </c>
      <c r="B3684" s="5"/>
      <c r="C3684" s="5" t="s">
        <v>2755</v>
      </c>
      <c r="D3684" s="5" t="s">
        <v>182</v>
      </c>
      <c r="E3684" s="5" t="s">
        <v>5266</v>
      </c>
      <c r="F3684" s="5" t="s">
        <v>1321</v>
      </c>
      <c r="G3684" s="5" t="s">
        <v>780</v>
      </c>
      <c r="H3684" s="5" t="s">
        <v>1458</v>
      </c>
    </row>
    <row r="3685" spans="1:14" ht="15" customHeight="1">
      <c r="A3685" s="6" t="s">
        <v>405</v>
      </c>
      <c r="B3685" s="6" t="s">
        <v>1401</v>
      </c>
      <c r="C3685" s="6" t="s">
        <v>4637</v>
      </c>
      <c r="D3685" s="6">
        <f>(750 + 333 + 588)*10^-4</f>
        <v>0.1671</v>
      </c>
      <c r="E3685" s="14" t="s">
        <v>4463</v>
      </c>
      <c r="F3685" s="14">
        <f>TRUNC(중기기초자료!F327 * 중기전역변수!C5/1000,0)</f>
        <v>52770</v>
      </c>
      <c r="G3685" s="15">
        <f>TRUNC(F3685*D3685, 1)</f>
        <v>8817.7999999999993</v>
      </c>
      <c r="H3685" s="6" t="s">
        <v>5631</v>
      </c>
      <c r="I3685" s="6" t="s">
        <v>5631</v>
      </c>
      <c r="K3685" s="6" t="s">
        <v>724</v>
      </c>
      <c r="L3685" s="6" t="s">
        <v>5631</v>
      </c>
      <c r="M3685" s="6" t="s">
        <v>2449</v>
      </c>
      <c r="N3685" s="6" t="s">
        <v>3849</v>
      </c>
    </row>
    <row r="3686" spans="1:14" ht="15" customHeight="1">
      <c r="B3686" s="6" t="s">
        <v>4803</v>
      </c>
      <c r="G3686" s="14">
        <f>TRUNC(G3685, 0)</f>
        <v>8817</v>
      </c>
    </row>
    <row r="3687" spans="1:14" ht="15" customHeight="1">
      <c r="A3687" s="6" t="s">
        <v>3802</v>
      </c>
    </row>
    <row r="3688" spans="1:14" ht="15" customHeight="1">
      <c r="B3688" s="6" t="s">
        <v>4803</v>
      </c>
    </row>
    <row r="3689" spans="1:14" ht="15" customHeight="1">
      <c r="A3689" s="6" t="s">
        <v>2270</v>
      </c>
    </row>
    <row r="3690" spans="1:14" ht="15" customHeight="1">
      <c r="B3690" s="6" t="s">
        <v>4803</v>
      </c>
    </row>
    <row r="3691" spans="1:14" ht="15" customHeight="1">
      <c r="B3691" s="6" t="s">
        <v>588</v>
      </c>
      <c r="G3691" s="14">
        <f>TRUNC(G3686+G3688+G3690, 0)</f>
        <v>8817</v>
      </c>
    </row>
    <row r="3692" spans="1:14" ht="15" customHeight="1">
      <c r="A3692" s="13"/>
      <c r="B3692" s="13"/>
      <c r="C3692" s="13"/>
      <c r="D3692" s="13"/>
      <c r="E3692" s="13"/>
      <c r="F3692" s="13"/>
      <c r="G3692" s="13"/>
      <c r="H3692" s="13"/>
    </row>
    <row r="3693" spans="1:14" ht="15" customHeight="1">
      <c r="A3693" s="13" t="s">
        <v>4970</v>
      </c>
      <c r="B3693" s="13" t="s">
        <v>2019</v>
      </c>
      <c r="C3693" s="13"/>
      <c r="D3693" s="13"/>
      <c r="E3693" s="13"/>
      <c r="F3693" s="13"/>
      <c r="G3693" s="13"/>
      <c r="H3693" s="13"/>
      <c r="I3693" s="6" t="s">
        <v>5631</v>
      </c>
      <c r="J3693" s="6" t="s">
        <v>324</v>
      </c>
    </row>
    <row r="3694" spans="1:14" ht="15" customHeight="1">
      <c r="A3694" s="13" t="s">
        <v>1567</v>
      </c>
      <c r="B3694" s="13" t="s">
        <v>869</v>
      </c>
      <c r="C3694" s="13"/>
      <c r="D3694" s="13"/>
      <c r="E3694" s="13"/>
      <c r="F3694" s="13"/>
      <c r="G3694" s="13"/>
      <c r="H3694" s="13"/>
    </row>
    <row r="3695" spans="1:14" ht="15" customHeight="1">
      <c r="A3695" s="5" t="s">
        <v>4302</v>
      </c>
      <c r="B3695" s="5"/>
      <c r="C3695" s="5" t="s">
        <v>2755</v>
      </c>
      <c r="D3695" s="5" t="s">
        <v>182</v>
      </c>
      <c r="E3695" s="5" t="s">
        <v>5266</v>
      </c>
      <c r="F3695" s="5" t="s">
        <v>1321</v>
      </c>
      <c r="G3695" s="5" t="s">
        <v>780</v>
      </c>
      <c r="H3695" s="5" t="s">
        <v>1458</v>
      </c>
    </row>
    <row r="3696" spans="1:14" ht="15" customHeight="1">
      <c r="A3696" s="6" t="s">
        <v>405</v>
      </c>
      <c r="B3696" s="6" t="s">
        <v>3183</v>
      </c>
      <c r="C3696" s="6" t="s">
        <v>942</v>
      </c>
      <c r="D3696" s="6">
        <f>(750 + 708 + 588)*10^-4</f>
        <v>0.2046</v>
      </c>
      <c r="E3696" s="14" t="s">
        <v>4463</v>
      </c>
      <c r="F3696" s="14">
        <f>TRUNC(중기기초자료!F328 * 중기전역변수!C5/1000,0)</f>
        <v>24748</v>
      </c>
      <c r="G3696" s="15">
        <f>TRUNC(F3696*D3696, 1)</f>
        <v>5063.3999999999996</v>
      </c>
      <c r="H3696" s="6" t="s">
        <v>5631</v>
      </c>
      <c r="I3696" s="6" t="s">
        <v>5631</v>
      </c>
      <c r="K3696" s="6" t="s">
        <v>724</v>
      </c>
      <c r="L3696" s="6" t="s">
        <v>5631</v>
      </c>
      <c r="M3696" s="6" t="s">
        <v>4330</v>
      </c>
      <c r="N3696" s="6" t="s">
        <v>3681</v>
      </c>
    </row>
    <row r="3697" spans="1:14" ht="15" customHeight="1">
      <c r="B3697" s="6" t="s">
        <v>4803</v>
      </c>
      <c r="G3697" s="14">
        <f>TRUNC(G3696, 0)</f>
        <v>5063</v>
      </c>
    </row>
    <row r="3698" spans="1:14" ht="15" customHeight="1">
      <c r="A3698" s="6" t="s">
        <v>3802</v>
      </c>
    </row>
    <row r="3699" spans="1:14" ht="15" customHeight="1">
      <c r="B3699" s="6" t="s">
        <v>4803</v>
      </c>
    </row>
    <row r="3700" spans="1:14" ht="15" customHeight="1">
      <c r="A3700" s="6" t="s">
        <v>2270</v>
      </c>
    </row>
    <row r="3701" spans="1:14" ht="15" customHeight="1">
      <c r="B3701" s="6" t="s">
        <v>4803</v>
      </c>
    </row>
    <row r="3702" spans="1:14" ht="15" customHeight="1">
      <c r="B3702" s="6" t="s">
        <v>588</v>
      </c>
      <c r="G3702" s="14">
        <f>TRUNC(G3697+G3699+G3701, 0)</f>
        <v>5063</v>
      </c>
    </row>
    <row r="3703" spans="1:14" ht="15" customHeight="1">
      <c r="A3703" s="13"/>
      <c r="B3703" s="13"/>
      <c r="C3703" s="13"/>
      <c r="D3703" s="13"/>
      <c r="E3703" s="13"/>
      <c r="F3703" s="13"/>
      <c r="G3703" s="13"/>
      <c r="H3703" s="13"/>
    </row>
    <row r="3704" spans="1:14" ht="15" customHeight="1">
      <c r="A3704" s="13" t="s">
        <v>4970</v>
      </c>
      <c r="B3704" s="13" t="s">
        <v>1962</v>
      </c>
      <c r="C3704" s="13"/>
      <c r="D3704" s="13"/>
      <c r="E3704" s="13"/>
      <c r="F3704" s="13"/>
      <c r="G3704" s="13"/>
      <c r="H3704" s="13"/>
      <c r="I3704" s="6" t="s">
        <v>5631</v>
      </c>
      <c r="J3704" s="6" t="s">
        <v>3971</v>
      </c>
    </row>
    <row r="3705" spans="1:14" ht="15" customHeight="1">
      <c r="A3705" s="13" t="s">
        <v>1567</v>
      </c>
      <c r="B3705" s="13" t="s">
        <v>1511</v>
      </c>
      <c r="C3705" s="13"/>
      <c r="D3705" s="13"/>
      <c r="E3705" s="13"/>
      <c r="F3705" s="13"/>
      <c r="G3705" s="13"/>
      <c r="H3705" s="13"/>
    </row>
    <row r="3706" spans="1:14" ht="15" customHeight="1">
      <c r="A3706" s="5" t="s">
        <v>4302</v>
      </c>
      <c r="B3706" s="5"/>
      <c r="C3706" s="5" t="s">
        <v>2755</v>
      </c>
      <c r="D3706" s="5" t="s">
        <v>182</v>
      </c>
      <c r="E3706" s="5" t="s">
        <v>5266</v>
      </c>
      <c r="F3706" s="5" t="s">
        <v>1321</v>
      </c>
      <c r="G3706" s="5" t="s">
        <v>780</v>
      </c>
      <c r="H3706" s="5" t="s">
        <v>1458</v>
      </c>
    </row>
    <row r="3707" spans="1:14" ht="15" customHeight="1">
      <c r="A3707" s="6" t="s">
        <v>405</v>
      </c>
      <c r="B3707" s="6" t="s">
        <v>3183</v>
      </c>
      <c r="C3707" s="6" t="s">
        <v>4160</v>
      </c>
      <c r="D3707" s="6">
        <f>(750 + 708 + 588)*10^-4</f>
        <v>0.2046</v>
      </c>
      <c r="E3707" s="14" t="s">
        <v>4463</v>
      </c>
      <c r="F3707" s="14">
        <f>TRUNC(중기기초자료!F329 * 중기전역변수!C5/1000,0)</f>
        <v>26559</v>
      </c>
      <c r="G3707" s="15">
        <f>TRUNC(F3707*D3707, 1)</f>
        <v>5433.9</v>
      </c>
      <c r="H3707" s="6" t="s">
        <v>5631</v>
      </c>
      <c r="I3707" s="6" t="s">
        <v>5631</v>
      </c>
      <c r="K3707" s="6" t="s">
        <v>724</v>
      </c>
      <c r="L3707" s="6" t="s">
        <v>5631</v>
      </c>
      <c r="M3707" s="6" t="s">
        <v>2725</v>
      </c>
      <c r="N3707" s="6" t="s">
        <v>3681</v>
      </c>
    </row>
    <row r="3708" spans="1:14" ht="15" customHeight="1">
      <c r="B3708" s="6" t="s">
        <v>4803</v>
      </c>
      <c r="G3708" s="14">
        <f>TRUNC(G3707, 0)</f>
        <v>5433</v>
      </c>
    </row>
    <row r="3709" spans="1:14" ht="15" customHeight="1">
      <c r="A3709" s="6" t="s">
        <v>3802</v>
      </c>
    </row>
    <row r="3710" spans="1:14" ht="15" customHeight="1">
      <c r="B3710" s="6" t="s">
        <v>4803</v>
      </c>
    </row>
    <row r="3711" spans="1:14" ht="15" customHeight="1">
      <c r="A3711" s="6" t="s">
        <v>2270</v>
      </c>
    </row>
    <row r="3712" spans="1:14" ht="15" customHeight="1">
      <c r="B3712" s="6" t="s">
        <v>4803</v>
      </c>
    </row>
    <row r="3713" spans="1:14" ht="15" customHeight="1">
      <c r="B3713" s="6" t="s">
        <v>588</v>
      </c>
      <c r="G3713" s="14">
        <f>TRUNC(G3708+G3710+G3712, 0)</f>
        <v>5433</v>
      </c>
    </row>
    <row r="3714" spans="1:14" ht="15" customHeight="1">
      <c r="A3714" s="13"/>
      <c r="B3714" s="13"/>
      <c r="C3714" s="13"/>
      <c r="D3714" s="13"/>
      <c r="E3714" s="13"/>
      <c r="F3714" s="13"/>
      <c r="G3714" s="13"/>
      <c r="H3714" s="13"/>
    </row>
    <row r="3715" spans="1:14" ht="15" customHeight="1">
      <c r="A3715" s="13" t="s">
        <v>4970</v>
      </c>
      <c r="B3715" s="13" t="s">
        <v>4747</v>
      </c>
      <c r="C3715" s="13"/>
      <c r="D3715" s="13"/>
      <c r="E3715" s="13"/>
      <c r="F3715" s="13"/>
      <c r="G3715" s="13"/>
      <c r="H3715" s="13"/>
      <c r="I3715" s="6" t="s">
        <v>5631</v>
      </c>
      <c r="J3715" s="6" t="s">
        <v>776</v>
      </c>
    </row>
    <row r="3716" spans="1:14" ht="15" customHeight="1">
      <c r="A3716" s="13" t="s">
        <v>1567</v>
      </c>
      <c r="B3716" s="13" t="s">
        <v>3137</v>
      </c>
      <c r="C3716" s="13"/>
      <c r="D3716" s="13"/>
      <c r="E3716" s="13"/>
      <c r="F3716" s="13"/>
      <c r="G3716" s="13"/>
      <c r="H3716" s="13"/>
    </row>
    <row r="3717" spans="1:14" ht="15" customHeight="1">
      <c r="A3717" s="5" t="s">
        <v>4302</v>
      </c>
      <c r="B3717" s="5"/>
      <c r="C3717" s="5" t="s">
        <v>2755</v>
      </c>
      <c r="D3717" s="5" t="s">
        <v>182</v>
      </c>
      <c r="E3717" s="5" t="s">
        <v>5266</v>
      </c>
      <c r="F3717" s="5" t="s">
        <v>1321</v>
      </c>
      <c r="G3717" s="5" t="s">
        <v>780</v>
      </c>
      <c r="H3717" s="5" t="s">
        <v>1458</v>
      </c>
    </row>
    <row r="3718" spans="1:14" ht="15" customHeight="1">
      <c r="A3718" s="6" t="s">
        <v>405</v>
      </c>
      <c r="B3718" s="6" t="s">
        <v>3183</v>
      </c>
      <c r="C3718" s="6" t="s">
        <v>3389</v>
      </c>
      <c r="D3718" s="6">
        <f>(750 + 708 + 588)*10^-4</f>
        <v>0.2046</v>
      </c>
      <c r="E3718" s="14" t="s">
        <v>4463</v>
      </c>
      <c r="F3718" s="14">
        <f>TRUNC(중기기초자료!F330 * 중기전역변수!C5/1000,0)</f>
        <v>31192</v>
      </c>
      <c r="G3718" s="15">
        <f>TRUNC(F3718*D3718, 1)</f>
        <v>6381.8</v>
      </c>
      <c r="H3718" s="6" t="s">
        <v>5631</v>
      </c>
      <c r="I3718" s="6" t="s">
        <v>5631</v>
      </c>
      <c r="K3718" s="6" t="s">
        <v>724</v>
      </c>
      <c r="L3718" s="6" t="s">
        <v>5631</v>
      </c>
      <c r="M3718" s="6" t="s">
        <v>5156</v>
      </c>
      <c r="N3718" s="6" t="s">
        <v>3681</v>
      </c>
    </row>
    <row r="3719" spans="1:14" ht="15" customHeight="1">
      <c r="B3719" s="6" t="s">
        <v>4803</v>
      </c>
      <c r="G3719" s="14">
        <f>TRUNC(G3718, 0)</f>
        <v>6381</v>
      </c>
    </row>
    <row r="3720" spans="1:14" ht="15" customHeight="1">
      <c r="A3720" s="6" t="s">
        <v>3802</v>
      </c>
    </row>
    <row r="3721" spans="1:14" ht="15" customHeight="1">
      <c r="B3721" s="6" t="s">
        <v>4803</v>
      </c>
    </row>
    <row r="3722" spans="1:14" ht="15" customHeight="1">
      <c r="A3722" s="6" t="s">
        <v>2270</v>
      </c>
    </row>
    <row r="3723" spans="1:14" ht="15" customHeight="1">
      <c r="B3723" s="6" t="s">
        <v>4803</v>
      </c>
    </row>
    <row r="3724" spans="1:14" ht="15" customHeight="1">
      <c r="B3724" s="6" t="s">
        <v>588</v>
      </c>
      <c r="G3724" s="14">
        <f>TRUNC(G3719+G3721+G3723, 0)</f>
        <v>6381</v>
      </c>
    </row>
    <row r="3725" spans="1:14" ht="15" customHeight="1">
      <c r="A3725" s="13"/>
      <c r="B3725" s="13"/>
      <c r="C3725" s="13"/>
      <c r="D3725" s="13"/>
      <c r="E3725" s="13"/>
      <c r="F3725" s="13"/>
      <c r="G3725" s="13"/>
      <c r="H3725" s="13"/>
    </row>
    <row r="3726" spans="1:14" ht="15" customHeight="1">
      <c r="A3726" s="13" t="s">
        <v>4970</v>
      </c>
      <c r="B3726" s="13" t="s">
        <v>1643</v>
      </c>
      <c r="C3726" s="13"/>
      <c r="D3726" s="13"/>
      <c r="E3726" s="13"/>
      <c r="F3726" s="13"/>
      <c r="G3726" s="13"/>
      <c r="H3726" s="13"/>
      <c r="I3726" s="6" t="s">
        <v>5631</v>
      </c>
      <c r="J3726" s="6" t="s">
        <v>2868</v>
      </c>
    </row>
    <row r="3727" spans="1:14" ht="15" customHeight="1">
      <c r="A3727" s="13" t="s">
        <v>1567</v>
      </c>
      <c r="B3727" s="13" t="s">
        <v>309</v>
      </c>
      <c r="C3727" s="13"/>
      <c r="D3727" s="13"/>
      <c r="E3727" s="13"/>
      <c r="F3727" s="13"/>
      <c r="G3727" s="13"/>
      <c r="H3727" s="13"/>
    </row>
    <row r="3728" spans="1:14" ht="15" customHeight="1">
      <c r="A3728" s="5" t="s">
        <v>4302</v>
      </c>
      <c r="B3728" s="5"/>
      <c r="C3728" s="5" t="s">
        <v>2755</v>
      </c>
      <c r="D3728" s="5" t="s">
        <v>182</v>
      </c>
      <c r="E3728" s="5" t="s">
        <v>5266</v>
      </c>
      <c r="F3728" s="5" t="s">
        <v>1321</v>
      </c>
      <c r="G3728" s="5" t="s">
        <v>780</v>
      </c>
      <c r="H3728" s="5" t="s">
        <v>1458</v>
      </c>
    </row>
    <row r="3729" spans="1:14" ht="15" customHeight="1">
      <c r="A3729" s="6" t="s">
        <v>405</v>
      </c>
      <c r="B3729" s="6" t="s">
        <v>3183</v>
      </c>
      <c r="C3729" s="6" t="s">
        <v>1698</v>
      </c>
      <c r="D3729" s="6">
        <f>(750 + 708 + 588)*10^-4</f>
        <v>0.2046</v>
      </c>
      <c r="E3729" s="14" t="s">
        <v>4463</v>
      </c>
      <c r="F3729" s="14">
        <f>TRUNC(중기기초자료!F331 * 중기전역변수!C5/1000,0)</f>
        <v>33434</v>
      </c>
      <c r="G3729" s="15">
        <f>TRUNC(F3729*D3729, 1)</f>
        <v>6840.5</v>
      </c>
      <c r="H3729" s="6" t="s">
        <v>5631</v>
      </c>
      <c r="I3729" s="6" t="s">
        <v>5631</v>
      </c>
      <c r="K3729" s="6" t="s">
        <v>724</v>
      </c>
      <c r="L3729" s="6" t="s">
        <v>5631</v>
      </c>
      <c r="M3729" s="6" t="s">
        <v>1626</v>
      </c>
      <c r="N3729" s="6" t="s">
        <v>3681</v>
      </c>
    </row>
    <row r="3730" spans="1:14" ht="15" customHeight="1">
      <c r="B3730" s="6" t="s">
        <v>4803</v>
      </c>
      <c r="G3730" s="14">
        <f>TRUNC(G3729, 0)</f>
        <v>6840</v>
      </c>
    </row>
    <row r="3731" spans="1:14" ht="15" customHeight="1">
      <c r="A3731" s="6" t="s">
        <v>3802</v>
      </c>
    </row>
    <row r="3732" spans="1:14" ht="15" customHeight="1">
      <c r="B3732" s="6" t="s">
        <v>4803</v>
      </c>
    </row>
    <row r="3733" spans="1:14" ht="15" customHeight="1">
      <c r="A3733" s="6" t="s">
        <v>2270</v>
      </c>
    </row>
    <row r="3734" spans="1:14" ht="15" customHeight="1">
      <c r="B3734" s="6" t="s">
        <v>4803</v>
      </c>
    </row>
    <row r="3735" spans="1:14" ht="15" customHeight="1">
      <c r="B3735" s="6" t="s">
        <v>588</v>
      </c>
      <c r="G3735" s="14">
        <f>TRUNC(G3730+G3732+G3734, 0)</f>
        <v>6840</v>
      </c>
    </row>
    <row r="3736" spans="1:14" ht="15" customHeight="1">
      <c r="A3736" s="13"/>
      <c r="B3736" s="13"/>
      <c r="C3736" s="13"/>
      <c r="D3736" s="13"/>
      <c r="E3736" s="13"/>
      <c r="F3736" s="13"/>
      <c r="G3736" s="13"/>
      <c r="H3736" s="13"/>
    </row>
    <row r="3737" spans="1:14" ht="15" customHeight="1">
      <c r="A3737" s="13" t="s">
        <v>4970</v>
      </c>
      <c r="B3737" s="13" t="s">
        <v>5441</v>
      </c>
      <c r="C3737" s="13"/>
      <c r="D3737" s="13"/>
      <c r="E3737" s="13"/>
      <c r="F3737" s="13"/>
      <c r="G3737" s="13"/>
      <c r="H3737" s="13"/>
      <c r="I3737" s="6" t="s">
        <v>5631</v>
      </c>
      <c r="J3737" s="6" t="s">
        <v>478</v>
      </c>
    </row>
    <row r="3738" spans="1:14" ht="15" customHeight="1">
      <c r="A3738" s="13" t="s">
        <v>1567</v>
      </c>
      <c r="B3738" s="13" t="s">
        <v>432</v>
      </c>
      <c r="C3738" s="13"/>
      <c r="D3738" s="13"/>
      <c r="E3738" s="13"/>
      <c r="F3738" s="13"/>
      <c r="G3738" s="13"/>
      <c r="H3738" s="13"/>
    </row>
    <row r="3739" spans="1:14" ht="15" customHeight="1">
      <c r="A3739" s="5" t="s">
        <v>4302</v>
      </c>
      <c r="B3739" s="5"/>
      <c r="C3739" s="5" t="s">
        <v>2755</v>
      </c>
      <c r="D3739" s="5" t="s">
        <v>182</v>
      </c>
      <c r="E3739" s="5" t="s">
        <v>5266</v>
      </c>
      <c r="F3739" s="5" t="s">
        <v>1321</v>
      </c>
      <c r="G3739" s="5" t="s">
        <v>780</v>
      </c>
      <c r="H3739" s="5" t="s">
        <v>1458</v>
      </c>
    </row>
    <row r="3740" spans="1:14" ht="15" customHeight="1">
      <c r="A3740" s="6" t="s">
        <v>405</v>
      </c>
      <c r="B3740" s="6" t="s">
        <v>3183</v>
      </c>
      <c r="C3740" s="6" t="s">
        <v>3268</v>
      </c>
      <c r="D3740" s="6">
        <f>(750 + 708 + 588)*10^-4</f>
        <v>0.2046</v>
      </c>
      <c r="E3740" s="14" t="s">
        <v>4463</v>
      </c>
      <c r="F3740" s="14">
        <f>TRUNC(중기기초자료!F332 * 중기전역변수!C5/1000,0)</f>
        <v>44871</v>
      </c>
      <c r="G3740" s="15">
        <f>TRUNC(F3740*D3740, 1)</f>
        <v>9180.6</v>
      </c>
      <c r="H3740" s="6" t="s">
        <v>5631</v>
      </c>
      <c r="I3740" s="6" t="s">
        <v>5631</v>
      </c>
      <c r="K3740" s="6" t="s">
        <v>724</v>
      </c>
      <c r="L3740" s="6" t="s">
        <v>5631</v>
      </c>
      <c r="M3740" s="6" t="s">
        <v>4912</v>
      </c>
      <c r="N3740" s="6" t="s">
        <v>3681</v>
      </c>
    </row>
    <row r="3741" spans="1:14" ht="15" customHeight="1">
      <c r="B3741" s="6" t="s">
        <v>4803</v>
      </c>
      <c r="G3741" s="14">
        <f>TRUNC(G3740, 0)</f>
        <v>9180</v>
      </c>
    </row>
    <row r="3742" spans="1:14" ht="15" customHeight="1">
      <c r="A3742" s="6" t="s">
        <v>3802</v>
      </c>
    </row>
    <row r="3743" spans="1:14" ht="15" customHeight="1">
      <c r="B3743" s="6" t="s">
        <v>4803</v>
      </c>
    </row>
    <row r="3744" spans="1:14" ht="15" customHeight="1">
      <c r="A3744" s="6" t="s">
        <v>2270</v>
      </c>
    </row>
    <row r="3745" spans="1:14" ht="15" customHeight="1">
      <c r="B3745" s="6" t="s">
        <v>4803</v>
      </c>
    </row>
    <row r="3746" spans="1:14" ht="15" customHeight="1">
      <c r="B3746" s="6" t="s">
        <v>588</v>
      </c>
      <c r="G3746" s="14">
        <f>TRUNC(G3741+G3743+G3745, 0)</f>
        <v>9180</v>
      </c>
    </row>
    <row r="3747" spans="1:14" ht="15" customHeight="1">
      <c r="A3747" s="13"/>
      <c r="B3747" s="13"/>
      <c r="C3747" s="13"/>
      <c r="D3747" s="13"/>
      <c r="E3747" s="13"/>
      <c r="F3747" s="13"/>
      <c r="G3747" s="13"/>
      <c r="H3747" s="13"/>
    </row>
    <row r="3748" spans="1:14" ht="15" customHeight="1">
      <c r="A3748" s="13" t="s">
        <v>4970</v>
      </c>
      <c r="B3748" s="13" t="s">
        <v>3704</v>
      </c>
      <c r="C3748" s="13"/>
      <c r="D3748" s="13"/>
      <c r="E3748" s="13"/>
      <c r="F3748" s="13"/>
      <c r="G3748" s="13"/>
      <c r="H3748" s="13"/>
      <c r="I3748" s="6" t="s">
        <v>5631</v>
      </c>
      <c r="J3748" s="6" t="s">
        <v>3792</v>
      </c>
    </row>
    <row r="3749" spans="1:14" ht="15" customHeight="1">
      <c r="A3749" s="13" t="s">
        <v>1567</v>
      </c>
      <c r="B3749" s="13" t="s">
        <v>5483</v>
      </c>
      <c r="C3749" s="13"/>
      <c r="D3749" s="13"/>
      <c r="E3749" s="13"/>
      <c r="F3749" s="13"/>
      <c r="G3749" s="13"/>
      <c r="H3749" s="13"/>
    </row>
    <row r="3750" spans="1:14" ht="15" customHeight="1">
      <c r="A3750" s="5" t="s">
        <v>4302</v>
      </c>
      <c r="B3750" s="5"/>
      <c r="C3750" s="5" t="s">
        <v>2755</v>
      </c>
      <c r="D3750" s="5" t="s">
        <v>182</v>
      </c>
      <c r="E3750" s="5" t="s">
        <v>5266</v>
      </c>
      <c r="F3750" s="5" t="s">
        <v>1321</v>
      </c>
      <c r="G3750" s="5" t="s">
        <v>780</v>
      </c>
      <c r="H3750" s="5" t="s">
        <v>1458</v>
      </c>
    </row>
    <row r="3751" spans="1:14" ht="15" customHeight="1">
      <c r="A3751" s="6" t="s">
        <v>405</v>
      </c>
      <c r="B3751" s="6" t="s">
        <v>3183</v>
      </c>
      <c r="C3751" s="6" t="s">
        <v>1841</v>
      </c>
      <c r="D3751" s="6">
        <f>(750 + 708 + 588)*10^-4</f>
        <v>0.2046</v>
      </c>
      <c r="E3751" s="14" t="s">
        <v>4463</v>
      </c>
      <c r="F3751" s="14">
        <f>TRUNC(중기기초자료!F333 * 중기전역변수!C5/1000,0)</f>
        <v>67851</v>
      </c>
      <c r="G3751" s="15">
        <f>TRUNC(F3751*D3751, 1)</f>
        <v>13882.3</v>
      </c>
      <c r="H3751" s="6" t="s">
        <v>5631</v>
      </c>
      <c r="I3751" s="6" t="s">
        <v>5631</v>
      </c>
      <c r="K3751" s="6" t="s">
        <v>724</v>
      </c>
      <c r="L3751" s="6" t="s">
        <v>5631</v>
      </c>
      <c r="M3751" s="6" t="s">
        <v>2235</v>
      </c>
      <c r="N3751" s="6" t="s">
        <v>3681</v>
      </c>
    </row>
    <row r="3752" spans="1:14" ht="15" customHeight="1">
      <c r="B3752" s="6" t="s">
        <v>4803</v>
      </c>
      <c r="G3752" s="14">
        <f>TRUNC(G3751, 0)</f>
        <v>13882</v>
      </c>
    </row>
    <row r="3753" spans="1:14" ht="15" customHeight="1">
      <c r="A3753" s="6" t="s">
        <v>3802</v>
      </c>
    </row>
    <row r="3754" spans="1:14" ht="15" customHeight="1">
      <c r="B3754" s="6" t="s">
        <v>4803</v>
      </c>
    </row>
    <row r="3755" spans="1:14" ht="15" customHeight="1">
      <c r="A3755" s="6" t="s">
        <v>2270</v>
      </c>
    </row>
    <row r="3756" spans="1:14" ht="15" customHeight="1">
      <c r="B3756" s="6" t="s">
        <v>4803</v>
      </c>
    </row>
    <row r="3757" spans="1:14" ht="15" customHeight="1">
      <c r="B3757" s="6" t="s">
        <v>588</v>
      </c>
      <c r="G3757" s="14">
        <f>TRUNC(G3752+G3754+G3756, 0)</f>
        <v>13882</v>
      </c>
    </row>
    <row r="3758" spans="1:14" ht="15" customHeight="1">
      <c r="A3758" s="13"/>
      <c r="B3758" s="13"/>
      <c r="C3758" s="13"/>
      <c r="D3758" s="13"/>
      <c r="E3758" s="13"/>
      <c r="F3758" s="13"/>
      <c r="G3758" s="13"/>
      <c r="H3758" s="13"/>
    </row>
    <row r="3759" spans="1:14" ht="15" customHeight="1">
      <c r="A3759" s="13" t="s">
        <v>4970</v>
      </c>
      <c r="B3759" s="13" t="s">
        <v>3563</v>
      </c>
      <c r="C3759" s="13"/>
      <c r="D3759" s="13"/>
      <c r="E3759" s="13"/>
      <c r="F3759" s="13"/>
      <c r="G3759" s="13"/>
      <c r="H3759" s="13"/>
      <c r="I3759" s="6" t="s">
        <v>5631</v>
      </c>
      <c r="J3759" s="6" t="s">
        <v>1286</v>
      </c>
    </row>
    <row r="3760" spans="1:14" ht="15" customHeight="1">
      <c r="A3760" s="13" t="s">
        <v>1567</v>
      </c>
      <c r="B3760" s="13" t="s">
        <v>2591</v>
      </c>
      <c r="C3760" s="13"/>
      <c r="D3760" s="13"/>
      <c r="E3760" s="13"/>
      <c r="F3760" s="13"/>
      <c r="G3760" s="13"/>
      <c r="H3760" s="13"/>
    </row>
    <row r="3761" spans="1:14" ht="15" customHeight="1">
      <c r="A3761" s="5" t="s">
        <v>4302</v>
      </c>
      <c r="B3761" s="5"/>
      <c r="C3761" s="5" t="s">
        <v>2755</v>
      </c>
      <c r="D3761" s="5" t="s">
        <v>182</v>
      </c>
      <c r="E3761" s="5" t="s">
        <v>5266</v>
      </c>
      <c r="F3761" s="5" t="s">
        <v>1321</v>
      </c>
      <c r="G3761" s="5" t="s">
        <v>780</v>
      </c>
      <c r="H3761" s="5" t="s">
        <v>1458</v>
      </c>
    </row>
    <row r="3762" spans="1:14" ht="15" customHeight="1">
      <c r="A3762" s="6" t="s">
        <v>405</v>
      </c>
      <c r="B3762" s="6" t="s">
        <v>3183</v>
      </c>
      <c r="C3762" s="6" t="s">
        <v>3383</v>
      </c>
      <c r="D3762" s="6">
        <f>(750 + 708 + 588)*10^-4</f>
        <v>0.2046</v>
      </c>
      <c r="E3762" s="14" t="s">
        <v>4463</v>
      </c>
      <c r="F3762" s="14">
        <f>TRUNC(중기기초자료!F334 * 중기전역변수!C5/1000,0)</f>
        <v>70281</v>
      </c>
      <c r="G3762" s="15">
        <f>TRUNC(F3762*D3762, 1)</f>
        <v>14379.4</v>
      </c>
      <c r="H3762" s="6" t="s">
        <v>5631</v>
      </c>
      <c r="I3762" s="6" t="s">
        <v>5631</v>
      </c>
      <c r="K3762" s="6" t="s">
        <v>724</v>
      </c>
      <c r="L3762" s="6" t="s">
        <v>5631</v>
      </c>
      <c r="M3762" s="6" t="s">
        <v>5375</v>
      </c>
      <c r="N3762" s="6" t="s">
        <v>3681</v>
      </c>
    </row>
    <row r="3763" spans="1:14" ht="15" customHeight="1">
      <c r="B3763" s="6" t="s">
        <v>4803</v>
      </c>
      <c r="G3763" s="14">
        <f>TRUNC(G3762, 0)</f>
        <v>14379</v>
      </c>
    </row>
    <row r="3764" spans="1:14" ht="15" customHeight="1">
      <c r="A3764" s="6" t="s">
        <v>3802</v>
      </c>
    </row>
    <row r="3765" spans="1:14" ht="15" customHeight="1">
      <c r="B3765" s="6" t="s">
        <v>4803</v>
      </c>
    </row>
    <row r="3766" spans="1:14" ht="15" customHeight="1">
      <c r="A3766" s="6" t="s">
        <v>2270</v>
      </c>
    </row>
    <row r="3767" spans="1:14" ht="15" customHeight="1">
      <c r="B3767" s="6" t="s">
        <v>4803</v>
      </c>
    </row>
    <row r="3768" spans="1:14" ht="15" customHeight="1">
      <c r="B3768" s="6" t="s">
        <v>588</v>
      </c>
      <c r="G3768" s="14">
        <f>TRUNC(G3763+G3765+G3767, 0)</f>
        <v>14379</v>
      </c>
    </row>
    <row r="3769" spans="1:14" ht="15" customHeight="1">
      <c r="A3769" s="13"/>
      <c r="B3769" s="13"/>
      <c r="C3769" s="13"/>
      <c r="D3769" s="13"/>
      <c r="E3769" s="13"/>
      <c r="F3769" s="13"/>
      <c r="G3769" s="13"/>
      <c r="H3769" s="13"/>
    </row>
    <row r="3770" spans="1:14" ht="15" customHeight="1">
      <c r="A3770" s="13" t="s">
        <v>4970</v>
      </c>
      <c r="B3770" s="13" t="s">
        <v>3606</v>
      </c>
      <c r="C3770" s="13"/>
      <c r="D3770" s="13"/>
      <c r="E3770" s="13"/>
      <c r="F3770" s="13"/>
      <c r="G3770" s="13"/>
      <c r="H3770" s="13"/>
      <c r="I3770" s="6" t="s">
        <v>5631</v>
      </c>
      <c r="J3770" s="6" t="s">
        <v>3668</v>
      </c>
    </row>
    <row r="3771" spans="1:14" ht="15" customHeight="1">
      <c r="A3771" s="13" t="s">
        <v>1567</v>
      </c>
      <c r="B3771" s="13" t="s">
        <v>3116</v>
      </c>
      <c r="C3771" s="13"/>
      <c r="D3771" s="13"/>
      <c r="E3771" s="13"/>
      <c r="F3771" s="13"/>
      <c r="G3771" s="13"/>
      <c r="H3771" s="13"/>
    </row>
    <row r="3772" spans="1:14" ht="15" customHeight="1">
      <c r="A3772" s="5" t="s">
        <v>4302</v>
      </c>
      <c r="B3772" s="5"/>
      <c r="C3772" s="5" t="s">
        <v>2755</v>
      </c>
      <c r="D3772" s="5" t="s">
        <v>182</v>
      </c>
      <c r="E3772" s="5" t="s">
        <v>5266</v>
      </c>
      <c r="F3772" s="5" t="s">
        <v>1321</v>
      </c>
      <c r="G3772" s="5" t="s">
        <v>780</v>
      </c>
      <c r="H3772" s="5" t="s">
        <v>1458</v>
      </c>
    </row>
    <row r="3773" spans="1:14" ht="15" customHeight="1">
      <c r="A3773" s="6" t="s">
        <v>405</v>
      </c>
      <c r="B3773" s="6" t="s">
        <v>3183</v>
      </c>
      <c r="C3773" s="6" t="s">
        <v>4633</v>
      </c>
      <c r="D3773" s="6">
        <f>(750 + 708 + 588)*10^-4</f>
        <v>0.2046</v>
      </c>
      <c r="E3773" s="14" t="s">
        <v>4463</v>
      </c>
      <c r="F3773" s="14">
        <f>TRUNC(중기기초자료!F335 * 중기전역변수!C5/1000,0)</f>
        <v>108977</v>
      </c>
      <c r="G3773" s="15">
        <f>TRUNC(F3773*D3773, 1)</f>
        <v>22296.6</v>
      </c>
      <c r="H3773" s="6" t="s">
        <v>5631</v>
      </c>
      <c r="I3773" s="6" t="s">
        <v>5631</v>
      </c>
      <c r="K3773" s="6" t="s">
        <v>724</v>
      </c>
      <c r="L3773" s="6" t="s">
        <v>5631</v>
      </c>
      <c r="M3773" s="6" t="s">
        <v>2164</v>
      </c>
      <c r="N3773" s="6" t="s">
        <v>3681</v>
      </c>
    </row>
    <row r="3774" spans="1:14" ht="15" customHeight="1">
      <c r="B3774" s="6" t="s">
        <v>4803</v>
      </c>
      <c r="G3774" s="14">
        <f>TRUNC(G3773, 0)</f>
        <v>22296</v>
      </c>
    </row>
    <row r="3775" spans="1:14" ht="15" customHeight="1">
      <c r="A3775" s="6" t="s">
        <v>3802</v>
      </c>
    </row>
    <row r="3776" spans="1:14" ht="15" customHeight="1">
      <c r="B3776" s="6" t="s">
        <v>4803</v>
      </c>
    </row>
    <row r="3777" spans="1:14" ht="15" customHeight="1">
      <c r="A3777" s="6" t="s">
        <v>2270</v>
      </c>
    </row>
    <row r="3778" spans="1:14" ht="15" customHeight="1">
      <c r="B3778" s="6" t="s">
        <v>4803</v>
      </c>
    </row>
    <row r="3779" spans="1:14" ht="15" customHeight="1">
      <c r="B3779" s="6" t="s">
        <v>588</v>
      </c>
      <c r="G3779" s="14">
        <f>TRUNC(G3774+G3776+G3778, 0)</f>
        <v>22296</v>
      </c>
    </row>
    <row r="3780" spans="1:14" ht="15" customHeight="1">
      <c r="A3780" s="13"/>
      <c r="B3780" s="13"/>
      <c r="C3780" s="13"/>
      <c r="D3780" s="13"/>
      <c r="E3780" s="13"/>
      <c r="F3780" s="13"/>
      <c r="G3780" s="13"/>
      <c r="H3780" s="13"/>
    </row>
    <row r="3781" spans="1:14" ht="15" customHeight="1">
      <c r="A3781" s="13" t="s">
        <v>4970</v>
      </c>
      <c r="B3781" s="13" t="s">
        <v>549</v>
      </c>
      <c r="C3781" s="13"/>
      <c r="D3781" s="13"/>
      <c r="E3781" s="13"/>
      <c r="F3781" s="13"/>
      <c r="G3781" s="13"/>
      <c r="H3781" s="13"/>
      <c r="I3781" s="6" t="s">
        <v>5631</v>
      </c>
      <c r="J3781" s="6" t="s">
        <v>1420</v>
      </c>
    </row>
    <row r="3782" spans="1:14" ht="15" customHeight="1">
      <c r="A3782" s="13" t="s">
        <v>1567</v>
      </c>
      <c r="B3782" s="13" t="s">
        <v>2284</v>
      </c>
      <c r="C3782" s="13"/>
      <c r="D3782" s="13"/>
      <c r="E3782" s="13"/>
      <c r="F3782" s="13"/>
      <c r="G3782" s="13"/>
      <c r="H3782" s="13"/>
    </row>
    <row r="3783" spans="1:14" ht="15" customHeight="1">
      <c r="A3783" s="5" t="s">
        <v>4302</v>
      </c>
      <c r="B3783" s="5"/>
      <c r="C3783" s="5" t="s">
        <v>2755</v>
      </c>
      <c r="D3783" s="5" t="s">
        <v>182</v>
      </c>
      <c r="E3783" s="5" t="s">
        <v>5266</v>
      </c>
      <c r="F3783" s="5" t="s">
        <v>1321</v>
      </c>
      <c r="G3783" s="5" t="s">
        <v>780</v>
      </c>
      <c r="H3783" s="5" t="s">
        <v>1458</v>
      </c>
    </row>
    <row r="3784" spans="1:14" ht="15" customHeight="1">
      <c r="A3784" s="6" t="s">
        <v>405</v>
      </c>
      <c r="B3784" s="6" t="s">
        <v>3183</v>
      </c>
      <c r="C3784" s="6" t="s">
        <v>2377</v>
      </c>
      <c r="D3784" s="6">
        <f>(750 + 708 + 588)*10^-4</f>
        <v>0.2046</v>
      </c>
      <c r="E3784" s="14" t="s">
        <v>4463</v>
      </c>
      <c r="F3784" s="14">
        <f>TRUNC(중기기초자료!F336 * 중기전역변수!C5/1000,0)</f>
        <v>131773</v>
      </c>
      <c r="G3784" s="15">
        <f>TRUNC(F3784*D3784, 1)</f>
        <v>26960.7</v>
      </c>
      <c r="H3784" s="6" t="s">
        <v>5631</v>
      </c>
      <c r="I3784" s="6" t="s">
        <v>5631</v>
      </c>
      <c r="K3784" s="6" t="s">
        <v>724</v>
      </c>
      <c r="L3784" s="6" t="s">
        <v>5631</v>
      </c>
      <c r="M3784" s="6" t="s">
        <v>5398</v>
      </c>
      <c r="N3784" s="6" t="s">
        <v>3681</v>
      </c>
    </row>
    <row r="3785" spans="1:14" ht="15" customHeight="1">
      <c r="B3785" s="6" t="s">
        <v>4803</v>
      </c>
      <c r="G3785" s="14">
        <f>TRUNC(G3784, 0)</f>
        <v>26960</v>
      </c>
    </row>
    <row r="3786" spans="1:14" ht="15" customHeight="1">
      <c r="A3786" s="6" t="s">
        <v>3802</v>
      </c>
    </row>
    <row r="3787" spans="1:14" ht="15" customHeight="1">
      <c r="B3787" s="6" t="s">
        <v>4803</v>
      </c>
    </row>
    <row r="3788" spans="1:14" ht="15" customHeight="1">
      <c r="A3788" s="6" t="s">
        <v>2270</v>
      </c>
    </row>
    <row r="3789" spans="1:14" ht="15" customHeight="1">
      <c r="B3789" s="6" t="s">
        <v>4803</v>
      </c>
    </row>
    <row r="3790" spans="1:14" ht="15" customHeight="1">
      <c r="B3790" s="6" t="s">
        <v>588</v>
      </c>
      <c r="G3790" s="14">
        <f>TRUNC(G3785+G3787+G3789, 0)</f>
        <v>26960</v>
      </c>
    </row>
    <row r="3791" spans="1:14" ht="15" customHeight="1">
      <c r="A3791" s="13"/>
      <c r="B3791" s="13"/>
      <c r="C3791" s="13"/>
      <c r="D3791" s="13"/>
      <c r="E3791" s="13"/>
      <c r="F3791" s="13"/>
      <c r="G3791" s="13"/>
      <c r="H3791" s="13"/>
    </row>
    <row r="3792" spans="1:14" ht="15" customHeight="1">
      <c r="A3792" s="13" t="s">
        <v>4970</v>
      </c>
      <c r="B3792" s="13" t="s">
        <v>5237</v>
      </c>
      <c r="C3792" s="13"/>
      <c r="D3792" s="13"/>
      <c r="E3792" s="13"/>
      <c r="F3792" s="13"/>
      <c r="G3792" s="13"/>
      <c r="H3792" s="13"/>
      <c r="I3792" s="6" t="s">
        <v>5631</v>
      </c>
      <c r="J3792" s="6" t="s">
        <v>4805</v>
      </c>
    </row>
    <row r="3793" spans="1:14" ht="15" customHeight="1">
      <c r="A3793" s="13" t="s">
        <v>1567</v>
      </c>
      <c r="B3793" s="13" t="s">
        <v>2964</v>
      </c>
      <c r="C3793" s="13"/>
      <c r="D3793" s="13"/>
      <c r="E3793" s="13"/>
      <c r="F3793" s="13"/>
      <c r="G3793" s="13"/>
      <c r="H3793" s="13"/>
    </row>
    <row r="3794" spans="1:14" ht="15" customHeight="1">
      <c r="A3794" s="5" t="s">
        <v>4302</v>
      </c>
      <c r="B3794" s="5"/>
      <c r="C3794" s="5" t="s">
        <v>2755</v>
      </c>
      <c r="D3794" s="5" t="s">
        <v>182</v>
      </c>
      <c r="E3794" s="5" t="s">
        <v>5266</v>
      </c>
      <c r="F3794" s="5" t="s">
        <v>1321</v>
      </c>
      <c r="G3794" s="5" t="s">
        <v>780</v>
      </c>
      <c r="H3794" s="5" t="s">
        <v>1458</v>
      </c>
    </row>
    <row r="3795" spans="1:14" ht="15" customHeight="1">
      <c r="A3795" s="6" t="s">
        <v>405</v>
      </c>
      <c r="B3795" s="6" t="s">
        <v>3183</v>
      </c>
      <c r="C3795" s="6" t="s">
        <v>4107</v>
      </c>
      <c r="D3795" s="6">
        <f>(750 + 708 + 588)*10^-4</f>
        <v>0.2046</v>
      </c>
      <c r="E3795" s="14" t="s">
        <v>4463</v>
      </c>
      <c r="F3795" s="14">
        <f>TRUNC(중기기초자료!F337 * 중기전역변수!C5/1000,0)</f>
        <v>135495</v>
      </c>
      <c r="G3795" s="15">
        <f>TRUNC(F3795*D3795, 1)</f>
        <v>27722.2</v>
      </c>
      <c r="H3795" s="6" t="s">
        <v>5631</v>
      </c>
      <c r="I3795" s="6" t="s">
        <v>5631</v>
      </c>
      <c r="K3795" s="6" t="s">
        <v>724</v>
      </c>
      <c r="L3795" s="6" t="s">
        <v>5631</v>
      </c>
      <c r="M3795" s="6" t="s">
        <v>399</v>
      </c>
      <c r="N3795" s="6" t="s">
        <v>3681</v>
      </c>
    </row>
    <row r="3796" spans="1:14" ht="15" customHeight="1">
      <c r="B3796" s="6" t="s">
        <v>4803</v>
      </c>
      <c r="G3796" s="14">
        <f>TRUNC(G3795, 0)</f>
        <v>27722</v>
      </c>
    </row>
    <row r="3797" spans="1:14" ht="15" customHeight="1">
      <c r="A3797" s="6" t="s">
        <v>3802</v>
      </c>
    </row>
    <row r="3798" spans="1:14" ht="15" customHeight="1">
      <c r="B3798" s="6" t="s">
        <v>4803</v>
      </c>
    </row>
    <row r="3799" spans="1:14" ht="15" customHeight="1">
      <c r="A3799" s="6" t="s">
        <v>2270</v>
      </c>
    </row>
    <row r="3800" spans="1:14" ht="15" customHeight="1">
      <c r="B3800" s="6" t="s">
        <v>4803</v>
      </c>
    </row>
    <row r="3801" spans="1:14" ht="15" customHeight="1">
      <c r="B3801" s="6" t="s">
        <v>588</v>
      </c>
      <c r="G3801" s="14">
        <f>TRUNC(G3796+G3798+G3800, 0)</f>
        <v>27722</v>
      </c>
    </row>
    <row r="3802" spans="1:14" ht="15" customHeight="1">
      <c r="A3802" s="13"/>
      <c r="B3802" s="13"/>
      <c r="C3802" s="13"/>
      <c r="D3802" s="13"/>
      <c r="E3802" s="13"/>
      <c r="F3802" s="13"/>
      <c r="G3802" s="13"/>
      <c r="H3802" s="13"/>
    </row>
    <row r="3803" spans="1:14" ht="15" customHeight="1">
      <c r="A3803" s="13" t="s">
        <v>4970</v>
      </c>
      <c r="B3803" s="13" t="s">
        <v>1246</v>
      </c>
      <c r="C3803" s="13"/>
      <c r="D3803" s="13"/>
      <c r="E3803" s="13"/>
      <c r="F3803" s="13"/>
      <c r="G3803" s="13"/>
      <c r="H3803" s="13"/>
      <c r="I3803" s="6" t="s">
        <v>5631</v>
      </c>
      <c r="J3803" s="6" t="s">
        <v>1689</v>
      </c>
    </row>
    <row r="3804" spans="1:14" ht="15" customHeight="1">
      <c r="A3804" s="13" t="s">
        <v>1567</v>
      </c>
      <c r="B3804" s="13" t="s">
        <v>5603</v>
      </c>
      <c r="C3804" s="13"/>
      <c r="D3804" s="13"/>
      <c r="E3804" s="13"/>
      <c r="F3804" s="13"/>
      <c r="G3804" s="13"/>
      <c r="H3804" s="13"/>
    </row>
    <row r="3805" spans="1:14" ht="15" customHeight="1">
      <c r="A3805" s="5" t="s">
        <v>4302</v>
      </c>
      <c r="B3805" s="5"/>
      <c r="C3805" s="5" t="s">
        <v>2755</v>
      </c>
      <c r="D3805" s="5" t="s">
        <v>182</v>
      </c>
      <c r="E3805" s="5" t="s">
        <v>5266</v>
      </c>
      <c r="F3805" s="5" t="s">
        <v>1321</v>
      </c>
      <c r="G3805" s="5" t="s">
        <v>780</v>
      </c>
      <c r="H3805" s="5" t="s">
        <v>1458</v>
      </c>
    </row>
    <row r="3806" spans="1:14" ht="15" customHeight="1">
      <c r="A3806" s="6" t="s">
        <v>405</v>
      </c>
      <c r="B3806" s="6" t="s">
        <v>3183</v>
      </c>
      <c r="C3806" s="6" t="s">
        <v>3022</v>
      </c>
      <c r="D3806" s="6">
        <f>(750 + 708 + 588)*10^-4</f>
        <v>0.2046</v>
      </c>
      <c r="E3806" s="14" t="s">
        <v>4463</v>
      </c>
      <c r="F3806" s="14">
        <f>TRUNC(중기기초자료!F338 * 중기전역변수!C5/1000,0)</f>
        <v>313573</v>
      </c>
      <c r="G3806" s="15">
        <f>TRUNC(F3806*D3806, 1)</f>
        <v>64157</v>
      </c>
      <c r="H3806" s="6" t="s">
        <v>5631</v>
      </c>
      <c r="I3806" s="6" t="s">
        <v>5631</v>
      </c>
      <c r="K3806" s="6" t="s">
        <v>724</v>
      </c>
      <c r="L3806" s="6" t="s">
        <v>5631</v>
      </c>
      <c r="M3806" s="6" t="s">
        <v>2969</v>
      </c>
      <c r="N3806" s="6" t="s">
        <v>3681</v>
      </c>
    </row>
    <row r="3807" spans="1:14" ht="15" customHeight="1">
      <c r="B3807" s="6" t="s">
        <v>4803</v>
      </c>
      <c r="G3807" s="14">
        <f>TRUNC(G3806, 0)</f>
        <v>64157</v>
      </c>
    </row>
    <row r="3808" spans="1:14" ht="15" customHeight="1">
      <c r="A3808" s="6" t="s">
        <v>3802</v>
      </c>
    </row>
    <row r="3809" spans="1:14" ht="15" customHeight="1">
      <c r="B3809" s="6" t="s">
        <v>4803</v>
      </c>
    </row>
    <row r="3810" spans="1:14" ht="15" customHeight="1">
      <c r="A3810" s="6" t="s">
        <v>2270</v>
      </c>
    </row>
    <row r="3811" spans="1:14" ht="15" customHeight="1">
      <c r="B3811" s="6" t="s">
        <v>4803</v>
      </c>
    </row>
    <row r="3812" spans="1:14" ht="15" customHeight="1">
      <c r="B3812" s="6" t="s">
        <v>588</v>
      </c>
      <c r="G3812" s="14">
        <f>TRUNC(G3807+G3809+G3811, 0)</f>
        <v>64157</v>
      </c>
    </row>
    <row r="3813" spans="1:14" ht="15" customHeight="1">
      <c r="A3813" s="13"/>
      <c r="B3813" s="13"/>
      <c r="C3813" s="13"/>
      <c r="D3813" s="13"/>
      <c r="E3813" s="13"/>
      <c r="F3813" s="13"/>
      <c r="G3813" s="13"/>
      <c r="H3813" s="13"/>
    </row>
    <row r="3814" spans="1:14" ht="15" customHeight="1">
      <c r="A3814" s="13" t="s">
        <v>4970</v>
      </c>
      <c r="B3814" s="13" t="s">
        <v>950</v>
      </c>
      <c r="C3814" s="13"/>
      <c r="D3814" s="13"/>
      <c r="E3814" s="13"/>
      <c r="F3814" s="13"/>
      <c r="G3814" s="13"/>
      <c r="H3814" s="13"/>
      <c r="I3814" s="6" t="s">
        <v>5631</v>
      </c>
      <c r="J3814" s="6" t="s">
        <v>690</v>
      </c>
    </row>
    <row r="3815" spans="1:14" ht="15" customHeight="1">
      <c r="A3815" s="13" t="s">
        <v>1567</v>
      </c>
      <c r="B3815" s="13" t="s">
        <v>1467</v>
      </c>
      <c r="C3815" s="13"/>
      <c r="D3815" s="13"/>
      <c r="E3815" s="13"/>
      <c r="F3815" s="13"/>
      <c r="G3815" s="13"/>
      <c r="H3815" s="13"/>
    </row>
    <row r="3816" spans="1:14" ht="15" customHeight="1">
      <c r="A3816" s="5" t="s">
        <v>4302</v>
      </c>
      <c r="B3816" s="5"/>
      <c r="C3816" s="5" t="s">
        <v>2755</v>
      </c>
      <c r="D3816" s="5" t="s">
        <v>182</v>
      </c>
      <c r="E3816" s="5" t="s">
        <v>5266</v>
      </c>
      <c r="F3816" s="5" t="s">
        <v>1321</v>
      </c>
      <c r="G3816" s="5" t="s">
        <v>780</v>
      </c>
      <c r="H3816" s="5" t="s">
        <v>1458</v>
      </c>
    </row>
    <row r="3817" spans="1:14" ht="15" customHeight="1">
      <c r="A3817" s="6" t="s">
        <v>405</v>
      </c>
      <c r="B3817" s="6" t="s">
        <v>5303</v>
      </c>
      <c r="C3817" s="6" t="s">
        <v>1029</v>
      </c>
      <c r="D3817" s="6">
        <f>(750 + 708 + 588)*10^-4</f>
        <v>0.2046</v>
      </c>
      <c r="E3817" s="14" t="s">
        <v>4463</v>
      </c>
      <c r="F3817" s="14">
        <f>TRUNC(중기기초자료!F339 * 중기전역변수!C5/1000,0)</f>
        <v>19288</v>
      </c>
      <c r="G3817" s="15">
        <f>TRUNC(F3817*D3817, 1)</f>
        <v>3946.3</v>
      </c>
      <c r="H3817" s="6" t="s">
        <v>5631</v>
      </c>
      <c r="I3817" s="6" t="s">
        <v>5631</v>
      </c>
      <c r="K3817" s="6" t="s">
        <v>724</v>
      </c>
      <c r="L3817" s="6" t="s">
        <v>5631</v>
      </c>
      <c r="M3817" s="6" t="s">
        <v>4723</v>
      </c>
      <c r="N3817" s="6" t="s">
        <v>1623</v>
      </c>
    </row>
    <row r="3818" spans="1:14" ht="15" customHeight="1">
      <c r="B3818" s="6" t="s">
        <v>4803</v>
      </c>
      <c r="G3818" s="14">
        <f>TRUNC(G3817, 0)</f>
        <v>3946</v>
      </c>
    </row>
    <row r="3819" spans="1:14" ht="15" customHeight="1">
      <c r="A3819" s="6" t="s">
        <v>3802</v>
      </c>
    </row>
    <row r="3820" spans="1:14" ht="15" customHeight="1">
      <c r="B3820" s="6" t="s">
        <v>4803</v>
      </c>
    </row>
    <row r="3821" spans="1:14" ht="15" customHeight="1">
      <c r="A3821" s="6" t="s">
        <v>2270</v>
      </c>
    </row>
    <row r="3822" spans="1:14" ht="15" customHeight="1">
      <c r="B3822" s="6" t="s">
        <v>4803</v>
      </c>
    </row>
    <row r="3823" spans="1:14" ht="15" customHeight="1">
      <c r="B3823" s="6" t="s">
        <v>588</v>
      </c>
      <c r="G3823" s="14">
        <f>TRUNC(G3818+G3820+G3822, 0)</f>
        <v>3946</v>
      </c>
    </row>
    <row r="3824" spans="1:14" ht="15" customHeight="1">
      <c r="A3824" s="13"/>
      <c r="B3824" s="13"/>
      <c r="C3824" s="13"/>
      <c r="D3824" s="13"/>
      <c r="E3824" s="13"/>
      <c r="F3824" s="13"/>
      <c r="G3824" s="13"/>
      <c r="H3824" s="13"/>
    </row>
    <row r="3825" spans="1:14" ht="15" customHeight="1">
      <c r="A3825" s="13" t="s">
        <v>4970</v>
      </c>
      <c r="B3825" s="13" t="s">
        <v>3105</v>
      </c>
      <c r="C3825" s="13"/>
      <c r="D3825" s="13"/>
      <c r="E3825" s="13"/>
      <c r="F3825" s="13"/>
      <c r="G3825" s="13"/>
      <c r="H3825" s="13"/>
      <c r="I3825" s="6" t="s">
        <v>5631</v>
      </c>
      <c r="J3825" s="6" t="s">
        <v>3616</v>
      </c>
    </row>
    <row r="3826" spans="1:14" ht="15" customHeight="1">
      <c r="A3826" s="13" t="s">
        <v>1567</v>
      </c>
      <c r="B3826" s="13" t="s">
        <v>1945</v>
      </c>
      <c r="C3826" s="13"/>
      <c r="D3826" s="13"/>
      <c r="E3826" s="13"/>
      <c r="F3826" s="13"/>
      <c r="G3826" s="13"/>
      <c r="H3826" s="13"/>
    </row>
    <row r="3827" spans="1:14" ht="15" customHeight="1">
      <c r="A3827" s="5" t="s">
        <v>4302</v>
      </c>
      <c r="B3827" s="5"/>
      <c r="C3827" s="5" t="s">
        <v>2755</v>
      </c>
      <c r="D3827" s="5" t="s">
        <v>182</v>
      </c>
      <c r="E3827" s="5" t="s">
        <v>5266</v>
      </c>
      <c r="F3827" s="5" t="s">
        <v>1321</v>
      </c>
      <c r="G3827" s="5" t="s">
        <v>780</v>
      </c>
      <c r="H3827" s="5" t="s">
        <v>1458</v>
      </c>
    </row>
    <row r="3828" spans="1:14" ht="15" customHeight="1">
      <c r="A3828" s="6" t="s">
        <v>405</v>
      </c>
      <c r="B3828" s="6" t="s">
        <v>5303</v>
      </c>
      <c r="C3828" s="6" t="s">
        <v>5573</v>
      </c>
      <c r="D3828" s="6">
        <f>(750 + 708 + 588)*10^-4</f>
        <v>0.2046</v>
      </c>
      <c r="E3828" s="14" t="s">
        <v>4463</v>
      </c>
      <c r="F3828" s="14">
        <f>TRUNC(중기기초자료!F340 * 중기전역변수!C5/1000,0)</f>
        <v>27083</v>
      </c>
      <c r="G3828" s="15">
        <f>TRUNC(F3828*D3828, 1)</f>
        <v>5541.1</v>
      </c>
      <c r="H3828" s="6" t="s">
        <v>5631</v>
      </c>
      <c r="I3828" s="6" t="s">
        <v>5631</v>
      </c>
      <c r="K3828" s="6" t="s">
        <v>724</v>
      </c>
      <c r="L3828" s="6" t="s">
        <v>5631</v>
      </c>
      <c r="M3828" s="6" t="s">
        <v>2384</v>
      </c>
      <c r="N3828" s="6" t="s">
        <v>3681</v>
      </c>
    </row>
    <row r="3829" spans="1:14" ht="15" customHeight="1">
      <c r="B3829" s="6" t="s">
        <v>4803</v>
      </c>
      <c r="G3829" s="14">
        <f>TRUNC(G3828, 0)</f>
        <v>5541</v>
      </c>
    </row>
    <row r="3830" spans="1:14" ht="15" customHeight="1">
      <c r="A3830" s="6" t="s">
        <v>3802</v>
      </c>
    </row>
    <row r="3831" spans="1:14" ht="15" customHeight="1">
      <c r="B3831" s="6" t="s">
        <v>4803</v>
      </c>
    </row>
    <row r="3832" spans="1:14" ht="15" customHeight="1">
      <c r="A3832" s="6" t="s">
        <v>2270</v>
      </c>
    </row>
    <row r="3833" spans="1:14" ht="15" customHeight="1">
      <c r="B3833" s="6" t="s">
        <v>4803</v>
      </c>
    </row>
    <row r="3834" spans="1:14" ht="15" customHeight="1">
      <c r="B3834" s="6" t="s">
        <v>588</v>
      </c>
      <c r="G3834" s="14">
        <f>TRUNC(G3829+G3831+G3833, 0)</f>
        <v>5541</v>
      </c>
    </row>
    <row r="3835" spans="1:14" ht="15" customHeight="1">
      <c r="A3835" s="13"/>
      <c r="B3835" s="13"/>
      <c r="C3835" s="13"/>
      <c r="D3835" s="13"/>
      <c r="E3835" s="13"/>
      <c r="F3835" s="13"/>
      <c r="G3835" s="13"/>
      <c r="H3835" s="13"/>
    </row>
    <row r="3836" spans="1:14" ht="15" customHeight="1">
      <c r="A3836" s="13" t="s">
        <v>4970</v>
      </c>
      <c r="B3836" s="13" t="s">
        <v>1219</v>
      </c>
      <c r="C3836" s="13"/>
      <c r="D3836" s="13"/>
      <c r="E3836" s="13"/>
      <c r="F3836" s="13"/>
      <c r="G3836" s="13"/>
      <c r="H3836" s="13"/>
      <c r="I3836" s="6" t="s">
        <v>5631</v>
      </c>
      <c r="J3836" s="6" t="s">
        <v>1131</v>
      </c>
    </row>
    <row r="3837" spans="1:14" ht="15" customHeight="1">
      <c r="A3837" s="13" t="s">
        <v>1567</v>
      </c>
      <c r="B3837" s="13" t="s">
        <v>2224</v>
      </c>
      <c r="C3837" s="13"/>
      <c r="D3837" s="13"/>
      <c r="E3837" s="13"/>
      <c r="F3837" s="13"/>
      <c r="G3837" s="13"/>
      <c r="H3837" s="13"/>
    </row>
    <row r="3838" spans="1:14" ht="15" customHeight="1">
      <c r="A3838" s="5" t="s">
        <v>4302</v>
      </c>
      <c r="B3838" s="5"/>
      <c r="C3838" s="5" t="s">
        <v>2755</v>
      </c>
      <c r="D3838" s="5" t="s">
        <v>182</v>
      </c>
      <c r="E3838" s="5" t="s">
        <v>5266</v>
      </c>
      <c r="F3838" s="5" t="s">
        <v>1321</v>
      </c>
      <c r="G3838" s="5" t="s">
        <v>780</v>
      </c>
      <c r="H3838" s="5" t="s">
        <v>1458</v>
      </c>
    </row>
    <row r="3839" spans="1:14" ht="15" customHeight="1">
      <c r="A3839" s="6" t="s">
        <v>405</v>
      </c>
      <c r="B3839" s="6" t="s">
        <v>5303</v>
      </c>
      <c r="C3839" s="6" t="s">
        <v>3829</v>
      </c>
      <c r="D3839" s="6">
        <f>(750 + 708 + 588)*10^-4</f>
        <v>0.2046</v>
      </c>
      <c r="E3839" s="14" t="s">
        <v>4463</v>
      </c>
      <c r="F3839" s="14">
        <f>TRUNC(중기기초자료!F341 * 중기전역변수!C5/1000,0)</f>
        <v>42762</v>
      </c>
      <c r="G3839" s="15">
        <f>TRUNC(F3839*D3839, 1)</f>
        <v>8749.1</v>
      </c>
      <c r="H3839" s="6" t="s">
        <v>5631</v>
      </c>
      <c r="I3839" s="6" t="s">
        <v>5631</v>
      </c>
      <c r="K3839" s="6" t="s">
        <v>724</v>
      </c>
      <c r="L3839" s="6" t="s">
        <v>5631</v>
      </c>
      <c r="M3839" s="6" t="s">
        <v>5524</v>
      </c>
      <c r="N3839" s="6" t="s">
        <v>3681</v>
      </c>
    </row>
    <row r="3840" spans="1:14" ht="15" customHeight="1">
      <c r="B3840" s="6" t="s">
        <v>4803</v>
      </c>
      <c r="G3840" s="14">
        <f>TRUNC(G3839, 0)</f>
        <v>8749</v>
      </c>
    </row>
    <row r="3841" spans="1:14" ht="15" customHeight="1">
      <c r="A3841" s="6" t="s">
        <v>3802</v>
      </c>
    </row>
    <row r="3842" spans="1:14" ht="15" customHeight="1">
      <c r="B3842" s="6" t="s">
        <v>4803</v>
      </c>
    </row>
    <row r="3843" spans="1:14" ht="15" customHeight="1">
      <c r="A3843" s="6" t="s">
        <v>2270</v>
      </c>
    </row>
    <row r="3844" spans="1:14" ht="15" customHeight="1">
      <c r="B3844" s="6" t="s">
        <v>4803</v>
      </c>
    </row>
    <row r="3845" spans="1:14" ht="15" customHeight="1">
      <c r="B3845" s="6" t="s">
        <v>588</v>
      </c>
      <c r="G3845" s="14">
        <f>TRUNC(G3840+G3842+G3844, 0)</f>
        <v>8749</v>
      </c>
    </row>
    <row r="3846" spans="1:14" ht="15" customHeight="1">
      <c r="A3846" s="13"/>
      <c r="B3846" s="13"/>
      <c r="C3846" s="13"/>
      <c r="D3846" s="13"/>
      <c r="E3846" s="13"/>
      <c r="F3846" s="13"/>
      <c r="G3846" s="13"/>
      <c r="H3846" s="13"/>
    </row>
    <row r="3847" spans="1:14" ht="15" customHeight="1">
      <c r="A3847" s="13" t="s">
        <v>4970</v>
      </c>
      <c r="B3847" s="13" t="s">
        <v>292</v>
      </c>
      <c r="C3847" s="13"/>
      <c r="D3847" s="13"/>
      <c r="E3847" s="13"/>
      <c r="F3847" s="13"/>
      <c r="G3847" s="13"/>
      <c r="H3847" s="13"/>
      <c r="I3847" s="6" t="s">
        <v>5631</v>
      </c>
      <c r="J3847" s="6" t="s">
        <v>3185</v>
      </c>
    </row>
    <row r="3848" spans="1:14" ht="15" customHeight="1">
      <c r="A3848" s="13" t="s">
        <v>1567</v>
      </c>
      <c r="B3848" s="13" t="s">
        <v>2056</v>
      </c>
      <c r="C3848" s="13"/>
      <c r="D3848" s="13"/>
      <c r="E3848" s="13"/>
      <c r="F3848" s="13"/>
      <c r="G3848" s="13"/>
      <c r="H3848" s="13"/>
    </row>
    <row r="3849" spans="1:14" ht="15" customHeight="1">
      <c r="A3849" s="5" t="s">
        <v>4302</v>
      </c>
      <c r="B3849" s="5"/>
      <c r="C3849" s="5" t="s">
        <v>2755</v>
      </c>
      <c r="D3849" s="5" t="s">
        <v>182</v>
      </c>
      <c r="E3849" s="5" t="s">
        <v>5266</v>
      </c>
      <c r="F3849" s="5" t="s">
        <v>1321</v>
      </c>
      <c r="G3849" s="5" t="s">
        <v>780</v>
      </c>
      <c r="H3849" s="5" t="s">
        <v>1458</v>
      </c>
    </row>
    <row r="3850" spans="1:14" ht="15" customHeight="1">
      <c r="A3850" s="6" t="s">
        <v>405</v>
      </c>
      <c r="B3850" s="6" t="s">
        <v>5303</v>
      </c>
      <c r="C3850" s="6" t="s">
        <v>1239</v>
      </c>
      <c r="D3850" s="6">
        <f>(750 + 708 + 588)*10^-4</f>
        <v>0.2046</v>
      </c>
      <c r="E3850" s="14" t="s">
        <v>4463</v>
      </c>
      <c r="F3850" s="14">
        <f>TRUNC(중기기초자료!F342 * 중기전역변수!C5/1000,0)</f>
        <v>57339</v>
      </c>
      <c r="G3850" s="15">
        <f>TRUNC(F3850*D3850, 1)</f>
        <v>11731.5</v>
      </c>
      <c r="H3850" s="6" t="s">
        <v>5631</v>
      </c>
      <c r="I3850" s="6" t="s">
        <v>5631</v>
      </c>
      <c r="K3850" s="6" t="s">
        <v>724</v>
      </c>
      <c r="L3850" s="6" t="s">
        <v>5631</v>
      </c>
      <c r="M3850" s="6" t="s">
        <v>1968</v>
      </c>
      <c r="N3850" s="6" t="s">
        <v>3681</v>
      </c>
    </row>
    <row r="3851" spans="1:14" ht="15" customHeight="1">
      <c r="B3851" s="6" t="s">
        <v>4803</v>
      </c>
      <c r="G3851" s="14">
        <f>TRUNC(G3850, 0)</f>
        <v>11731</v>
      </c>
    </row>
    <row r="3852" spans="1:14" ht="15" customHeight="1">
      <c r="A3852" s="6" t="s">
        <v>3802</v>
      </c>
    </row>
    <row r="3853" spans="1:14" ht="15" customHeight="1">
      <c r="B3853" s="6" t="s">
        <v>4803</v>
      </c>
    </row>
    <row r="3854" spans="1:14" ht="15" customHeight="1">
      <c r="A3854" s="6" t="s">
        <v>2270</v>
      </c>
    </row>
    <row r="3855" spans="1:14" ht="15" customHeight="1">
      <c r="B3855" s="6" t="s">
        <v>4803</v>
      </c>
    </row>
    <row r="3856" spans="1:14" ht="15" customHeight="1">
      <c r="B3856" s="6" t="s">
        <v>588</v>
      </c>
      <c r="G3856" s="14">
        <f>TRUNC(G3851+G3853+G3855, 0)</f>
        <v>11731</v>
      </c>
    </row>
    <row r="3857" spans="1:14" ht="15" customHeight="1">
      <c r="A3857" s="13"/>
      <c r="B3857" s="13"/>
      <c r="C3857" s="13"/>
      <c r="D3857" s="13"/>
      <c r="E3857" s="13"/>
      <c r="F3857" s="13"/>
      <c r="G3857" s="13"/>
      <c r="H3857" s="13"/>
    </row>
    <row r="3858" spans="1:14" ht="15" customHeight="1">
      <c r="A3858" s="13" t="s">
        <v>4970</v>
      </c>
      <c r="B3858" s="13" t="s">
        <v>4449</v>
      </c>
      <c r="C3858" s="13"/>
      <c r="D3858" s="13"/>
      <c r="E3858" s="13"/>
      <c r="F3858" s="13"/>
      <c r="G3858" s="13"/>
      <c r="H3858" s="13"/>
      <c r="I3858" s="6" t="s">
        <v>5631</v>
      </c>
      <c r="J3858" s="6" t="s">
        <v>102</v>
      </c>
    </row>
    <row r="3859" spans="1:14" ht="15" customHeight="1">
      <c r="A3859" s="13" t="s">
        <v>1567</v>
      </c>
      <c r="B3859" s="13" t="s">
        <v>4076</v>
      </c>
      <c r="C3859" s="13"/>
      <c r="D3859" s="13"/>
      <c r="E3859" s="13"/>
      <c r="F3859" s="13"/>
      <c r="G3859" s="13"/>
      <c r="H3859" s="13"/>
    </row>
    <row r="3860" spans="1:14" ht="15" customHeight="1">
      <c r="A3860" s="5" t="s">
        <v>4302</v>
      </c>
      <c r="B3860" s="5"/>
      <c r="C3860" s="5" t="s">
        <v>2755</v>
      </c>
      <c r="D3860" s="5" t="s">
        <v>182</v>
      </c>
      <c r="E3860" s="5" t="s">
        <v>5266</v>
      </c>
      <c r="F3860" s="5" t="s">
        <v>1321</v>
      </c>
      <c r="G3860" s="5" t="s">
        <v>780</v>
      </c>
      <c r="H3860" s="5" t="s">
        <v>1458</v>
      </c>
    </row>
    <row r="3861" spans="1:14" ht="15" customHeight="1">
      <c r="A3861" s="6" t="s">
        <v>405</v>
      </c>
      <c r="B3861" s="6" t="s">
        <v>5303</v>
      </c>
      <c r="C3861" s="6" t="s">
        <v>371</v>
      </c>
      <c r="D3861" s="6">
        <f>(750 + 708 + 588)*10^-4</f>
        <v>0.2046</v>
      </c>
      <c r="E3861" s="14" t="s">
        <v>4463</v>
      </c>
      <c r="F3861" s="14">
        <f>TRUNC(중기기초자료!F343 * 중기전역변수!C5/1000,0)</f>
        <v>59172</v>
      </c>
      <c r="G3861" s="15">
        <f>TRUNC(F3861*D3861, 1)</f>
        <v>12106.5</v>
      </c>
      <c r="H3861" s="6" t="s">
        <v>5631</v>
      </c>
      <c r="I3861" s="6" t="s">
        <v>5631</v>
      </c>
      <c r="K3861" s="6" t="s">
        <v>724</v>
      </c>
      <c r="L3861" s="6" t="s">
        <v>5631</v>
      </c>
      <c r="M3861" s="6" t="s">
        <v>4547</v>
      </c>
      <c r="N3861" s="6" t="s">
        <v>3681</v>
      </c>
    </row>
    <row r="3862" spans="1:14" ht="15" customHeight="1">
      <c r="B3862" s="6" t="s">
        <v>4803</v>
      </c>
      <c r="G3862" s="14">
        <f>TRUNC(G3861, 0)</f>
        <v>12106</v>
      </c>
    </row>
    <row r="3863" spans="1:14" ht="15" customHeight="1">
      <c r="A3863" s="6" t="s">
        <v>3802</v>
      </c>
    </row>
    <row r="3864" spans="1:14" ht="15" customHeight="1">
      <c r="B3864" s="6" t="s">
        <v>4803</v>
      </c>
    </row>
    <row r="3865" spans="1:14" ht="15" customHeight="1">
      <c r="A3865" s="6" t="s">
        <v>2270</v>
      </c>
    </row>
    <row r="3866" spans="1:14" ht="15" customHeight="1">
      <c r="B3866" s="6" t="s">
        <v>4803</v>
      </c>
    </row>
    <row r="3867" spans="1:14" ht="15" customHeight="1">
      <c r="B3867" s="6" t="s">
        <v>588</v>
      </c>
      <c r="G3867" s="14">
        <f>TRUNC(G3862+G3864+G3866, 0)</f>
        <v>12106</v>
      </c>
    </row>
    <row r="3868" spans="1:14" ht="15" customHeight="1">
      <c r="A3868" s="13"/>
      <c r="B3868" s="13"/>
      <c r="C3868" s="13"/>
      <c r="D3868" s="13"/>
      <c r="E3868" s="13"/>
      <c r="F3868" s="13"/>
      <c r="G3868" s="13"/>
      <c r="H3868" s="13"/>
    </row>
    <row r="3869" spans="1:14" ht="15" customHeight="1">
      <c r="A3869" s="13" t="s">
        <v>4970</v>
      </c>
      <c r="B3869" s="13" t="s">
        <v>2677</v>
      </c>
      <c r="C3869" s="13"/>
      <c r="D3869" s="13"/>
      <c r="E3869" s="13"/>
      <c r="F3869" s="13"/>
      <c r="G3869" s="13"/>
      <c r="H3869" s="13"/>
      <c r="I3869" s="6" t="s">
        <v>5631</v>
      </c>
      <c r="J3869" s="6" t="s">
        <v>4129</v>
      </c>
    </row>
    <row r="3870" spans="1:14" ht="15" customHeight="1">
      <c r="A3870" s="13" t="s">
        <v>1567</v>
      </c>
      <c r="B3870" s="13" t="s">
        <v>4354</v>
      </c>
      <c r="C3870" s="13"/>
      <c r="D3870" s="13"/>
      <c r="E3870" s="13"/>
      <c r="F3870" s="13"/>
      <c r="G3870" s="13"/>
      <c r="H3870" s="13"/>
    </row>
    <row r="3871" spans="1:14" ht="15" customHeight="1">
      <c r="A3871" s="5" t="s">
        <v>4302</v>
      </c>
      <c r="B3871" s="5"/>
      <c r="C3871" s="5" t="s">
        <v>2755</v>
      </c>
      <c r="D3871" s="5" t="s">
        <v>182</v>
      </c>
      <c r="E3871" s="5" t="s">
        <v>5266</v>
      </c>
      <c r="F3871" s="5" t="s">
        <v>1321</v>
      </c>
      <c r="G3871" s="5" t="s">
        <v>780</v>
      </c>
      <c r="H3871" s="5" t="s">
        <v>1458</v>
      </c>
    </row>
    <row r="3872" spans="1:14" ht="15" customHeight="1">
      <c r="A3872" s="6" t="s">
        <v>405</v>
      </c>
      <c r="B3872" s="6" t="s">
        <v>5303</v>
      </c>
      <c r="C3872" s="6" t="s">
        <v>5472</v>
      </c>
      <c r="D3872" s="6">
        <f>(750 + 708 + 588)*10^-4</f>
        <v>0.2046</v>
      </c>
      <c r="E3872" s="14" t="s">
        <v>4463</v>
      </c>
      <c r="F3872" s="14">
        <f>TRUNC(중기기초자료!F344 * 중기전역변수!C5/1000,0)</f>
        <v>78647</v>
      </c>
      <c r="G3872" s="15">
        <f>TRUNC(F3872*D3872, 1)</f>
        <v>16091.1</v>
      </c>
      <c r="H3872" s="6" t="s">
        <v>5631</v>
      </c>
      <c r="I3872" s="6" t="s">
        <v>5631</v>
      </c>
      <c r="K3872" s="6" t="s">
        <v>724</v>
      </c>
      <c r="L3872" s="6" t="s">
        <v>5631</v>
      </c>
      <c r="M3872" s="6" t="s">
        <v>2576</v>
      </c>
      <c r="N3872" s="6" t="s">
        <v>3681</v>
      </c>
    </row>
    <row r="3873" spans="1:14" ht="15" customHeight="1">
      <c r="B3873" s="6" t="s">
        <v>4803</v>
      </c>
      <c r="G3873" s="14">
        <f>TRUNC(G3872, 0)</f>
        <v>16091</v>
      </c>
    </row>
    <row r="3874" spans="1:14" ht="15" customHeight="1">
      <c r="A3874" s="6" t="s">
        <v>3802</v>
      </c>
    </row>
    <row r="3875" spans="1:14" ht="15" customHeight="1">
      <c r="B3875" s="6" t="s">
        <v>4803</v>
      </c>
    </row>
    <row r="3876" spans="1:14" ht="15" customHeight="1">
      <c r="A3876" s="6" t="s">
        <v>2270</v>
      </c>
    </row>
    <row r="3877" spans="1:14" ht="15" customHeight="1">
      <c r="B3877" s="6" t="s">
        <v>4803</v>
      </c>
    </row>
    <row r="3878" spans="1:14" ht="15" customHeight="1">
      <c r="B3878" s="6" t="s">
        <v>588</v>
      </c>
      <c r="G3878" s="14">
        <f>TRUNC(G3873+G3875+G3877, 0)</f>
        <v>16091</v>
      </c>
    </row>
    <row r="3879" spans="1:14" ht="15" customHeight="1">
      <c r="A3879" s="13"/>
      <c r="B3879" s="13"/>
      <c r="C3879" s="13"/>
      <c r="D3879" s="13"/>
      <c r="E3879" s="13"/>
      <c r="F3879" s="13"/>
      <c r="G3879" s="13"/>
      <c r="H3879" s="13"/>
    </row>
    <row r="3880" spans="1:14" ht="15" customHeight="1">
      <c r="A3880" s="13" t="s">
        <v>4970</v>
      </c>
      <c r="B3880" s="13" t="s">
        <v>1372</v>
      </c>
      <c r="C3880" s="13"/>
      <c r="D3880" s="13"/>
      <c r="E3880" s="13"/>
      <c r="F3880" s="13"/>
      <c r="G3880" s="13"/>
      <c r="H3880" s="13"/>
      <c r="I3880" s="6" t="s">
        <v>5631</v>
      </c>
      <c r="J3880" s="6" t="s">
        <v>916</v>
      </c>
    </row>
    <row r="3881" spans="1:14" ht="15" customHeight="1">
      <c r="A3881" s="13" t="s">
        <v>1567</v>
      </c>
      <c r="B3881" s="13" t="s">
        <v>1451</v>
      </c>
      <c r="C3881" s="13"/>
      <c r="D3881" s="13"/>
      <c r="E3881" s="13"/>
      <c r="F3881" s="13"/>
      <c r="G3881" s="13"/>
      <c r="H3881" s="13"/>
    </row>
    <row r="3882" spans="1:14" ht="15" customHeight="1">
      <c r="A3882" s="5" t="s">
        <v>4302</v>
      </c>
      <c r="B3882" s="5"/>
      <c r="C3882" s="5" t="s">
        <v>2755</v>
      </c>
      <c r="D3882" s="5" t="s">
        <v>182</v>
      </c>
      <c r="E3882" s="5" t="s">
        <v>5266</v>
      </c>
      <c r="F3882" s="5" t="s">
        <v>1321</v>
      </c>
      <c r="G3882" s="5" t="s">
        <v>780</v>
      </c>
      <c r="H3882" s="5" t="s">
        <v>1458</v>
      </c>
    </row>
    <row r="3883" spans="1:14" ht="15" customHeight="1">
      <c r="A3883" s="6" t="s">
        <v>405</v>
      </c>
      <c r="B3883" s="6" t="s">
        <v>5303</v>
      </c>
      <c r="C3883" s="6" t="s">
        <v>400</v>
      </c>
      <c r="D3883" s="6">
        <f>(750 + 708 + 588)*10^-4</f>
        <v>0.2046</v>
      </c>
      <c r="E3883" s="14" t="s">
        <v>4463</v>
      </c>
      <c r="F3883" s="14">
        <f>TRUNC(중기기초자료!F345 * 중기전역변수!C5/1000,0)</f>
        <v>110252</v>
      </c>
      <c r="G3883" s="15">
        <f>TRUNC(F3883*D3883, 1)</f>
        <v>22557.5</v>
      </c>
      <c r="H3883" s="6" t="s">
        <v>5631</v>
      </c>
      <c r="I3883" s="6" t="s">
        <v>5631</v>
      </c>
      <c r="K3883" s="6" t="s">
        <v>724</v>
      </c>
      <c r="L3883" s="6" t="s">
        <v>5631</v>
      </c>
      <c r="M3883" s="6" t="s">
        <v>5004</v>
      </c>
      <c r="N3883" s="6" t="s">
        <v>3681</v>
      </c>
    </row>
    <row r="3884" spans="1:14" ht="15" customHeight="1">
      <c r="B3884" s="6" t="s">
        <v>4803</v>
      </c>
      <c r="G3884" s="14">
        <f>TRUNC(G3883, 0)</f>
        <v>22557</v>
      </c>
    </row>
    <row r="3885" spans="1:14" ht="15" customHeight="1">
      <c r="A3885" s="6" t="s">
        <v>3802</v>
      </c>
    </row>
    <row r="3886" spans="1:14" ht="15" customHeight="1">
      <c r="B3886" s="6" t="s">
        <v>4803</v>
      </c>
    </row>
    <row r="3887" spans="1:14" ht="15" customHeight="1">
      <c r="A3887" s="6" t="s">
        <v>2270</v>
      </c>
    </row>
    <row r="3888" spans="1:14" ht="15" customHeight="1">
      <c r="B3888" s="6" t="s">
        <v>4803</v>
      </c>
    </row>
    <row r="3889" spans="1:14" ht="15" customHeight="1">
      <c r="B3889" s="6" t="s">
        <v>588</v>
      </c>
      <c r="G3889" s="14">
        <f>TRUNC(G3884+G3886+G3888, 0)</f>
        <v>22557</v>
      </c>
    </row>
    <row r="3890" spans="1:14" ht="15" customHeight="1">
      <c r="A3890" s="13"/>
      <c r="B3890" s="13"/>
      <c r="C3890" s="13"/>
      <c r="D3890" s="13"/>
      <c r="E3890" s="13"/>
      <c r="F3890" s="13"/>
      <c r="G3890" s="13"/>
      <c r="H3890" s="13"/>
    </row>
    <row r="3891" spans="1:14" ht="15" customHeight="1">
      <c r="A3891" s="13" t="s">
        <v>4970</v>
      </c>
      <c r="B3891" s="13" t="s">
        <v>5568</v>
      </c>
      <c r="C3891" s="13"/>
      <c r="D3891" s="13"/>
      <c r="E3891" s="13"/>
      <c r="F3891" s="13"/>
      <c r="G3891" s="13"/>
      <c r="H3891" s="13"/>
      <c r="I3891" s="6" t="s">
        <v>5631</v>
      </c>
      <c r="J3891" s="6" t="s">
        <v>4022</v>
      </c>
    </row>
    <row r="3892" spans="1:14" ht="15" customHeight="1">
      <c r="A3892" s="13" t="s">
        <v>1567</v>
      </c>
      <c r="B3892" s="13" t="s">
        <v>2731</v>
      </c>
      <c r="C3892" s="13"/>
      <c r="D3892" s="13"/>
      <c r="E3892" s="13"/>
      <c r="F3892" s="13"/>
      <c r="G3892" s="13"/>
      <c r="H3892" s="13"/>
    </row>
    <row r="3893" spans="1:14" ht="15" customHeight="1">
      <c r="A3893" s="5" t="s">
        <v>4302</v>
      </c>
      <c r="B3893" s="5"/>
      <c r="C3893" s="5" t="s">
        <v>2755</v>
      </c>
      <c r="D3893" s="5" t="s">
        <v>182</v>
      </c>
      <c r="E3893" s="5" t="s">
        <v>5266</v>
      </c>
      <c r="F3893" s="5" t="s">
        <v>1321</v>
      </c>
      <c r="G3893" s="5" t="s">
        <v>780</v>
      </c>
      <c r="H3893" s="5" t="s">
        <v>1458</v>
      </c>
    </row>
    <row r="3894" spans="1:14" ht="15" customHeight="1">
      <c r="A3894" s="6" t="s">
        <v>405</v>
      </c>
      <c r="B3894" s="6" t="s">
        <v>5303</v>
      </c>
      <c r="C3894" s="6" t="s">
        <v>3037</v>
      </c>
      <c r="D3894" s="6">
        <f>(750 + 708 + 588)*10^-4</f>
        <v>0.2046</v>
      </c>
      <c r="E3894" s="14" t="s">
        <v>4463</v>
      </c>
      <c r="F3894" s="14">
        <f>TRUNC(중기기초자료!F346 * 중기전역변수!C5/1000,0)</f>
        <v>136244</v>
      </c>
      <c r="G3894" s="15">
        <f>TRUNC(F3894*D3894, 1)</f>
        <v>27875.5</v>
      </c>
      <c r="H3894" s="6" t="s">
        <v>5631</v>
      </c>
      <c r="I3894" s="6" t="s">
        <v>5631</v>
      </c>
      <c r="K3894" s="6" t="s">
        <v>724</v>
      </c>
      <c r="L3894" s="6" t="s">
        <v>5631</v>
      </c>
      <c r="M3894" s="6" t="s">
        <v>2508</v>
      </c>
      <c r="N3894" s="6" t="s">
        <v>3681</v>
      </c>
    </row>
    <row r="3895" spans="1:14" ht="15" customHeight="1">
      <c r="B3895" s="6" t="s">
        <v>4803</v>
      </c>
      <c r="G3895" s="14">
        <f>TRUNC(G3894, 0)</f>
        <v>27875</v>
      </c>
    </row>
    <row r="3896" spans="1:14" ht="15" customHeight="1">
      <c r="A3896" s="6" t="s">
        <v>3802</v>
      </c>
    </row>
    <row r="3897" spans="1:14" ht="15" customHeight="1">
      <c r="B3897" s="6" t="s">
        <v>4803</v>
      </c>
    </row>
    <row r="3898" spans="1:14" ht="15" customHeight="1">
      <c r="A3898" s="6" t="s">
        <v>2270</v>
      </c>
    </row>
    <row r="3899" spans="1:14" ht="15" customHeight="1">
      <c r="B3899" s="6" t="s">
        <v>4803</v>
      </c>
    </row>
    <row r="3900" spans="1:14" ht="15" customHeight="1">
      <c r="B3900" s="6" t="s">
        <v>588</v>
      </c>
      <c r="G3900" s="14">
        <f>TRUNC(G3895+G3897+G3899, 0)</f>
        <v>27875</v>
      </c>
    </row>
    <row r="3901" spans="1:14" ht="15" customHeight="1">
      <c r="A3901" s="13"/>
      <c r="B3901" s="13"/>
      <c r="C3901" s="13"/>
      <c r="D3901" s="13"/>
      <c r="E3901" s="13"/>
      <c r="F3901" s="13"/>
      <c r="G3901" s="13"/>
      <c r="H3901" s="13"/>
    </row>
    <row r="3902" spans="1:14" ht="15" customHeight="1">
      <c r="A3902" s="13" t="s">
        <v>4970</v>
      </c>
      <c r="B3902" s="13" t="s">
        <v>2711</v>
      </c>
      <c r="C3902" s="13"/>
      <c r="D3902" s="13"/>
      <c r="E3902" s="13"/>
      <c r="F3902" s="13"/>
      <c r="G3902" s="13"/>
      <c r="H3902" s="13"/>
      <c r="I3902" s="6" t="s">
        <v>5631</v>
      </c>
      <c r="J3902" s="6" t="s">
        <v>5489</v>
      </c>
    </row>
    <row r="3903" spans="1:14" ht="15" customHeight="1">
      <c r="A3903" s="13" t="s">
        <v>1567</v>
      </c>
      <c r="B3903" s="13" t="s">
        <v>3574</v>
      </c>
      <c r="C3903" s="13"/>
      <c r="D3903" s="13"/>
      <c r="E3903" s="13"/>
      <c r="F3903" s="13"/>
      <c r="G3903" s="13"/>
      <c r="H3903" s="13"/>
    </row>
    <row r="3904" spans="1:14" ht="15" customHeight="1">
      <c r="A3904" s="5" t="s">
        <v>4302</v>
      </c>
      <c r="B3904" s="5"/>
      <c r="C3904" s="5" t="s">
        <v>2755</v>
      </c>
      <c r="D3904" s="5" t="s">
        <v>182</v>
      </c>
      <c r="E3904" s="5" t="s">
        <v>5266</v>
      </c>
      <c r="F3904" s="5" t="s">
        <v>1321</v>
      </c>
      <c r="G3904" s="5" t="s">
        <v>780</v>
      </c>
      <c r="H3904" s="5" t="s">
        <v>1458</v>
      </c>
    </row>
    <row r="3905" spans="1:14" ht="15" customHeight="1">
      <c r="A3905" s="6" t="s">
        <v>405</v>
      </c>
      <c r="B3905" s="6" t="s">
        <v>2487</v>
      </c>
      <c r="C3905" s="6" t="s">
        <v>4053</v>
      </c>
      <c r="D3905" s="6">
        <f>(750 + 583 + 588)*10^-4</f>
        <v>0.19210000000000002</v>
      </c>
      <c r="E3905" s="14" t="s">
        <v>4463</v>
      </c>
      <c r="F3905" s="14">
        <f>TRUNC(중기기초자료!F347 * 중기전역변수!C5/1000,0)</f>
        <v>50626</v>
      </c>
      <c r="G3905" s="15">
        <f>TRUNC(F3905*D3905, 1)</f>
        <v>9725.2000000000007</v>
      </c>
      <c r="H3905" s="6" t="s">
        <v>5631</v>
      </c>
      <c r="I3905" s="6" t="s">
        <v>5631</v>
      </c>
      <c r="K3905" s="6" t="s">
        <v>724</v>
      </c>
      <c r="L3905" s="6" t="s">
        <v>5631</v>
      </c>
      <c r="M3905" s="6" t="s">
        <v>1170</v>
      </c>
      <c r="N3905" s="6" t="s">
        <v>3785</v>
      </c>
    </row>
    <row r="3906" spans="1:14" ht="15" customHeight="1">
      <c r="B3906" s="6" t="s">
        <v>4803</v>
      </c>
      <c r="G3906" s="14">
        <f>TRUNC(G3905, 0)</f>
        <v>9725</v>
      </c>
    </row>
    <row r="3907" spans="1:14" ht="15" customHeight="1">
      <c r="A3907" s="6" t="s">
        <v>3802</v>
      </c>
    </row>
    <row r="3908" spans="1:14" ht="15" customHeight="1">
      <c r="B3908" s="6" t="s">
        <v>4803</v>
      </c>
    </row>
    <row r="3909" spans="1:14" ht="15" customHeight="1">
      <c r="A3909" s="6" t="s">
        <v>2270</v>
      </c>
    </row>
    <row r="3910" spans="1:14" ht="15" customHeight="1">
      <c r="B3910" s="6" t="s">
        <v>4803</v>
      </c>
    </row>
    <row r="3911" spans="1:14" ht="15" customHeight="1">
      <c r="B3911" s="6" t="s">
        <v>588</v>
      </c>
      <c r="G3911" s="14">
        <f>TRUNC(G3906+G3908+G3910, 0)</f>
        <v>9725</v>
      </c>
    </row>
    <row r="3912" spans="1:14" ht="15" customHeight="1">
      <c r="A3912" s="13"/>
      <c r="B3912" s="13"/>
      <c r="C3912" s="13"/>
      <c r="D3912" s="13"/>
      <c r="E3912" s="13"/>
      <c r="F3912" s="13"/>
      <c r="G3912" s="13"/>
      <c r="H3912" s="13"/>
    </row>
    <row r="3913" spans="1:14" ht="15" customHeight="1">
      <c r="A3913" s="13" t="s">
        <v>4970</v>
      </c>
      <c r="B3913" s="13" t="s">
        <v>1191</v>
      </c>
      <c r="C3913" s="13"/>
      <c r="D3913" s="13"/>
      <c r="E3913" s="13"/>
      <c r="F3913" s="13"/>
      <c r="G3913" s="13"/>
      <c r="H3913" s="13"/>
      <c r="I3913" s="6" t="s">
        <v>5631</v>
      </c>
      <c r="J3913" s="6" t="s">
        <v>5341</v>
      </c>
    </row>
    <row r="3914" spans="1:14" ht="15" customHeight="1">
      <c r="A3914" s="13" t="s">
        <v>1567</v>
      </c>
      <c r="B3914" s="13" t="s">
        <v>4558</v>
      </c>
      <c r="C3914" s="13"/>
      <c r="D3914" s="13"/>
      <c r="E3914" s="13"/>
      <c r="F3914" s="13"/>
      <c r="G3914" s="13"/>
      <c r="H3914" s="13"/>
    </row>
    <row r="3915" spans="1:14" ht="15" customHeight="1">
      <c r="A3915" s="5" t="s">
        <v>4302</v>
      </c>
      <c r="B3915" s="5"/>
      <c r="C3915" s="5" t="s">
        <v>2755</v>
      </c>
      <c r="D3915" s="5" t="s">
        <v>182</v>
      </c>
      <c r="E3915" s="5" t="s">
        <v>5266</v>
      </c>
      <c r="F3915" s="5" t="s">
        <v>1321</v>
      </c>
      <c r="G3915" s="5" t="s">
        <v>780</v>
      </c>
      <c r="H3915" s="5" t="s">
        <v>1458</v>
      </c>
    </row>
    <row r="3916" spans="1:14" ht="15" customHeight="1">
      <c r="A3916" s="6" t="s">
        <v>405</v>
      </c>
      <c r="B3916" s="6" t="s">
        <v>2487</v>
      </c>
      <c r="C3916" s="6" t="s">
        <v>629</v>
      </c>
      <c r="D3916" s="6">
        <f>(750 + 583 + 588)*10^-4</f>
        <v>0.19210000000000002</v>
      </c>
      <c r="E3916" s="14" t="s">
        <v>4463</v>
      </c>
      <c r="F3916" s="14">
        <f>TRUNC(중기기초자료!F348 * 중기전역변수!C5/1000,0)</f>
        <v>77661</v>
      </c>
      <c r="G3916" s="15">
        <f>TRUNC(F3916*D3916, 1)</f>
        <v>14918.6</v>
      </c>
      <c r="H3916" s="6" t="s">
        <v>5631</v>
      </c>
      <c r="I3916" s="6" t="s">
        <v>5631</v>
      </c>
      <c r="K3916" s="6" t="s">
        <v>724</v>
      </c>
      <c r="L3916" s="6" t="s">
        <v>5631</v>
      </c>
      <c r="M3916" s="6" t="s">
        <v>1315</v>
      </c>
      <c r="N3916" s="6" t="s">
        <v>3785</v>
      </c>
    </row>
    <row r="3917" spans="1:14" ht="15" customHeight="1">
      <c r="B3917" s="6" t="s">
        <v>4803</v>
      </c>
      <c r="G3917" s="14">
        <f>TRUNC(G3916, 0)</f>
        <v>14918</v>
      </c>
    </row>
    <row r="3918" spans="1:14" ht="15" customHeight="1">
      <c r="A3918" s="6" t="s">
        <v>3802</v>
      </c>
    </row>
    <row r="3919" spans="1:14" ht="15" customHeight="1">
      <c r="B3919" s="6" t="s">
        <v>4803</v>
      </c>
    </row>
    <row r="3920" spans="1:14" ht="15" customHeight="1">
      <c r="A3920" s="6" t="s">
        <v>2270</v>
      </c>
    </row>
    <row r="3921" spans="1:14" ht="15" customHeight="1">
      <c r="B3921" s="6" t="s">
        <v>4803</v>
      </c>
    </row>
    <row r="3922" spans="1:14" ht="15" customHeight="1">
      <c r="B3922" s="6" t="s">
        <v>588</v>
      </c>
      <c r="G3922" s="14">
        <f>TRUNC(G3917+G3919+G3921, 0)</f>
        <v>14918</v>
      </c>
    </row>
    <row r="3923" spans="1:14" ht="15" customHeight="1">
      <c r="A3923" s="13"/>
      <c r="B3923" s="13"/>
      <c r="C3923" s="13"/>
      <c r="D3923" s="13"/>
      <c r="E3923" s="13"/>
      <c r="F3923" s="13"/>
      <c r="G3923" s="13"/>
      <c r="H3923" s="13"/>
    </row>
    <row r="3924" spans="1:14" ht="15" customHeight="1">
      <c r="A3924" s="13" t="s">
        <v>4970</v>
      </c>
      <c r="B3924" s="13" t="s">
        <v>2007</v>
      </c>
      <c r="C3924" s="13"/>
      <c r="D3924" s="13"/>
      <c r="E3924" s="13"/>
      <c r="F3924" s="13"/>
      <c r="G3924" s="13"/>
      <c r="H3924" s="13"/>
      <c r="I3924" s="6" t="s">
        <v>5631</v>
      </c>
      <c r="J3924" s="6" t="s">
        <v>2542</v>
      </c>
    </row>
    <row r="3925" spans="1:14" ht="15" customHeight="1">
      <c r="A3925" s="13" t="s">
        <v>1567</v>
      </c>
      <c r="B3925" s="13" t="s">
        <v>3559</v>
      </c>
      <c r="C3925" s="13"/>
      <c r="D3925" s="13"/>
      <c r="E3925" s="13"/>
      <c r="F3925" s="13"/>
      <c r="G3925" s="13"/>
      <c r="H3925" s="13"/>
    </row>
    <row r="3926" spans="1:14" ht="15" customHeight="1">
      <c r="A3926" s="5" t="s">
        <v>4302</v>
      </c>
      <c r="B3926" s="5"/>
      <c r="C3926" s="5" t="s">
        <v>2755</v>
      </c>
      <c r="D3926" s="5" t="s">
        <v>182</v>
      </c>
      <c r="E3926" s="5" t="s">
        <v>5266</v>
      </c>
      <c r="F3926" s="5" t="s">
        <v>1321</v>
      </c>
      <c r="G3926" s="5" t="s">
        <v>780</v>
      </c>
      <c r="H3926" s="5" t="s">
        <v>1458</v>
      </c>
    </row>
    <row r="3927" spans="1:14" ht="15" customHeight="1">
      <c r="A3927" s="6" t="s">
        <v>405</v>
      </c>
      <c r="B3927" s="6" t="s">
        <v>2487</v>
      </c>
      <c r="C3927" s="6" t="s">
        <v>4593</v>
      </c>
      <c r="D3927" s="6">
        <f>(750 + 583 + 588)*10^-4</f>
        <v>0.19210000000000002</v>
      </c>
      <c r="E3927" s="14" t="s">
        <v>4463</v>
      </c>
      <c r="F3927" s="14">
        <f>TRUNC(중기기초자료!F349 * 중기전역변수!C5/1000,0)</f>
        <v>118787</v>
      </c>
      <c r="G3927" s="15">
        <f>TRUNC(F3927*D3927, 1)</f>
        <v>22818.9</v>
      </c>
      <c r="H3927" s="6" t="s">
        <v>5631</v>
      </c>
      <c r="I3927" s="6" t="s">
        <v>5631</v>
      </c>
      <c r="K3927" s="6" t="s">
        <v>724</v>
      </c>
      <c r="L3927" s="6" t="s">
        <v>5631</v>
      </c>
      <c r="M3927" s="6" t="s">
        <v>4006</v>
      </c>
      <c r="N3927" s="6" t="s">
        <v>3785</v>
      </c>
    </row>
    <row r="3928" spans="1:14" ht="15" customHeight="1">
      <c r="B3928" s="6" t="s">
        <v>4803</v>
      </c>
      <c r="G3928" s="14">
        <f>TRUNC(G3927, 0)</f>
        <v>22818</v>
      </c>
    </row>
    <row r="3929" spans="1:14" ht="15" customHeight="1">
      <c r="A3929" s="6" t="s">
        <v>3802</v>
      </c>
    </row>
    <row r="3930" spans="1:14" ht="15" customHeight="1">
      <c r="B3930" s="6" t="s">
        <v>4803</v>
      </c>
    </row>
    <row r="3931" spans="1:14" ht="15" customHeight="1">
      <c r="A3931" s="6" t="s">
        <v>2270</v>
      </c>
    </row>
    <row r="3932" spans="1:14" ht="15" customHeight="1">
      <c r="B3932" s="6" t="s">
        <v>4803</v>
      </c>
    </row>
    <row r="3933" spans="1:14" ht="15" customHeight="1">
      <c r="B3933" s="6" t="s">
        <v>588</v>
      </c>
      <c r="G3933" s="14">
        <f>TRUNC(G3928+G3930+G3932, 0)</f>
        <v>22818</v>
      </c>
    </row>
    <row r="3934" spans="1:14" ht="15" customHeight="1">
      <c r="A3934" s="13"/>
      <c r="B3934" s="13"/>
      <c r="C3934" s="13"/>
      <c r="D3934" s="13"/>
      <c r="E3934" s="13"/>
      <c r="F3934" s="13"/>
      <c r="G3934" s="13"/>
      <c r="H3934" s="13"/>
    </row>
    <row r="3935" spans="1:14" ht="15" customHeight="1">
      <c r="A3935" s="13" t="s">
        <v>4970</v>
      </c>
      <c r="B3935" s="13" t="s">
        <v>4898</v>
      </c>
      <c r="C3935" s="13"/>
      <c r="D3935" s="13"/>
      <c r="E3935" s="13"/>
      <c r="F3935" s="13"/>
      <c r="G3935" s="13"/>
      <c r="H3935" s="13"/>
      <c r="I3935" s="6" t="s">
        <v>5631</v>
      </c>
      <c r="J3935" s="6" t="s">
        <v>5595</v>
      </c>
    </row>
    <row r="3936" spans="1:14" ht="15" customHeight="1">
      <c r="A3936" s="13" t="s">
        <v>1567</v>
      </c>
      <c r="B3936" s="13" t="s">
        <v>4465</v>
      </c>
      <c r="C3936" s="13"/>
      <c r="D3936" s="13"/>
      <c r="E3936" s="13"/>
      <c r="F3936" s="13"/>
      <c r="G3936" s="13"/>
      <c r="H3936" s="13"/>
    </row>
    <row r="3937" spans="1:14" ht="15" customHeight="1">
      <c r="A3937" s="5" t="s">
        <v>4302</v>
      </c>
      <c r="B3937" s="5"/>
      <c r="C3937" s="5" t="s">
        <v>2755</v>
      </c>
      <c r="D3937" s="5" t="s">
        <v>182</v>
      </c>
      <c r="E3937" s="5" t="s">
        <v>5266</v>
      </c>
      <c r="F3937" s="5" t="s">
        <v>1321</v>
      </c>
      <c r="G3937" s="5" t="s">
        <v>780</v>
      </c>
      <c r="H3937" s="5" t="s">
        <v>1458</v>
      </c>
    </row>
    <row r="3938" spans="1:14" ht="15" customHeight="1">
      <c r="A3938" s="6" t="s">
        <v>405</v>
      </c>
      <c r="B3938" s="6" t="s">
        <v>2487</v>
      </c>
      <c r="C3938" s="6" t="s">
        <v>573</v>
      </c>
      <c r="D3938" s="6">
        <f>(750 + 583 + 588)*10^-4</f>
        <v>0.19210000000000002</v>
      </c>
      <c r="E3938" s="14" t="s">
        <v>4463</v>
      </c>
      <c r="F3938" s="14">
        <f>TRUNC(중기기초자료!F350 * 중기전역변수!C5/1000,0)</f>
        <v>131641</v>
      </c>
      <c r="G3938" s="15">
        <f>TRUNC(F3938*D3938, 1)</f>
        <v>25288.2</v>
      </c>
      <c r="H3938" s="6" t="s">
        <v>5631</v>
      </c>
      <c r="I3938" s="6" t="s">
        <v>5631</v>
      </c>
      <c r="K3938" s="6" t="s">
        <v>724</v>
      </c>
      <c r="L3938" s="6" t="s">
        <v>5631</v>
      </c>
      <c r="M3938" s="6" t="s">
        <v>1242</v>
      </c>
      <c r="N3938" s="6" t="s">
        <v>3785</v>
      </c>
    </row>
    <row r="3939" spans="1:14" ht="15" customHeight="1">
      <c r="B3939" s="6" t="s">
        <v>4803</v>
      </c>
      <c r="G3939" s="14">
        <f>TRUNC(G3938, 0)</f>
        <v>25288</v>
      </c>
    </row>
    <row r="3940" spans="1:14" ht="15" customHeight="1">
      <c r="A3940" s="6" t="s">
        <v>3802</v>
      </c>
    </row>
    <row r="3941" spans="1:14" ht="15" customHeight="1">
      <c r="B3941" s="6" t="s">
        <v>4803</v>
      </c>
    </row>
    <row r="3942" spans="1:14" ht="15" customHeight="1">
      <c r="A3942" s="6" t="s">
        <v>2270</v>
      </c>
    </row>
    <row r="3943" spans="1:14" ht="15" customHeight="1">
      <c r="B3943" s="6" t="s">
        <v>4803</v>
      </c>
    </row>
    <row r="3944" spans="1:14" ht="15" customHeight="1">
      <c r="B3944" s="6" t="s">
        <v>588</v>
      </c>
      <c r="G3944" s="14">
        <f>TRUNC(G3939+G3941+G3943, 0)</f>
        <v>25288</v>
      </c>
    </row>
    <row r="3945" spans="1:14" ht="15" customHeight="1">
      <c r="A3945" s="13"/>
      <c r="B3945" s="13"/>
      <c r="C3945" s="13"/>
      <c r="D3945" s="13"/>
      <c r="E3945" s="13"/>
      <c r="F3945" s="13"/>
      <c r="G3945" s="13"/>
      <c r="H3945" s="13"/>
    </row>
    <row r="3946" spans="1:14" ht="15" customHeight="1">
      <c r="A3946" s="13" t="s">
        <v>4970</v>
      </c>
      <c r="B3946" s="13" t="s">
        <v>945</v>
      </c>
      <c r="C3946" s="13"/>
      <c r="D3946" s="13"/>
      <c r="E3946" s="13"/>
      <c r="F3946" s="13"/>
      <c r="G3946" s="13"/>
      <c r="H3946" s="13"/>
      <c r="I3946" s="6" t="s">
        <v>5631</v>
      </c>
      <c r="J3946" s="6" t="s">
        <v>2768</v>
      </c>
    </row>
    <row r="3947" spans="1:14" ht="15" customHeight="1">
      <c r="A3947" s="13" t="s">
        <v>1567</v>
      </c>
      <c r="B3947" s="13" t="s">
        <v>4532</v>
      </c>
      <c r="C3947" s="13"/>
      <c r="D3947" s="13"/>
      <c r="E3947" s="13"/>
      <c r="F3947" s="13"/>
      <c r="G3947" s="13"/>
      <c r="H3947" s="13"/>
    </row>
    <row r="3948" spans="1:14" ht="15" customHeight="1">
      <c r="A3948" s="5" t="s">
        <v>4302</v>
      </c>
      <c r="B3948" s="5"/>
      <c r="C3948" s="5" t="s">
        <v>2755</v>
      </c>
      <c r="D3948" s="5" t="s">
        <v>182</v>
      </c>
      <c r="E3948" s="5" t="s">
        <v>5266</v>
      </c>
      <c r="F3948" s="5" t="s">
        <v>1321</v>
      </c>
      <c r="G3948" s="5" t="s">
        <v>780</v>
      </c>
      <c r="H3948" s="5" t="s">
        <v>1458</v>
      </c>
    </row>
    <row r="3949" spans="1:14" ht="15" customHeight="1">
      <c r="A3949" s="6" t="s">
        <v>405</v>
      </c>
      <c r="B3949" s="6" t="s">
        <v>1403</v>
      </c>
      <c r="C3949" s="6" t="s">
        <v>1485</v>
      </c>
      <c r="D3949" s="6">
        <f>(750 + 458 + 588)*10^-4</f>
        <v>0.17960000000000001</v>
      </c>
      <c r="E3949" s="14" t="s">
        <v>4463</v>
      </c>
      <c r="F3949" s="14">
        <f>TRUNC(중기기초자료!F351 * 중기전역변수!C5/1000,0)</f>
        <v>15211</v>
      </c>
      <c r="G3949" s="15">
        <f>TRUNC(F3949*D3949, 1)</f>
        <v>2731.8</v>
      </c>
      <c r="H3949" s="6" t="s">
        <v>5631</v>
      </c>
      <c r="I3949" s="6" t="s">
        <v>5631</v>
      </c>
      <c r="K3949" s="6" t="s">
        <v>724</v>
      </c>
      <c r="L3949" s="6" t="s">
        <v>5631</v>
      </c>
      <c r="M3949" s="6" t="s">
        <v>3950</v>
      </c>
      <c r="N3949" s="6" t="s">
        <v>4138</v>
      </c>
    </row>
    <row r="3950" spans="1:14" ht="15" customHeight="1">
      <c r="B3950" s="6" t="s">
        <v>4803</v>
      </c>
      <c r="G3950" s="14">
        <f>TRUNC(G3949, 0)</f>
        <v>2731</v>
      </c>
    </row>
    <row r="3951" spans="1:14" ht="15" customHeight="1">
      <c r="A3951" s="6" t="s">
        <v>3802</v>
      </c>
    </row>
    <row r="3952" spans="1:14" ht="15" customHeight="1">
      <c r="B3952" s="6" t="s">
        <v>4803</v>
      </c>
    </row>
    <row r="3953" spans="1:14" ht="15" customHeight="1">
      <c r="A3953" s="6" t="s">
        <v>2270</v>
      </c>
    </row>
    <row r="3954" spans="1:14" ht="15" customHeight="1">
      <c r="B3954" s="6" t="s">
        <v>4803</v>
      </c>
    </row>
    <row r="3955" spans="1:14" ht="15" customHeight="1">
      <c r="B3955" s="6" t="s">
        <v>588</v>
      </c>
      <c r="G3955" s="14">
        <f>TRUNC(G3950+G3952+G3954, 0)</f>
        <v>2731</v>
      </c>
    </row>
    <row r="3956" spans="1:14" ht="15" customHeight="1">
      <c r="A3956" s="13"/>
      <c r="B3956" s="13"/>
      <c r="C3956" s="13"/>
      <c r="D3956" s="13"/>
      <c r="E3956" s="13"/>
      <c r="F3956" s="13"/>
      <c r="G3956" s="13"/>
      <c r="H3956" s="13"/>
    </row>
    <row r="3957" spans="1:14" ht="15" customHeight="1">
      <c r="A3957" s="13" t="s">
        <v>4970</v>
      </c>
      <c r="B3957" s="13" t="s">
        <v>1295</v>
      </c>
      <c r="C3957" s="13"/>
      <c r="D3957" s="13"/>
      <c r="E3957" s="13"/>
      <c r="F3957" s="13"/>
      <c r="G3957" s="13"/>
      <c r="H3957" s="13"/>
      <c r="I3957" s="6" t="s">
        <v>5631</v>
      </c>
      <c r="J3957" s="6" t="s">
        <v>4359</v>
      </c>
    </row>
    <row r="3958" spans="1:14" ht="15" customHeight="1">
      <c r="A3958" s="13" t="s">
        <v>1567</v>
      </c>
      <c r="B3958" s="13" t="s">
        <v>5033</v>
      </c>
      <c r="C3958" s="13"/>
      <c r="D3958" s="13"/>
      <c r="E3958" s="13"/>
      <c r="F3958" s="13"/>
      <c r="G3958" s="13"/>
      <c r="H3958" s="13"/>
    </row>
    <row r="3959" spans="1:14" ht="15" customHeight="1">
      <c r="A3959" s="5" t="s">
        <v>4302</v>
      </c>
      <c r="B3959" s="5"/>
      <c r="C3959" s="5" t="s">
        <v>2755</v>
      </c>
      <c r="D3959" s="5" t="s">
        <v>182</v>
      </c>
      <c r="E3959" s="5" t="s">
        <v>5266</v>
      </c>
      <c r="F3959" s="5" t="s">
        <v>1321</v>
      </c>
      <c r="G3959" s="5" t="s">
        <v>780</v>
      </c>
      <c r="H3959" s="5" t="s">
        <v>1458</v>
      </c>
    </row>
    <row r="3960" spans="1:14" ht="15" customHeight="1">
      <c r="A3960" s="6" t="s">
        <v>405</v>
      </c>
      <c r="B3960" s="6" t="s">
        <v>1403</v>
      </c>
      <c r="C3960" s="6" t="s">
        <v>5407</v>
      </c>
      <c r="D3960" s="6">
        <f>(750 + 458 + 588)*10^-4</f>
        <v>0.17960000000000001</v>
      </c>
      <c r="E3960" s="14" t="s">
        <v>4463</v>
      </c>
      <c r="F3960" s="14">
        <f>TRUNC(중기기초자료!F352 * 중기전역변수!C5/1000,0)</f>
        <v>16639</v>
      </c>
      <c r="G3960" s="15">
        <f>TRUNC(F3960*D3960, 1)</f>
        <v>2988.3</v>
      </c>
      <c r="H3960" s="6" t="s">
        <v>5631</v>
      </c>
      <c r="I3960" s="6" t="s">
        <v>5631</v>
      </c>
      <c r="K3960" s="6" t="s">
        <v>724</v>
      </c>
      <c r="L3960" s="6" t="s">
        <v>5631</v>
      </c>
      <c r="M3960" s="6" t="s">
        <v>303</v>
      </c>
      <c r="N3960" s="6" t="s">
        <v>4138</v>
      </c>
    </row>
    <row r="3961" spans="1:14" ht="15" customHeight="1">
      <c r="B3961" s="6" t="s">
        <v>4803</v>
      </c>
      <c r="G3961" s="14">
        <f>TRUNC(G3960, 0)</f>
        <v>2988</v>
      </c>
    </row>
    <row r="3962" spans="1:14" ht="15" customHeight="1">
      <c r="A3962" s="6" t="s">
        <v>3802</v>
      </c>
    </row>
    <row r="3963" spans="1:14" ht="15" customHeight="1">
      <c r="B3963" s="6" t="s">
        <v>4803</v>
      </c>
    </row>
    <row r="3964" spans="1:14" ht="15" customHeight="1">
      <c r="A3964" s="6" t="s">
        <v>2270</v>
      </c>
    </row>
    <row r="3965" spans="1:14" ht="15" customHeight="1">
      <c r="B3965" s="6" t="s">
        <v>4803</v>
      </c>
    </row>
    <row r="3966" spans="1:14" ht="15" customHeight="1">
      <c r="B3966" s="6" t="s">
        <v>588</v>
      </c>
      <c r="G3966" s="14">
        <f>TRUNC(G3961+G3963+G3965, 0)</f>
        <v>2988</v>
      </c>
    </row>
    <row r="3967" spans="1:14" ht="15" customHeight="1">
      <c r="A3967" s="13"/>
      <c r="B3967" s="13"/>
      <c r="C3967" s="13"/>
      <c r="D3967" s="13"/>
      <c r="E3967" s="13"/>
      <c r="F3967" s="13"/>
      <c r="G3967" s="13"/>
      <c r="H3967" s="13"/>
    </row>
    <row r="3968" spans="1:14" ht="15" customHeight="1">
      <c r="A3968" s="13" t="s">
        <v>4970</v>
      </c>
      <c r="B3968" s="13" t="s">
        <v>5110</v>
      </c>
      <c r="C3968" s="13"/>
      <c r="D3968" s="13"/>
      <c r="E3968" s="13"/>
      <c r="F3968" s="13"/>
      <c r="G3968" s="13"/>
      <c r="H3968" s="13"/>
      <c r="I3968" s="6" t="s">
        <v>5631</v>
      </c>
      <c r="J3968" s="6" t="s">
        <v>1813</v>
      </c>
    </row>
    <row r="3969" spans="1:14" ht="15" customHeight="1">
      <c r="A3969" s="13" t="s">
        <v>1567</v>
      </c>
      <c r="B3969" s="13" t="s">
        <v>1908</v>
      </c>
      <c r="C3969" s="13"/>
      <c r="D3969" s="13"/>
      <c r="E3969" s="13"/>
      <c r="F3969" s="13"/>
      <c r="G3969" s="13"/>
      <c r="H3969" s="13"/>
    </row>
    <row r="3970" spans="1:14" ht="15" customHeight="1">
      <c r="A3970" s="5" t="s">
        <v>4302</v>
      </c>
      <c r="B3970" s="5"/>
      <c r="C3970" s="5" t="s">
        <v>2755</v>
      </c>
      <c r="D3970" s="5" t="s">
        <v>182</v>
      </c>
      <c r="E3970" s="5" t="s">
        <v>5266</v>
      </c>
      <c r="F3970" s="5" t="s">
        <v>1321</v>
      </c>
      <c r="G3970" s="5" t="s">
        <v>780</v>
      </c>
      <c r="H3970" s="5" t="s">
        <v>1458</v>
      </c>
    </row>
    <row r="3971" spans="1:14" ht="15" customHeight="1">
      <c r="A3971" s="6" t="s">
        <v>405</v>
      </c>
      <c r="B3971" s="6" t="s">
        <v>1403</v>
      </c>
      <c r="C3971" s="6" t="s">
        <v>3807</v>
      </c>
      <c r="D3971" s="6">
        <f>(750 + 458 + 588)*10^-4</f>
        <v>0.17960000000000001</v>
      </c>
      <c r="E3971" s="14" t="s">
        <v>4463</v>
      </c>
      <c r="F3971" s="14">
        <f>TRUNC(중기기초자료!F353 * 중기전역변수!C5/1000,0)</f>
        <v>17655</v>
      </c>
      <c r="G3971" s="15">
        <f>TRUNC(F3971*D3971, 1)</f>
        <v>3170.8</v>
      </c>
      <c r="H3971" s="6" t="s">
        <v>5631</v>
      </c>
      <c r="I3971" s="6" t="s">
        <v>5631</v>
      </c>
      <c r="K3971" s="6" t="s">
        <v>724</v>
      </c>
      <c r="L3971" s="6" t="s">
        <v>5631</v>
      </c>
      <c r="M3971" s="6" t="s">
        <v>3343</v>
      </c>
      <c r="N3971" s="6" t="s">
        <v>4138</v>
      </c>
    </row>
    <row r="3972" spans="1:14" ht="15" customHeight="1">
      <c r="B3972" s="6" t="s">
        <v>4803</v>
      </c>
      <c r="G3972" s="14">
        <f>TRUNC(G3971, 0)</f>
        <v>3170</v>
      </c>
    </row>
    <row r="3973" spans="1:14" ht="15" customHeight="1">
      <c r="A3973" s="6" t="s">
        <v>3802</v>
      </c>
    </row>
    <row r="3974" spans="1:14" ht="15" customHeight="1">
      <c r="B3974" s="6" t="s">
        <v>4803</v>
      </c>
    </row>
    <row r="3975" spans="1:14" ht="15" customHeight="1">
      <c r="A3975" s="6" t="s">
        <v>2270</v>
      </c>
    </row>
    <row r="3976" spans="1:14" ht="15" customHeight="1">
      <c r="B3976" s="6" t="s">
        <v>4803</v>
      </c>
    </row>
    <row r="3977" spans="1:14" ht="15" customHeight="1">
      <c r="B3977" s="6" t="s">
        <v>588</v>
      </c>
      <c r="G3977" s="14">
        <f>TRUNC(G3972+G3974+G3976, 0)</f>
        <v>3170</v>
      </c>
    </row>
    <row r="3978" spans="1:14" ht="15" customHeight="1">
      <c r="A3978" s="13"/>
      <c r="B3978" s="13"/>
      <c r="C3978" s="13"/>
      <c r="D3978" s="13"/>
      <c r="E3978" s="13"/>
      <c r="F3978" s="13"/>
      <c r="G3978" s="13"/>
      <c r="H3978" s="13"/>
    </row>
    <row r="3979" spans="1:14" ht="15" customHeight="1">
      <c r="A3979" s="13" t="s">
        <v>4970</v>
      </c>
      <c r="B3979" s="13" t="s">
        <v>4412</v>
      </c>
      <c r="C3979" s="13"/>
      <c r="D3979" s="13"/>
      <c r="E3979" s="13"/>
      <c r="F3979" s="13"/>
      <c r="G3979" s="13"/>
      <c r="H3979" s="13"/>
      <c r="I3979" s="6" t="s">
        <v>5631</v>
      </c>
      <c r="J3979" s="6" t="s">
        <v>5352</v>
      </c>
    </row>
    <row r="3980" spans="1:14" ht="15" customHeight="1">
      <c r="A3980" s="13" t="s">
        <v>1567</v>
      </c>
      <c r="B3980" s="13" t="s">
        <v>4952</v>
      </c>
      <c r="C3980" s="13"/>
      <c r="D3980" s="13"/>
      <c r="E3980" s="13"/>
      <c r="F3980" s="13"/>
      <c r="G3980" s="13"/>
      <c r="H3980" s="13"/>
    </row>
    <row r="3981" spans="1:14" ht="15" customHeight="1">
      <c r="A3981" s="5" t="s">
        <v>4302</v>
      </c>
      <c r="B3981" s="5"/>
      <c r="C3981" s="5" t="s">
        <v>2755</v>
      </c>
      <c r="D3981" s="5" t="s">
        <v>182</v>
      </c>
      <c r="E3981" s="5" t="s">
        <v>5266</v>
      </c>
      <c r="F3981" s="5" t="s">
        <v>1321</v>
      </c>
      <c r="G3981" s="5" t="s">
        <v>780</v>
      </c>
      <c r="H3981" s="5" t="s">
        <v>1458</v>
      </c>
    </row>
    <row r="3982" spans="1:14" ht="15" customHeight="1">
      <c r="A3982" s="6" t="s">
        <v>405</v>
      </c>
      <c r="B3982" s="6" t="s">
        <v>1403</v>
      </c>
      <c r="C3982" s="6" t="s">
        <v>1166</v>
      </c>
      <c r="D3982" s="6">
        <f>(750 + 458 + 588)*10^-4</f>
        <v>0.17960000000000001</v>
      </c>
      <c r="E3982" s="14" t="s">
        <v>4463</v>
      </c>
      <c r="F3982" s="14">
        <f>TRUNC(중기기초자료!F354 * 중기전역변수!C5/1000,0)</f>
        <v>17932</v>
      </c>
      <c r="G3982" s="15">
        <f>TRUNC(F3982*D3982, 1)</f>
        <v>3220.5</v>
      </c>
      <c r="H3982" s="6" t="s">
        <v>5631</v>
      </c>
      <c r="I3982" s="6" t="s">
        <v>5631</v>
      </c>
      <c r="K3982" s="6" t="s">
        <v>724</v>
      </c>
      <c r="L3982" s="6" t="s">
        <v>5631</v>
      </c>
      <c r="M3982" s="6" t="s">
        <v>1294</v>
      </c>
      <c r="N3982" s="6" t="s">
        <v>4138</v>
      </c>
    </row>
    <row r="3983" spans="1:14" ht="15" customHeight="1">
      <c r="B3983" s="6" t="s">
        <v>4803</v>
      </c>
      <c r="G3983" s="14">
        <f>TRUNC(G3982, 0)</f>
        <v>3220</v>
      </c>
    </row>
    <row r="3984" spans="1:14" ht="15" customHeight="1">
      <c r="A3984" s="6" t="s">
        <v>3802</v>
      </c>
    </row>
    <row r="3985" spans="1:14" ht="15" customHeight="1">
      <c r="B3985" s="6" t="s">
        <v>4803</v>
      </c>
    </row>
    <row r="3986" spans="1:14" ht="15" customHeight="1">
      <c r="A3986" s="6" t="s">
        <v>2270</v>
      </c>
    </row>
    <row r="3987" spans="1:14" ht="15" customHeight="1">
      <c r="B3987" s="6" t="s">
        <v>4803</v>
      </c>
    </row>
    <row r="3988" spans="1:14" ht="15" customHeight="1">
      <c r="B3988" s="6" t="s">
        <v>588</v>
      </c>
      <c r="G3988" s="14">
        <f>TRUNC(G3983+G3985+G3987, 0)</f>
        <v>3220</v>
      </c>
    </row>
    <row r="3989" spans="1:14" ht="15" customHeight="1">
      <c r="A3989" s="13"/>
      <c r="B3989" s="13"/>
      <c r="C3989" s="13"/>
      <c r="D3989" s="13"/>
      <c r="E3989" s="13"/>
      <c r="F3989" s="13"/>
      <c r="G3989" s="13"/>
      <c r="H3989" s="13"/>
    </row>
    <row r="3990" spans="1:14" ht="15" customHeight="1">
      <c r="A3990" s="13" t="s">
        <v>4970</v>
      </c>
      <c r="B3990" s="13" t="s">
        <v>1300</v>
      </c>
      <c r="C3990" s="13"/>
      <c r="D3990" s="13"/>
      <c r="E3990" s="13"/>
      <c r="F3990" s="13"/>
      <c r="G3990" s="13"/>
      <c r="H3990" s="13"/>
      <c r="I3990" s="6" t="s">
        <v>5631</v>
      </c>
      <c r="J3990" s="6" t="s">
        <v>2205</v>
      </c>
    </row>
    <row r="3991" spans="1:14" ht="15" customHeight="1">
      <c r="A3991" s="13" t="s">
        <v>1567</v>
      </c>
      <c r="B3991" s="13" t="s">
        <v>4507</v>
      </c>
      <c r="C3991" s="13"/>
      <c r="D3991" s="13"/>
      <c r="E3991" s="13"/>
      <c r="F3991" s="13"/>
      <c r="G3991" s="13"/>
      <c r="H3991" s="13"/>
    </row>
    <row r="3992" spans="1:14" ht="15" customHeight="1">
      <c r="A3992" s="5" t="s">
        <v>4302</v>
      </c>
      <c r="B3992" s="5"/>
      <c r="C3992" s="5" t="s">
        <v>2755</v>
      </c>
      <c r="D3992" s="5" t="s">
        <v>182</v>
      </c>
      <c r="E3992" s="5" t="s">
        <v>5266</v>
      </c>
      <c r="F3992" s="5" t="s">
        <v>1321</v>
      </c>
      <c r="G3992" s="5" t="s">
        <v>780</v>
      </c>
      <c r="H3992" s="5" t="s">
        <v>1458</v>
      </c>
    </row>
    <row r="3993" spans="1:14" ht="15" customHeight="1">
      <c r="A3993" s="6" t="s">
        <v>405</v>
      </c>
      <c r="B3993" s="6" t="s">
        <v>1403</v>
      </c>
      <c r="C3993" s="6" t="s">
        <v>3774</v>
      </c>
      <c r="D3993" s="6">
        <f>(750 + 458 + 588)*10^-4</f>
        <v>0.17960000000000001</v>
      </c>
      <c r="E3993" s="14" t="s">
        <v>4463</v>
      </c>
      <c r="F3993" s="14">
        <f>TRUNC(중기기초자료!F355 * 중기전역변수!C5/1000,0)</f>
        <v>18300</v>
      </c>
      <c r="G3993" s="15">
        <f>TRUNC(F3993*D3993, 1)</f>
        <v>3286.6</v>
      </c>
      <c r="H3993" s="6" t="s">
        <v>5631</v>
      </c>
      <c r="I3993" s="6" t="s">
        <v>5631</v>
      </c>
      <c r="K3993" s="6" t="s">
        <v>724</v>
      </c>
      <c r="L3993" s="6" t="s">
        <v>5631</v>
      </c>
      <c r="M3993" s="6" t="s">
        <v>3794</v>
      </c>
      <c r="N3993" s="6" t="s">
        <v>4138</v>
      </c>
    </row>
    <row r="3994" spans="1:14" ht="15" customHeight="1">
      <c r="B3994" s="6" t="s">
        <v>4803</v>
      </c>
      <c r="G3994" s="14">
        <f>TRUNC(G3993, 0)</f>
        <v>3286</v>
      </c>
    </row>
    <row r="3995" spans="1:14" ht="15" customHeight="1">
      <c r="A3995" s="6" t="s">
        <v>3802</v>
      </c>
    </row>
    <row r="3996" spans="1:14" ht="15" customHeight="1">
      <c r="B3996" s="6" t="s">
        <v>4803</v>
      </c>
    </row>
    <row r="3997" spans="1:14" ht="15" customHeight="1">
      <c r="A3997" s="6" t="s">
        <v>2270</v>
      </c>
    </row>
    <row r="3998" spans="1:14" ht="15" customHeight="1">
      <c r="B3998" s="6" t="s">
        <v>4803</v>
      </c>
    </row>
    <row r="3999" spans="1:14" ht="15" customHeight="1">
      <c r="B3999" s="6" t="s">
        <v>588</v>
      </c>
      <c r="G3999" s="14">
        <f>TRUNC(G3994+G3996+G3998, 0)</f>
        <v>3286</v>
      </c>
    </row>
    <row r="4000" spans="1:14" ht="15" customHeight="1">
      <c r="A4000" s="13"/>
      <c r="B4000" s="13"/>
      <c r="C4000" s="13"/>
      <c r="D4000" s="13"/>
      <c r="E4000" s="13"/>
      <c r="F4000" s="13"/>
      <c r="G4000" s="13"/>
      <c r="H4000" s="13"/>
    </row>
    <row r="4001" spans="1:14" ht="15" customHeight="1">
      <c r="A4001" s="13" t="s">
        <v>4970</v>
      </c>
      <c r="B4001" s="13" t="s">
        <v>5300</v>
      </c>
      <c r="C4001" s="13"/>
      <c r="D4001" s="13"/>
      <c r="E4001" s="13"/>
      <c r="F4001" s="13"/>
      <c r="G4001" s="13"/>
      <c r="H4001" s="13"/>
      <c r="I4001" s="6" t="s">
        <v>5631</v>
      </c>
      <c r="J4001" s="6" t="s">
        <v>4889</v>
      </c>
    </row>
    <row r="4002" spans="1:14" ht="15" customHeight="1">
      <c r="A4002" s="13" t="s">
        <v>1567</v>
      </c>
      <c r="B4002" s="13" t="s">
        <v>3453</v>
      </c>
      <c r="C4002" s="13"/>
      <c r="D4002" s="13"/>
      <c r="E4002" s="13"/>
      <c r="F4002" s="13"/>
      <c r="G4002" s="13"/>
      <c r="H4002" s="13"/>
    </row>
    <row r="4003" spans="1:14" ht="15" customHeight="1">
      <c r="A4003" s="5" t="s">
        <v>4302</v>
      </c>
      <c r="B4003" s="5"/>
      <c r="C4003" s="5" t="s">
        <v>2755</v>
      </c>
      <c r="D4003" s="5" t="s">
        <v>182</v>
      </c>
      <c r="E4003" s="5" t="s">
        <v>5266</v>
      </c>
      <c r="F4003" s="5" t="s">
        <v>1321</v>
      </c>
      <c r="G4003" s="5" t="s">
        <v>780</v>
      </c>
      <c r="H4003" s="5" t="s">
        <v>1458</v>
      </c>
    </row>
    <row r="4004" spans="1:14" ht="15" customHeight="1">
      <c r="A4004" s="6" t="s">
        <v>405</v>
      </c>
      <c r="B4004" s="6" t="s">
        <v>1403</v>
      </c>
      <c r="C4004" s="6" t="s">
        <v>5250</v>
      </c>
      <c r="D4004" s="6">
        <f>(750 + 458 + 588)*10^-4</f>
        <v>0.17960000000000001</v>
      </c>
      <c r="E4004" s="14" t="s">
        <v>4463</v>
      </c>
      <c r="F4004" s="14">
        <f>TRUNC(중기기초자료!F356 * 중기전역변수!C5/1000,0)</f>
        <v>19195</v>
      </c>
      <c r="G4004" s="15">
        <f>TRUNC(F4004*D4004, 1)</f>
        <v>3447.4</v>
      </c>
      <c r="H4004" s="6" t="s">
        <v>5631</v>
      </c>
      <c r="I4004" s="6" t="s">
        <v>5631</v>
      </c>
      <c r="K4004" s="6" t="s">
        <v>724</v>
      </c>
      <c r="L4004" s="6" t="s">
        <v>5631</v>
      </c>
      <c r="M4004" s="6" t="s">
        <v>491</v>
      </c>
      <c r="N4004" s="6" t="s">
        <v>4138</v>
      </c>
    </row>
    <row r="4005" spans="1:14" ht="15" customHeight="1">
      <c r="B4005" s="6" t="s">
        <v>4803</v>
      </c>
      <c r="G4005" s="14">
        <f>TRUNC(G4004, 0)</f>
        <v>3447</v>
      </c>
    </row>
    <row r="4006" spans="1:14" ht="15" customHeight="1">
      <c r="A4006" s="6" t="s">
        <v>3802</v>
      </c>
    </row>
    <row r="4007" spans="1:14" ht="15" customHeight="1">
      <c r="B4007" s="6" t="s">
        <v>4803</v>
      </c>
    </row>
    <row r="4008" spans="1:14" ht="15" customHeight="1">
      <c r="A4008" s="6" t="s">
        <v>2270</v>
      </c>
    </row>
    <row r="4009" spans="1:14" ht="15" customHeight="1">
      <c r="B4009" s="6" t="s">
        <v>4803</v>
      </c>
    </row>
    <row r="4010" spans="1:14" ht="15" customHeight="1">
      <c r="B4010" s="6" t="s">
        <v>588</v>
      </c>
      <c r="G4010" s="14">
        <f>TRUNC(G4005+G4007+G4009, 0)</f>
        <v>3447</v>
      </c>
    </row>
    <row r="4011" spans="1:14" ht="15" customHeight="1">
      <c r="A4011" s="13"/>
      <c r="B4011" s="13"/>
      <c r="C4011" s="13"/>
      <c r="D4011" s="13"/>
      <c r="E4011" s="13"/>
      <c r="F4011" s="13"/>
      <c r="G4011" s="13"/>
      <c r="H4011" s="13"/>
    </row>
    <row r="4012" spans="1:14" ht="15" customHeight="1">
      <c r="A4012" s="13" t="s">
        <v>4970</v>
      </c>
      <c r="B4012" s="13" t="s">
        <v>1308</v>
      </c>
      <c r="C4012" s="13"/>
      <c r="D4012" s="13"/>
      <c r="E4012" s="13"/>
      <c r="F4012" s="13"/>
      <c r="G4012" s="13"/>
      <c r="H4012" s="13"/>
      <c r="I4012" s="6" t="s">
        <v>5631</v>
      </c>
      <c r="J4012" s="6" t="s">
        <v>1601</v>
      </c>
    </row>
    <row r="4013" spans="1:14" ht="15" customHeight="1">
      <c r="A4013" s="13" t="s">
        <v>1567</v>
      </c>
      <c r="B4013" s="13" t="s">
        <v>4758</v>
      </c>
      <c r="C4013" s="13"/>
      <c r="D4013" s="13"/>
      <c r="E4013" s="13"/>
      <c r="F4013" s="13"/>
      <c r="G4013" s="13"/>
      <c r="H4013" s="13"/>
    </row>
    <row r="4014" spans="1:14" ht="15" customHeight="1">
      <c r="A4014" s="5" t="s">
        <v>4302</v>
      </c>
      <c r="B4014" s="5"/>
      <c r="C4014" s="5" t="s">
        <v>2755</v>
      </c>
      <c r="D4014" s="5" t="s">
        <v>182</v>
      </c>
      <c r="E4014" s="5" t="s">
        <v>5266</v>
      </c>
      <c r="F4014" s="5" t="s">
        <v>1321</v>
      </c>
      <c r="G4014" s="5" t="s">
        <v>780</v>
      </c>
      <c r="H4014" s="5" t="s">
        <v>1458</v>
      </c>
    </row>
    <row r="4015" spans="1:14" ht="15" customHeight="1">
      <c r="A4015" s="6" t="s">
        <v>405</v>
      </c>
      <c r="B4015" s="6" t="s">
        <v>1403</v>
      </c>
      <c r="C4015" s="6" t="s">
        <v>2440</v>
      </c>
      <c r="D4015" s="6">
        <f>(750 + 458 + 588)*10^-4</f>
        <v>0.17960000000000001</v>
      </c>
      <c r="E4015" s="14" t="s">
        <v>4463</v>
      </c>
      <c r="F4015" s="14">
        <f>TRUNC(중기기초자료!F357 * 중기전역변수!C5/1000,0)</f>
        <v>31618</v>
      </c>
      <c r="G4015" s="15">
        <f>TRUNC(F4015*D4015, 1)</f>
        <v>5678.5</v>
      </c>
      <c r="H4015" s="6" t="s">
        <v>5631</v>
      </c>
      <c r="I4015" s="6" t="s">
        <v>5631</v>
      </c>
      <c r="K4015" s="6" t="s">
        <v>724</v>
      </c>
      <c r="L4015" s="6" t="s">
        <v>5631</v>
      </c>
      <c r="M4015" s="6" t="s">
        <v>2880</v>
      </c>
      <c r="N4015" s="6" t="s">
        <v>4138</v>
      </c>
    </row>
    <row r="4016" spans="1:14" ht="15" customHeight="1">
      <c r="B4016" s="6" t="s">
        <v>4803</v>
      </c>
      <c r="G4016" s="14">
        <f>TRUNC(G4015, 0)</f>
        <v>5678</v>
      </c>
    </row>
    <row r="4017" spans="1:14" ht="15" customHeight="1">
      <c r="A4017" s="6" t="s">
        <v>3802</v>
      </c>
    </row>
    <row r="4018" spans="1:14" ht="15" customHeight="1">
      <c r="B4018" s="6" t="s">
        <v>4803</v>
      </c>
    </row>
    <row r="4019" spans="1:14" ht="15" customHeight="1">
      <c r="A4019" s="6" t="s">
        <v>2270</v>
      </c>
    </row>
    <row r="4020" spans="1:14" ht="15" customHeight="1">
      <c r="B4020" s="6" t="s">
        <v>4803</v>
      </c>
    </row>
    <row r="4021" spans="1:14" ht="15" customHeight="1">
      <c r="B4021" s="6" t="s">
        <v>588</v>
      </c>
      <c r="G4021" s="14">
        <f>TRUNC(G4016+G4018+G4020, 0)</f>
        <v>5678</v>
      </c>
    </row>
    <row r="4022" spans="1:14" ht="15" customHeight="1">
      <c r="A4022" s="13"/>
      <c r="B4022" s="13"/>
      <c r="C4022" s="13"/>
      <c r="D4022" s="13"/>
      <c r="E4022" s="13"/>
      <c r="F4022" s="13"/>
      <c r="G4022" s="13"/>
      <c r="H4022" s="13"/>
    </row>
    <row r="4023" spans="1:14" ht="15" customHeight="1">
      <c r="A4023" s="13" t="s">
        <v>4970</v>
      </c>
      <c r="B4023" s="13" t="s">
        <v>5212</v>
      </c>
      <c r="C4023" s="13"/>
      <c r="D4023" s="13"/>
      <c r="E4023" s="13"/>
      <c r="F4023" s="13"/>
      <c r="G4023" s="13"/>
      <c r="H4023" s="13"/>
      <c r="I4023" s="6" t="s">
        <v>5631</v>
      </c>
      <c r="J4023" s="6" t="s">
        <v>4775</v>
      </c>
    </row>
    <row r="4024" spans="1:14" ht="15" customHeight="1">
      <c r="A4024" s="13" t="s">
        <v>1567</v>
      </c>
      <c r="B4024" s="13" t="s">
        <v>1707</v>
      </c>
      <c r="C4024" s="13"/>
      <c r="D4024" s="13"/>
      <c r="E4024" s="13"/>
      <c r="F4024" s="13"/>
      <c r="G4024" s="13"/>
      <c r="H4024" s="13"/>
    </row>
    <row r="4025" spans="1:14" ht="15" customHeight="1">
      <c r="A4025" s="5" t="s">
        <v>4302</v>
      </c>
      <c r="B4025" s="5"/>
      <c r="C4025" s="5" t="s">
        <v>2755</v>
      </c>
      <c r="D4025" s="5" t="s">
        <v>182</v>
      </c>
      <c r="E4025" s="5" t="s">
        <v>5266</v>
      </c>
      <c r="F4025" s="5" t="s">
        <v>1321</v>
      </c>
      <c r="G4025" s="5" t="s">
        <v>780</v>
      </c>
      <c r="H4025" s="5" t="s">
        <v>1458</v>
      </c>
    </row>
    <row r="4026" spans="1:14" ht="15" customHeight="1">
      <c r="A4026" s="6" t="s">
        <v>405</v>
      </c>
      <c r="B4026" s="6" t="s">
        <v>1403</v>
      </c>
      <c r="C4026" s="6" t="s">
        <v>2041</v>
      </c>
      <c r="D4026" s="6">
        <f>(750 + 458 + 588)*10^-4</f>
        <v>0.17960000000000001</v>
      </c>
      <c r="E4026" s="14" t="s">
        <v>4463</v>
      </c>
      <c r="F4026" s="14">
        <f>TRUNC(중기기초자료!F358 * 중기전역변수!C5/1000,0)</f>
        <v>32721</v>
      </c>
      <c r="G4026" s="15">
        <f>TRUNC(F4026*D4026, 1)</f>
        <v>5876.6</v>
      </c>
      <c r="H4026" s="6" t="s">
        <v>5631</v>
      </c>
      <c r="I4026" s="6" t="s">
        <v>5631</v>
      </c>
      <c r="K4026" s="6" t="s">
        <v>724</v>
      </c>
      <c r="L4026" s="6" t="s">
        <v>5631</v>
      </c>
      <c r="M4026" s="6" t="s">
        <v>423</v>
      </c>
      <c r="N4026" s="6" t="s">
        <v>4138</v>
      </c>
    </row>
    <row r="4027" spans="1:14" ht="15" customHeight="1">
      <c r="B4027" s="6" t="s">
        <v>4803</v>
      </c>
      <c r="G4027" s="14">
        <f>TRUNC(G4026, 0)</f>
        <v>5876</v>
      </c>
    </row>
    <row r="4028" spans="1:14" ht="15" customHeight="1">
      <c r="A4028" s="6" t="s">
        <v>3802</v>
      </c>
    </row>
    <row r="4029" spans="1:14" ht="15" customHeight="1">
      <c r="B4029" s="6" t="s">
        <v>4803</v>
      </c>
    </row>
    <row r="4030" spans="1:14" ht="15" customHeight="1">
      <c r="A4030" s="6" t="s">
        <v>2270</v>
      </c>
    </row>
    <row r="4031" spans="1:14" ht="15" customHeight="1">
      <c r="B4031" s="6" t="s">
        <v>4803</v>
      </c>
    </row>
    <row r="4032" spans="1:14" ht="15" customHeight="1">
      <c r="B4032" s="6" t="s">
        <v>588</v>
      </c>
      <c r="G4032" s="14">
        <f>TRUNC(G4027+G4029+G4031, 0)</f>
        <v>5876</v>
      </c>
    </row>
    <row r="4033" spans="1:14" ht="15" customHeight="1">
      <c r="A4033" s="13"/>
      <c r="B4033" s="13"/>
      <c r="C4033" s="13"/>
      <c r="D4033" s="13"/>
      <c r="E4033" s="13"/>
      <c r="F4033" s="13"/>
      <c r="G4033" s="13"/>
      <c r="H4033" s="13"/>
    </row>
    <row r="4034" spans="1:14" ht="15" customHeight="1">
      <c r="A4034" s="13" t="s">
        <v>4970</v>
      </c>
      <c r="B4034" s="13" t="s">
        <v>4812</v>
      </c>
      <c r="C4034" s="13"/>
      <c r="D4034" s="13"/>
      <c r="E4034" s="13"/>
      <c r="F4034" s="13"/>
      <c r="G4034" s="13"/>
      <c r="H4034" s="13"/>
      <c r="I4034" s="6" t="s">
        <v>5631</v>
      </c>
      <c r="J4034" s="6" t="s">
        <v>4510</v>
      </c>
    </row>
    <row r="4035" spans="1:14" ht="15" customHeight="1">
      <c r="A4035" s="13" t="s">
        <v>1567</v>
      </c>
      <c r="B4035" s="13" t="s">
        <v>3898</v>
      </c>
      <c r="C4035" s="13"/>
      <c r="D4035" s="13"/>
      <c r="E4035" s="13"/>
      <c r="F4035" s="13"/>
      <c r="G4035" s="13"/>
      <c r="H4035" s="13"/>
    </row>
    <row r="4036" spans="1:14" ht="15" customHeight="1">
      <c r="A4036" s="5" t="s">
        <v>4302</v>
      </c>
      <c r="B4036" s="5"/>
      <c r="C4036" s="5" t="s">
        <v>2755</v>
      </c>
      <c r="D4036" s="5" t="s">
        <v>182</v>
      </c>
      <c r="E4036" s="5" t="s">
        <v>5266</v>
      </c>
      <c r="F4036" s="5" t="s">
        <v>1321</v>
      </c>
      <c r="G4036" s="5" t="s">
        <v>780</v>
      </c>
      <c r="H4036" s="5" t="s">
        <v>1458</v>
      </c>
    </row>
    <row r="4037" spans="1:14" ht="15" customHeight="1">
      <c r="A4037" s="6" t="s">
        <v>405</v>
      </c>
      <c r="B4037" s="6" t="s">
        <v>3637</v>
      </c>
      <c r="C4037" s="6" t="s">
        <v>4254</v>
      </c>
      <c r="D4037" s="6">
        <f>(750 + 458 + 588)*10^-4</f>
        <v>0.17960000000000001</v>
      </c>
      <c r="E4037" s="14" t="s">
        <v>4463</v>
      </c>
      <c r="F4037" s="14">
        <f>TRUNC(중기기초자료!F359 * 중기전역변수!C5/1000,0)</f>
        <v>18747</v>
      </c>
      <c r="G4037" s="15">
        <f>TRUNC(F4037*D4037, 1)</f>
        <v>3366.9</v>
      </c>
      <c r="H4037" s="6" t="s">
        <v>5631</v>
      </c>
      <c r="I4037" s="6" t="s">
        <v>5631</v>
      </c>
      <c r="K4037" s="6" t="s">
        <v>724</v>
      </c>
      <c r="L4037" s="6" t="s">
        <v>5631</v>
      </c>
      <c r="M4037" s="6" t="s">
        <v>152</v>
      </c>
      <c r="N4037" s="6" t="s">
        <v>4138</v>
      </c>
    </row>
    <row r="4038" spans="1:14" ht="15" customHeight="1">
      <c r="B4038" s="6" t="s">
        <v>4803</v>
      </c>
      <c r="G4038" s="14">
        <f>TRUNC(G4037, 0)</f>
        <v>3366</v>
      </c>
    </row>
    <row r="4039" spans="1:14" ht="15" customHeight="1">
      <c r="A4039" s="6" t="s">
        <v>3802</v>
      </c>
    </row>
    <row r="4040" spans="1:14" ht="15" customHeight="1">
      <c r="B4040" s="6" t="s">
        <v>4803</v>
      </c>
    </row>
    <row r="4041" spans="1:14" ht="15" customHeight="1">
      <c r="A4041" s="6" t="s">
        <v>2270</v>
      </c>
    </row>
    <row r="4042" spans="1:14" ht="15" customHeight="1">
      <c r="B4042" s="6" t="s">
        <v>4803</v>
      </c>
    </row>
    <row r="4043" spans="1:14" ht="15" customHeight="1">
      <c r="B4043" s="6" t="s">
        <v>588</v>
      </c>
      <c r="G4043" s="14">
        <f>TRUNC(G4038+G4040+G4042, 0)</f>
        <v>3366</v>
      </c>
    </row>
    <row r="4044" spans="1:14" ht="15" customHeight="1">
      <c r="A4044" s="13"/>
      <c r="B4044" s="13"/>
      <c r="C4044" s="13"/>
      <c r="D4044" s="13"/>
      <c r="E4044" s="13"/>
      <c r="F4044" s="13"/>
      <c r="G4044" s="13"/>
      <c r="H4044" s="13"/>
    </row>
    <row r="4045" spans="1:14" ht="15" customHeight="1">
      <c r="A4045" s="13" t="s">
        <v>4970</v>
      </c>
      <c r="B4045" s="13" t="s">
        <v>1160</v>
      </c>
      <c r="C4045" s="13"/>
      <c r="D4045" s="13"/>
      <c r="E4045" s="13"/>
      <c r="F4045" s="13"/>
      <c r="G4045" s="13"/>
      <c r="H4045" s="13"/>
      <c r="I4045" s="6" t="s">
        <v>5631</v>
      </c>
      <c r="J4045" s="6" t="s">
        <v>2628</v>
      </c>
    </row>
    <row r="4046" spans="1:14" ht="15" customHeight="1">
      <c r="A4046" s="13" t="s">
        <v>1567</v>
      </c>
      <c r="B4046" s="13" t="s">
        <v>2097</v>
      </c>
      <c r="C4046" s="13"/>
      <c r="D4046" s="13"/>
      <c r="E4046" s="13"/>
      <c r="F4046" s="13"/>
      <c r="G4046" s="13"/>
      <c r="H4046" s="13"/>
    </row>
    <row r="4047" spans="1:14" ht="15" customHeight="1">
      <c r="A4047" s="5" t="s">
        <v>4302</v>
      </c>
      <c r="B4047" s="5"/>
      <c r="C4047" s="5" t="s">
        <v>2755</v>
      </c>
      <c r="D4047" s="5" t="s">
        <v>182</v>
      </c>
      <c r="E4047" s="5" t="s">
        <v>5266</v>
      </c>
      <c r="F4047" s="5" t="s">
        <v>1321</v>
      </c>
      <c r="G4047" s="5" t="s">
        <v>780</v>
      </c>
      <c r="H4047" s="5" t="s">
        <v>1458</v>
      </c>
    </row>
    <row r="4048" spans="1:14" ht="15" customHeight="1">
      <c r="A4048" s="6" t="s">
        <v>405</v>
      </c>
      <c r="B4048" s="6" t="s">
        <v>3637</v>
      </c>
      <c r="C4048" s="6" t="s">
        <v>3458</v>
      </c>
      <c r="D4048" s="6">
        <f>(750 + 458 + 588)*10^-4</f>
        <v>0.17960000000000001</v>
      </c>
      <c r="E4048" s="14" t="s">
        <v>4463</v>
      </c>
      <c r="F4048" s="14">
        <f>TRUNC(중기기초자료!F360 * 중기전역변수!C5/1000,0)</f>
        <v>19063</v>
      </c>
      <c r="G4048" s="15">
        <f>TRUNC(F4048*D4048, 1)</f>
        <v>3423.7</v>
      </c>
      <c r="H4048" s="6" t="s">
        <v>5631</v>
      </c>
      <c r="I4048" s="6" t="s">
        <v>5631</v>
      </c>
      <c r="K4048" s="6" t="s">
        <v>724</v>
      </c>
      <c r="L4048" s="6" t="s">
        <v>5631</v>
      </c>
      <c r="M4048" s="6" t="s">
        <v>4096</v>
      </c>
      <c r="N4048" s="6" t="s">
        <v>4138</v>
      </c>
    </row>
    <row r="4049" spans="1:14" ht="15" customHeight="1">
      <c r="B4049" s="6" t="s">
        <v>4803</v>
      </c>
      <c r="G4049" s="14">
        <f>TRUNC(G4048, 0)</f>
        <v>3423</v>
      </c>
    </row>
    <row r="4050" spans="1:14" ht="15" customHeight="1">
      <c r="A4050" s="6" t="s">
        <v>3802</v>
      </c>
    </row>
    <row r="4051" spans="1:14" ht="15" customHeight="1">
      <c r="B4051" s="6" t="s">
        <v>4803</v>
      </c>
    </row>
    <row r="4052" spans="1:14" ht="15" customHeight="1">
      <c r="A4052" s="6" t="s">
        <v>2270</v>
      </c>
    </row>
    <row r="4053" spans="1:14" ht="15" customHeight="1">
      <c r="B4053" s="6" t="s">
        <v>4803</v>
      </c>
    </row>
    <row r="4054" spans="1:14" ht="15" customHeight="1">
      <c r="B4054" s="6" t="s">
        <v>588</v>
      </c>
      <c r="G4054" s="14">
        <f>TRUNC(G4049+G4051+G4053, 0)</f>
        <v>3423</v>
      </c>
    </row>
    <row r="4055" spans="1:14" ht="15" customHeight="1">
      <c r="A4055" s="13"/>
      <c r="B4055" s="13"/>
      <c r="C4055" s="13"/>
      <c r="D4055" s="13"/>
      <c r="E4055" s="13"/>
      <c r="F4055" s="13"/>
      <c r="G4055" s="13"/>
      <c r="H4055" s="13"/>
    </row>
    <row r="4056" spans="1:14" ht="15" customHeight="1">
      <c r="A4056" s="13" t="s">
        <v>4970</v>
      </c>
      <c r="B4056" s="13" t="s">
        <v>4828</v>
      </c>
      <c r="C4056" s="13"/>
      <c r="D4056" s="13"/>
      <c r="E4056" s="13"/>
      <c r="F4056" s="13"/>
      <c r="G4056" s="13"/>
      <c r="H4056" s="13"/>
      <c r="I4056" s="6" t="s">
        <v>5631</v>
      </c>
      <c r="J4056" s="6" t="s">
        <v>4960</v>
      </c>
    </row>
    <row r="4057" spans="1:14" ht="15" customHeight="1">
      <c r="A4057" s="13" t="s">
        <v>1567</v>
      </c>
      <c r="B4057" s="13" t="s">
        <v>5167</v>
      </c>
      <c r="C4057" s="13"/>
      <c r="D4057" s="13"/>
      <c r="E4057" s="13"/>
      <c r="F4057" s="13"/>
      <c r="G4057" s="13"/>
      <c r="H4057" s="13"/>
    </row>
    <row r="4058" spans="1:14" ht="15" customHeight="1">
      <c r="A4058" s="5" t="s">
        <v>4302</v>
      </c>
      <c r="B4058" s="5"/>
      <c r="C4058" s="5" t="s">
        <v>2755</v>
      </c>
      <c r="D4058" s="5" t="s">
        <v>182</v>
      </c>
      <c r="E4058" s="5" t="s">
        <v>5266</v>
      </c>
      <c r="F4058" s="5" t="s">
        <v>1321</v>
      </c>
      <c r="G4058" s="5" t="s">
        <v>780</v>
      </c>
      <c r="H4058" s="5" t="s">
        <v>1458</v>
      </c>
    </row>
    <row r="4059" spans="1:14" ht="15" customHeight="1">
      <c r="A4059" s="6" t="s">
        <v>405</v>
      </c>
      <c r="B4059" s="6" t="s">
        <v>3637</v>
      </c>
      <c r="C4059" s="6" t="s">
        <v>3623</v>
      </c>
      <c r="D4059" s="6">
        <f>(750 + 458 + 588)*10^-4</f>
        <v>0.17960000000000001</v>
      </c>
      <c r="E4059" s="14" t="s">
        <v>4463</v>
      </c>
      <c r="F4059" s="14">
        <f>TRUNC(중기기초자료!F361 * 중기전역변수!C5/1000,0)</f>
        <v>20793</v>
      </c>
      <c r="G4059" s="15">
        <f>TRUNC(F4059*D4059, 1)</f>
        <v>3734.4</v>
      </c>
      <c r="H4059" s="6" t="s">
        <v>5631</v>
      </c>
      <c r="I4059" s="6" t="s">
        <v>5631</v>
      </c>
      <c r="K4059" s="6" t="s">
        <v>724</v>
      </c>
      <c r="L4059" s="6" t="s">
        <v>5631</v>
      </c>
      <c r="M4059" s="6" t="s">
        <v>970</v>
      </c>
      <c r="N4059" s="6" t="s">
        <v>4138</v>
      </c>
    </row>
    <row r="4060" spans="1:14" ht="15" customHeight="1">
      <c r="B4060" s="6" t="s">
        <v>4803</v>
      </c>
      <c r="G4060" s="14">
        <f>TRUNC(G4059, 0)</f>
        <v>3734</v>
      </c>
    </row>
    <row r="4061" spans="1:14" ht="15" customHeight="1">
      <c r="A4061" s="6" t="s">
        <v>3802</v>
      </c>
    </row>
    <row r="4062" spans="1:14" ht="15" customHeight="1">
      <c r="B4062" s="6" t="s">
        <v>4803</v>
      </c>
    </row>
    <row r="4063" spans="1:14" ht="15" customHeight="1">
      <c r="A4063" s="6" t="s">
        <v>2270</v>
      </c>
    </row>
    <row r="4064" spans="1:14" ht="15" customHeight="1">
      <c r="B4064" s="6" t="s">
        <v>4803</v>
      </c>
    </row>
    <row r="4065" spans="1:14" ht="15" customHeight="1">
      <c r="B4065" s="6" t="s">
        <v>588</v>
      </c>
      <c r="G4065" s="14">
        <f>TRUNC(G4060+G4062+G4064, 0)</f>
        <v>3734</v>
      </c>
    </row>
    <row r="4066" spans="1:14" ht="15" customHeight="1">
      <c r="A4066" s="13"/>
      <c r="B4066" s="13"/>
      <c r="C4066" s="13"/>
      <c r="D4066" s="13"/>
      <c r="E4066" s="13"/>
      <c r="F4066" s="13"/>
      <c r="G4066" s="13"/>
      <c r="H4066" s="13"/>
    </row>
    <row r="4067" spans="1:14" ht="15" customHeight="1">
      <c r="A4067" s="13" t="s">
        <v>4970</v>
      </c>
      <c r="B4067" s="13" t="s">
        <v>334</v>
      </c>
      <c r="C4067" s="13"/>
      <c r="D4067" s="13"/>
      <c r="E4067" s="13"/>
      <c r="F4067" s="13"/>
      <c r="G4067" s="13"/>
      <c r="H4067" s="13"/>
      <c r="I4067" s="6" t="s">
        <v>5631</v>
      </c>
      <c r="J4067" s="6" t="s">
        <v>1460</v>
      </c>
    </row>
    <row r="4068" spans="1:14" ht="15" customHeight="1">
      <c r="A4068" s="13" t="s">
        <v>1567</v>
      </c>
      <c r="B4068" s="13" t="s">
        <v>3373</v>
      </c>
      <c r="C4068" s="13"/>
      <c r="D4068" s="13"/>
      <c r="E4068" s="13"/>
      <c r="F4068" s="13"/>
      <c r="G4068" s="13"/>
      <c r="H4068" s="13"/>
    </row>
    <row r="4069" spans="1:14" ht="15" customHeight="1">
      <c r="A4069" s="5" t="s">
        <v>4302</v>
      </c>
      <c r="B4069" s="5"/>
      <c r="C4069" s="5" t="s">
        <v>2755</v>
      </c>
      <c r="D4069" s="5" t="s">
        <v>182</v>
      </c>
      <c r="E4069" s="5" t="s">
        <v>5266</v>
      </c>
      <c r="F4069" s="5" t="s">
        <v>1321</v>
      </c>
      <c r="G4069" s="5" t="s">
        <v>780</v>
      </c>
      <c r="H4069" s="5" t="s">
        <v>1458</v>
      </c>
    </row>
    <row r="4070" spans="1:14" ht="15" customHeight="1">
      <c r="A4070" s="6" t="s">
        <v>405</v>
      </c>
      <c r="B4070" s="6" t="s">
        <v>3637</v>
      </c>
      <c r="C4070" s="6" t="s">
        <v>1554</v>
      </c>
      <c r="D4070" s="6">
        <f>(750 + 458 + 588)*10^-4</f>
        <v>0.17960000000000001</v>
      </c>
      <c r="E4070" s="14" t="s">
        <v>4463</v>
      </c>
      <c r="F4070" s="14">
        <f>TRUNC(중기기초자료!F362 * 중기전역변수!C5/1000,0)</f>
        <v>21836</v>
      </c>
      <c r="G4070" s="15">
        <f>TRUNC(F4070*D4070, 1)</f>
        <v>3921.7</v>
      </c>
      <c r="H4070" s="6" t="s">
        <v>5631</v>
      </c>
      <c r="I4070" s="6" t="s">
        <v>5631</v>
      </c>
      <c r="K4070" s="6" t="s">
        <v>724</v>
      </c>
      <c r="L4070" s="6" t="s">
        <v>5631</v>
      </c>
      <c r="M4070" s="6" t="s">
        <v>3005</v>
      </c>
      <c r="N4070" s="6" t="s">
        <v>4138</v>
      </c>
    </row>
    <row r="4071" spans="1:14" ht="15" customHeight="1">
      <c r="B4071" s="6" t="s">
        <v>4803</v>
      </c>
      <c r="G4071" s="14">
        <f>TRUNC(G4070, 0)</f>
        <v>3921</v>
      </c>
    </row>
    <row r="4072" spans="1:14" ht="15" customHeight="1">
      <c r="A4072" s="6" t="s">
        <v>3802</v>
      </c>
    </row>
    <row r="4073" spans="1:14" ht="15" customHeight="1">
      <c r="B4073" s="6" t="s">
        <v>4803</v>
      </c>
    </row>
    <row r="4074" spans="1:14" ht="15" customHeight="1">
      <c r="A4074" s="6" t="s">
        <v>2270</v>
      </c>
    </row>
    <row r="4075" spans="1:14" ht="15" customHeight="1">
      <c r="B4075" s="6" t="s">
        <v>4803</v>
      </c>
    </row>
    <row r="4076" spans="1:14" ht="15" customHeight="1">
      <c r="B4076" s="6" t="s">
        <v>588</v>
      </c>
      <c r="G4076" s="14">
        <f>TRUNC(G4071+G4073+G4075, 0)</f>
        <v>3921</v>
      </c>
    </row>
    <row r="4077" spans="1:14" ht="15" customHeight="1">
      <c r="A4077" s="13"/>
      <c r="B4077" s="13"/>
      <c r="C4077" s="13"/>
      <c r="D4077" s="13"/>
      <c r="E4077" s="13"/>
      <c r="F4077" s="13"/>
      <c r="G4077" s="13"/>
      <c r="H4077" s="13"/>
    </row>
    <row r="4078" spans="1:14" ht="15" customHeight="1">
      <c r="A4078" s="13" t="s">
        <v>4970</v>
      </c>
      <c r="B4078" s="13" t="s">
        <v>1133</v>
      </c>
      <c r="C4078" s="13"/>
      <c r="D4078" s="13"/>
      <c r="E4078" s="13"/>
      <c r="F4078" s="13"/>
      <c r="G4078" s="13"/>
      <c r="H4078" s="13"/>
      <c r="I4078" s="6" t="s">
        <v>5631</v>
      </c>
      <c r="J4078" s="6" t="s">
        <v>4659</v>
      </c>
    </row>
    <row r="4079" spans="1:14" ht="15" customHeight="1">
      <c r="A4079" s="13" t="s">
        <v>1567</v>
      </c>
      <c r="B4079" s="13" t="s">
        <v>5471</v>
      </c>
      <c r="C4079" s="13"/>
      <c r="D4079" s="13"/>
      <c r="E4079" s="13"/>
      <c r="F4079" s="13"/>
      <c r="G4079" s="13"/>
      <c r="H4079" s="13"/>
    </row>
    <row r="4080" spans="1:14" ht="15" customHeight="1">
      <c r="A4080" s="5" t="s">
        <v>4302</v>
      </c>
      <c r="B4080" s="5"/>
      <c r="C4080" s="5" t="s">
        <v>2755</v>
      </c>
      <c r="D4080" s="5" t="s">
        <v>182</v>
      </c>
      <c r="E4080" s="5" t="s">
        <v>5266</v>
      </c>
      <c r="F4080" s="5" t="s">
        <v>1321</v>
      </c>
      <c r="G4080" s="5" t="s">
        <v>780</v>
      </c>
      <c r="H4080" s="5" t="s">
        <v>1458</v>
      </c>
    </row>
    <row r="4081" spans="1:14" ht="15" customHeight="1">
      <c r="A4081" s="6" t="s">
        <v>405</v>
      </c>
      <c r="B4081" s="6" t="s">
        <v>3637</v>
      </c>
      <c r="C4081" s="6" t="s">
        <v>4401</v>
      </c>
      <c r="D4081" s="6">
        <f>(750 + 458 + 588)*10^-4</f>
        <v>0.17960000000000001</v>
      </c>
      <c r="E4081" s="14" t="s">
        <v>4463</v>
      </c>
      <c r="F4081" s="14">
        <f>TRUNC(중기기초자료!F363 * 중기전역변수!C5/1000,0)</f>
        <v>23107</v>
      </c>
      <c r="G4081" s="15">
        <f>TRUNC(F4081*D4081, 1)</f>
        <v>4150</v>
      </c>
      <c r="H4081" s="6" t="s">
        <v>5631</v>
      </c>
      <c r="I4081" s="6" t="s">
        <v>5631</v>
      </c>
      <c r="K4081" s="6" t="s">
        <v>724</v>
      </c>
      <c r="L4081" s="6" t="s">
        <v>5631</v>
      </c>
      <c r="M4081" s="6" t="s">
        <v>736</v>
      </c>
      <c r="N4081" s="6" t="s">
        <v>4138</v>
      </c>
    </row>
    <row r="4082" spans="1:14" ht="15" customHeight="1">
      <c r="B4082" s="6" t="s">
        <v>4803</v>
      </c>
      <c r="G4082" s="14">
        <f>TRUNC(G4081, 0)</f>
        <v>4150</v>
      </c>
    </row>
    <row r="4083" spans="1:14" ht="15" customHeight="1">
      <c r="A4083" s="6" t="s">
        <v>3802</v>
      </c>
    </row>
    <row r="4084" spans="1:14" ht="15" customHeight="1">
      <c r="B4084" s="6" t="s">
        <v>4803</v>
      </c>
    </row>
    <row r="4085" spans="1:14" ht="15" customHeight="1">
      <c r="A4085" s="6" t="s">
        <v>2270</v>
      </c>
    </row>
    <row r="4086" spans="1:14" ht="15" customHeight="1">
      <c r="B4086" s="6" t="s">
        <v>4803</v>
      </c>
    </row>
    <row r="4087" spans="1:14" ht="15" customHeight="1">
      <c r="B4087" s="6" t="s">
        <v>588</v>
      </c>
      <c r="G4087" s="14">
        <f>TRUNC(G4082+G4084+G4086, 0)</f>
        <v>4150</v>
      </c>
    </row>
    <row r="4088" spans="1:14" ht="15" customHeight="1">
      <c r="A4088" s="13"/>
      <c r="B4088" s="13"/>
      <c r="C4088" s="13"/>
      <c r="D4088" s="13"/>
      <c r="E4088" s="13"/>
      <c r="F4088" s="13"/>
      <c r="G4088" s="13"/>
      <c r="H4088" s="13"/>
    </row>
    <row r="4089" spans="1:14" ht="15" customHeight="1">
      <c r="A4089" s="13" t="s">
        <v>4970</v>
      </c>
      <c r="B4089" s="13" t="s">
        <v>2199</v>
      </c>
      <c r="C4089" s="13"/>
      <c r="D4089" s="13"/>
      <c r="E4089" s="13"/>
      <c r="F4089" s="13"/>
      <c r="G4089" s="13"/>
      <c r="H4089" s="13"/>
      <c r="I4089" s="6" t="s">
        <v>5631</v>
      </c>
      <c r="J4089" s="6" t="s">
        <v>2421</v>
      </c>
    </row>
    <row r="4090" spans="1:14" ht="15" customHeight="1">
      <c r="A4090" s="13" t="s">
        <v>1567</v>
      </c>
      <c r="B4090" s="13" t="s">
        <v>949</v>
      </c>
      <c r="C4090" s="13"/>
      <c r="D4090" s="13"/>
      <c r="E4090" s="13"/>
      <c r="F4090" s="13"/>
      <c r="G4090" s="13"/>
      <c r="H4090" s="13"/>
    </row>
    <row r="4091" spans="1:14" ht="15" customHeight="1">
      <c r="A4091" s="5" t="s">
        <v>4302</v>
      </c>
      <c r="B4091" s="5"/>
      <c r="C4091" s="5" t="s">
        <v>2755</v>
      </c>
      <c r="D4091" s="5" t="s">
        <v>182</v>
      </c>
      <c r="E4091" s="5" t="s">
        <v>5266</v>
      </c>
      <c r="F4091" s="5" t="s">
        <v>1321</v>
      </c>
      <c r="G4091" s="5" t="s">
        <v>780</v>
      </c>
      <c r="H4091" s="5" t="s">
        <v>1458</v>
      </c>
    </row>
    <row r="4092" spans="1:14" ht="15" customHeight="1">
      <c r="A4092" s="6" t="s">
        <v>405</v>
      </c>
      <c r="B4092" s="6" t="s">
        <v>3637</v>
      </c>
      <c r="C4092" s="6" t="s">
        <v>2398</v>
      </c>
      <c r="D4092" s="6">
        <f>(750 + 458 + 588)*10^-4</f>
        <v>0.17960000000000001</v>
      </c>
      <c r="E4092" s="14" t="s">
        <v>4463</v>
      </c>
      <c r="F4092" s="14">
        <f>TRUNC(중기기초자료!F364 * 중기전역변수!C5/1000,0)</f>
        <v>34986</v>
      </c>
      <c r="G4092" s="15">
        <f>TRUNC(F4092*D4092, 1)</f>
        <v>6283.4</v>
      </c>
      <c r="H4092" s="6" t="s">
        <v>5631</v>
      </c>
      <c r="I4092" s="6" t="s">
        <v>5631</v>
      </c>
      <c r="K4092" s="6" t="s">
        <v>724</v>
      </c>
      <c r="L4092" s="6" t="s">
        <v>5631</v>
      </c>
      <c r="M4092" s="6" t="s">
        <v>3553</v>
      </c>
      <c r="N4092" s="6" t="s">
        <v>4138</v>
      </c>
    </row>
    <row r="4093" spans="1:14" ht="15" customHeight="1">
      <c r="B4093" s="6" t="s">
        <v>4803</v>
      </c>
      <c r="G4093" s="14">
        <f>TRUNC(G4092, 0)</f>
        <v>6283</v>
      </c>
    </row>
    <row r="4094" spans="1:14" ht="15" customHeight="1">
      <c r="A4094" s="6" t="s">
        <v>3802</v>
      </c>
    </row>
    <row r="4095" spans="1:14" ht="15" customHeight="1">
      <c r="B4095" s="6" t="s">
        <v>4803</v>
      </c>
    </row>
    <row r="4096" spans="1:14" ht="15" customHeight="1">
      <c r="A4096" s="6" t="s">
        <v>2270</v>
      </c>
    </row>
    <row r="4097" spans="1:14" ht="15" customHeight="1">
      <c r="B4097" s="6" t="s">
        <v>4803</v>
      </c>
    </row>
    <row r="4098" spans="1:14" ht="15" customHeight="1">
      <c r="B4098" s="6" t="s">
        <v>588</v>
      </c>
      <c r="G4098" s="14">
        <f>TRUNC(G4093+G4095+G4097, 0)</f>
        <v>6283</v>
      </c>
    </row>
    <row r="4099" spans="1:14" ht="15" customHeight="1">
      <c r="A4099" s="13"/>
      <c r="B4099" s="13"/>
      <c r="C4099" s="13"/>
      <c r="D4099" s="13"/>
      <c r="E4099" s="13"/>
      <c r="F4099" s="13"/>
      <c r="G4099" s="13"/>
      <c r="H4099" s="13"/>
    </row>
    <row r="4100" spans="1:14" ht="15" customHeight="1">
      <c r="A4100" s="13" t="s">
        <v>4970</v>
      </c>
      <c r="B4100" s="13" t="s">
        <v>1718</v>
      </c>
      <c r="C4100" s="13"/>
      <c r="D4100" s="13"/>
      <c r="E4100" s="13"/>
      <c r="F4100" s="13"/>
      <c r="G4100" s="13"/>
      <c r="H4100" s="13"/>
      <c r="I4100" s="6" t="s">
        <v>5631</v>
      </c>
      <c r="J4100" s="6" t="s">
        <v>5482</v>
      </c>
    </row>
    <row r="4101" spans="1:14" ht="15" customHeight="1">
      <c r="A4101" s="13" t="s">
        <v>1567</v>
      </c>
      <c r="B4101" s="13" t="s">
        <v>2959</v>
      </c>
      <c r="C4101" s="13"/>
      <c r="D4101" s="13"/>
      <c r="E4101" s="13"/>
      <c r="F4101" s="13"/>
      <c r="G4101" s="13"/>
      <c r="H4101" s="13"/>
    </row>
    <row r="4102" spans="1:14" ht="15" customHeight="1">
      <c r="A4102" s="5" t="s">
        <v>4302</v>
      </c>
      <c r="B4102" s="5"/>
      <c r="C4102" s="5" t="s">
        <v>2755</v>
      </c>
      <c r="D4102" s="5" t="s">
        <v>182</v>
      </c>
      <c r="E4102" s="5" t="s">
        <v>5266</v>
      </c>
      <c r="F4102" s="5" t="s">
        <v>1321</v>
      </c>
      <c r="G4102" s="5" t="s">
        <v>780</v>
      </c>
      <c r="H4102" s="5" t="s">
        <v>1458</v>
      </c>
    </row>
    <row r="4103" spans="1:14" ht="15" customHeight="1">
      <c r="A4103" s="6" t="s">
        <v>405</v>
      </c>
      <c r="B4103" s="6" t="s">
        <v>3637</v>
      </c>
      <c r="C4103" s="6" t="s">
        <v>2502</v>
      </c>
      <c r="D4103" s="6">
        <f>(750 + 458 + 588)*10^-4</f>
        <v>0.17960000000000001</v>
      </c>
      <c r="E4103" s="14" t="s">
        <v>4463</v>
      </c>
      <c r="F4103" s="14">
        <f>TRUNC(중기기초자료!F365 * 중기전역변수!C5/1000,0)</f>
        <v>36395</v>
      </c>
      <c r="G4103" s="15">
        <f>TRUNC(F4103*D4103, 1)</f>
        <v>6536.5</v>
      </c>
      <c r="H4103" s="6" t="s">
        <v>5631</v>
      </c>
      <c r="I4103" s="6" t="s">
        <v>5631</v>
      </c>
      <c r="K4103" s="6" t="s">
        <v>724</v>
      </c>
      <c r="L4103" s="6" t="s">
        <v>5631</v>
      </c>
      <c r="M4103" s="6" t="s">
        <v>1163</v>
      </c>
      <c r="N4103" s="6" t="s">
        <v>4138</v>
      </c>
    </row>
    <row r="4104" spans="1:14" ht="15" customHeight="1">
      <c r="B4104" s="6" t="s">
        <v>4803</v>
      </c>
      <c r="G4104" s="14">
        <f>TRUNC(G4103, 0)</f>
        <v>6536</v>
      </c>
    </row>
    <row r="4105" spans="1:14" ht="15" customHeight="1">
      <c r="A4105" s="6" t="s">
        <v>3802</v>
      </c>
    </row>
    <row r="4106" spans="1:14" ht="15" customHeight="1">
      <c r="B4106" s="6" t="s">
        <v>4803</v>
      </c>
    </row>
    <row r="4107" spans="1:14" ht="15" customHeight="1">
      <c r="A4107" s="6" t="s">
        <v>2270</v>
      </c>
    </row>
    <row r="4108" spans="1:14" ht="15" customHeight="1">
      <c r="B4108" s="6" t="s">
        <v>4803</v>
      </c>
    </row>
    <row r="4109" spans="1:14" ht="15" customHeight="1">
      <c r="B4109" s="6" t="s">
        <v>588</v>
      </c>
      <c r="G4109" s="14">
        <f>TRUNC(G4104+G4106+G4108, 0)</f>
        <v>6536</v>
      </c>
    </row>
    <row r="4110" spans="1:14" ht="15" customHeight="1">
      <c r="A4110" s="13"/>
      <c r="B4110" s="13"/>
      <c r="C4110" s="13"/>
      <c r="D4110" s="13"/>
      <c r="E4110" s="13"/>
      <c r="F4110" s="13"/>
      <c r="G4110" s="13"/>
      <c r="H4110" s="13"/>
    </row>
    <row r="4111" spans="1:14" ht="15" customHeight="1">
      <c r="A4111" s="13" t="s">
        <v>4970</v>
      </c>
      <c r="B4111" s="13" t="s">
        <v>620</v>
      </c>
      <c r="C4111" s="13"/>
      <c r="D4111" s="13"/>
      <c r="E4111" s="13"/>
      <c r="F4111" s="13"/>
      <c r="G4111" s="13"/>
      <c r="H4111" s="13"/>
      <c r="I4111" s="6" t="s">
        <v>5631</v>
      </c>
      <c r="J4111" s="6" t="s">
        <v>2314</v>
      </c>
    </row>
    <row r="4112" spans="1:14" ht="15" customHeight="1">
      <c r="A4112" s="13" t="s">
        <v>1567</v>
      </c>
      <c r="B4112" s="13" t="s">
        <v>4266</v>
      </c>
      <c r="C4112" s="13"/>
      <c r="D4112" s="13"/>
      <c r="E4112" s="13"/>
      <c r="F4112" s="13"/>
      <c r="G4112" s="13"/>
      <c r="H4112" s="13"/>
    </row>
    <row r="4113" spans="1:14" ht="15" customHeight="1">
      <c r="A4113" s="5" t="s">
        <v>4302</v>
      </c>
      <c r="B4113" s="5"/>
      <c r="C4113" s="5" t="s">
        <v>2755</v>
      </c>
      <c r="D4113" s="5" t="s">
        <v>182</v>
      </c>
      <c r="E4113" s="5" t="s">
        <v>5266</v>
      </c>
      <c r="F4113" s="5" t="s">
        <v>1321</v>
      </c>
      <c r="G4113" s="5" t="s">
        <v>780</v>
      </c>
      <c r="H4113" s="5" t="s">
        <v>1458</v>
      </c>
    </row>
    <row r="4114" spans="1:14" ht="15" customHeight="1">
      <c r="A4114" s="6" t="s">
        <v>405</v>
      </c>
      <c r="B4114" s="6" t="s">
        <v>3637</v>
      </c>
      <c r="C4114" s="6" t="s">
        <v>4819</v>
      </c>
      <c r="D4114" s="6">
        <f>(750 + 458 + 588)*10^-4</f>
        <v>0.17960000000000001</v>
      </c>
      <c r="E4114" s="14" t="s">
        <v>4463</v>
      </c>
      <c r="F4114" s="14">
        <f>TRUNC(중기기초자료!F366 * 중기전역변수!C5/1000,0)</f>
        <v>41410</v>
      </c>
      <c r="G4114" s="15">
        <f>TRUNC(F4114*D4114, 1)</f>
        <v>7437.2</v>
      </c>
      <c r="H4114" s="6" t="s">
        <v>5631</v>
      </c>
      <c r="I4114" s="6" t="s">
        <v>5631</v>
      </c>
      <c r="K4114" s="6" t="s">
        <v>724</v>
      </c>
      <c r="L4114" s="6" t="s">
        <v>5631</v>
      </c>
      <c r="M4114" s="6" t="s">
        <v>3494</v>
      </c>
      <c r="N4114" s="6" t="s">
        <v>4138</v>
      </c>
    </row>
    <row r="4115" spans="1:14" ht="15" customHeight="1">
      <c r="B4115" s="6" t="s">
        <v>4803</v>
      </c>
      <c r="G4115" s="14">
        <f>TRUNC(G4114, 0)</f>
        <v>7437</v>
      </c>
    </row>
    <row r="4116" spans="1:14" ht="15" customHeight="1">
      <c r="A4116" s="6" t="s">
        <v>3802</v>
      </c>
    </row>
    <row r="4117" spans="1:14" ht="15" customHeight="1">
      <c r="B4117" s="6" t="s">
        <v>4803</v>
      </c>
    </row>
    <row r="4118" spans="1:14" ht="15" customHeight="1">
      <c r="A4118" s="6" t="s">
        <v>2270</v>
      </c>
    </row>
    <row r="4119" spans="1:14" ht="15" customHeight="1">
      <c r="B4119" s="6" t="s">
        <v>4803</v>
      </c>
    </row>
    <row r="4120" spans="1:14" ht="15" customHeight="1">
      <c r="B4120" s="6" t="s">
        <v>588</v>
      </c>
      <c r="G4120" s="14">
        <f>TRUNC(G4115+G4117+G4119, 0)</f>
        <v>7437</v>
      </c>
    </row>
    <row r="4121" spans="1:14" ht="15" customHeight="1">
      <c r="A4121" s="13"/>
      <c r="B4121" s="13"/>
      <c r="C4121" s="13"/>
      <c r="D4121" s="13"/>
      <c r="E4121" s="13"/>
      <c r="F4121" s="13"/>
      <c r="G4121" s="13"/>
      <c r="H4121" s="13"/>
    </row>
    <row r="4122" spans="1:14" ht="15" customHeight="1">
      <c r="A4122" s="13" t="s">
        <v>4970</v>
      </c>
      <c r="B4122" s="13" t="s">
        <v>5356</v>
      </c>
      <c r="C4122" s="13"/>
      <c r="D4122" s="13"/>
      <c r="E4122" s="13"/>
      <c r="F4122" s="13"/>
      <c r="G4122" s="13"/>
      <c r="H4122" s="13"/>
      <c r="I4122" s="6" t="s">
        <v>5631</v>
      </c>
      <c r="J4122" s="6" t="s">
        <v>657</v>
      </c>
    </row>
    <row r="4123" spans="1:14" ht="15" customHeight="1">
      <c r="A4123" s="13" t="s">
        <v>1567</v>
      </c>
      <c r="B4123" s="13" t="s">
        <v>3084</v>
      </c>
      <c r="C4123" s="13"/>
      <c r="D4123" s="13"/>
      <c r="E4123" s="13"/>
      <c r="F4123" s="13"/>
      <c r="G4123" s="13"/>
      <c r="H4123" s="13"/>
    </row>
    <row r="4124" spans="1:14" ht="15" customHeight="1">
      <c r="A4124" s="5" t="s">
        <v>4302</v>
      </c>
      <c r="B4124" s="5"/>
      <c r="C4124" s="5" t="s">
        <v>2755</v>
      </c>
      <c r="D4124" s="5" t="s">
        <v>182</v>
      </c>
      <c r="E4124" s="5" t="s">
        <v>5266</v>
      </c>
      <c r="F4124" s="5" t="s">
        <v>1321</v>
      </c>
      <c r="G4124" s="5" t="s">
        <v>780</v>
      </c>
      <c r="H4124" s="5" t="s">
        <v>1458</v>
      </c>
    </row>
    <row r="4125" spans="1:14" ht="15" customHeight="1">
      <c r="A4125" s="6" t="s">
        <v>405</v>
      </c>
      <c r="B4125" s="6" t="s">
        <v>2485</v>
      </c>
      <c r="C4125" s="6" t="s">
        <v>3443</v>
      </c>
      <c r="D4125" s="6">
        <f>(750 + 208 + 588)*10^-4</f>
        <v>0.15460000000000002</v>
      </c>
      <c r="E4125" s="14" t="s">
        <v>4463</v>
      </c>
      <c r="F4125" s="14">
        <f>TRUNC(중기기초자료!F367 * 중기전역변수!C5/1000,0)</f>
        <v>4797</v>
      </c>
      <c r="G4125" s="15">
        <f>TRUNC(F4125*D4125, 1)</f>
        <v>741.6</v>
      </c>
      <c r="H4125" s="6" t="s">
        <v>5631</v>
      </c>
      <c r="I4125" s="6" t="s">
        <v>5631</v>
      </c>
      <c r="K4125" s="6" t="s">
        <v>724</v>
      </c>
      <c r="L4125" s="6" t="s">
        <v>5631</v>
      </c>
      <c r="M4125" s="6" t="s">
        <v>4745</v>
      </c>
      <c r="N4125" s="6" t="s">
        <v>304</v>
      </c>
    </row>
    <row r="4126" spans="1:14" ht="15" customHeight="1">
      <c r="B4126" s="6" t="s">
        <v>4803</v>
      </c>
      <c r="G4126" s="14">
        <f>TRUNC(G4125, 0)</f>
        <v>741</v>
      </c>
    </row>
    <row r="4127" spans="1:14" ht="15" customHeight="1">
      <c r="A4127" s="6" t="s">
        <v>3802</v>
      </c>
    </row>
    <row r="4128" spans="1:14" ht="15" customHeight="1">
      <c r="B4128" s="6" t="s">
        <v>4803</v>
      </c>
    </row>
    <row r="4129" spans="1:14" ht="15" customHeight="1">
      <c r="A4129" s="6" t="s">
        <v>2270</v>
      </c>
    </row>
    <row r="4130" spans="1:14" ht="15" customHeight="1">
      <c r="B4130" s="6" t="s">
        <v>4803</v>
      </c>
    </row>
    <row r="4131" spans="1:14" ht="15" customHeight="1">
      <c r="B4131" s="6" t="s">
        <v>588</v>
      </c>
      <c r="G4131" s="14">
        <f>TRUNC(G4126+G4128+G4130, 0)</f>
        <v>741</v>
      </c>
    </row>
    <row r="4132" spans="1:14" ht="15" customHeight="1">
      <c r="A4132" s="13"/>
      <c r="B4132" s="13"/>
      <c r="C4132" s="13"/>
      <c r="D4132" s="13"/>
      <c r="E4132" s="13"/>
      <c r="F4132" s="13"/>
      <c r="G4132" s="13"/>
      <c r="H4132" s="13"/>
    </row>
    <row r="4133" spans="1:14" ht="15" customHeight="1">
      <c r="A4133" s="13" t="s">
        <v>4970</v>
      </c>
      <c r="B4133" s="13" t="s">
        <v>327</v>
      </c>
      <c r="C4133" s="13"/>
      <c r="D4133" s="13"/>
      <c r="E4133" s="13"/>
      <c r="F4133" s="13"/>
      <c r="G4133" s="13"/>
      <c r="H4133" s="13"/>
      <c r="I4133" s="6" t="s">
        <v>5631</v>
      </c>
      <c r="J4133" s="6" t="s">
        <v>3567</v>
      </c>
    </row>
    <row r="4134" spans="1:14" ht="15" customHeight="1">
      <c r="A4134" s="13" t="s">
        <v>1567</v>
      </c>
      <c r="B4134" s="13" t="s">
        <v>4959</v>
      </c>
      <c r="C4134" s="13"/>
      <c r="D4134" s="13"/>
      <c r="E4134" s="13"/>
      <c r="F4134" s="13"/>
      <c r="G4134" s="13"/>
      <c r="H4134" s="13"/>
    </row>
    <row r="4135" spans="1:14" ht="15" customHeight="1">
      <c r="A4135" s="5" t="s">
        <v>4302</v>
      </c>
      <c r="B4135" s="5"/>
      <c r="C4135" s="5" t="s">
        <v>2755</v>
      </c>
      <c r="D4135" s="5" t="s">
        <v>182</v>
      </c>
      <c r="E4135" s="5" t="s">
        <v>5266</v>
      </c>
      <c r="F4135" s="5" t="s">
        <v>1321</v>
      </c>
      <c r="G4135" s="5" t="s">
        <v>780</v>
      </c>
      <c r="H4135" s="5" t="s">
        <v>1458</v>
      </c>
    </row>
    <row r="4136" spans="1:14" ht="15" customHeight="1">
      <c r="A4136" s="6" t="s">
        <v>405</v>
      </c>
      <c r="B4136" s="6" t="s">
        <v>2485</v>
      </c>
      <c r="C4136" s="6" t="s">
        <v>798</v>
      </c>
      <c r="D4136" s="6">
        <f>(750 + 208 + 588)*10^-4</f>
        <v>0.15460000000000002</v>
      </c>
      <c r="E4136" s="14" t="s">
        <v>4463</v>
      </c>
      <c r="F4136" s="14">
        <f>TRUNC(중기기초자료!F368 * 중기전역변수!C5/1000,0)</f>
        <v>5537</v>
      </c>
      <c r="G4136" s="15">
        <f>TRUNC(F4136*D4136, 1)</f>
        <v>856</v>
      </c>
      <c r="H4136" s="6" t="s">
        <v>5631</v>
      </c>
      <c r="I4136" s="6" t="s">
        <v>5631</v>
      </c>
      <c r="K4136" s="6" t="s">
        <v>724</v>
      </c>
      <c r="L4136" s="6" t="s">
        <v>5631</v>
      </c>
      <c r="M4136" s="6" t="s">
        <v>2402</v>
      </c>
      <c r="N4136" s="6" t="s">
        <v>304</v>
      </c>
    </row>
    <row r="4137" spans="1:14" ht="15" customHeight="1">
      <c r="B4137" s="6" t="s">
        <v>4803</v>
      </c>
      <c r="G4137" s="14">
        <f>TRUNC(G4136, 0)</f>
        <v>856</v>
      </c>
    </row>
    <row r="4138" spans="1:14" ht="15" customHeight="1">
      <c r="A4138" s="6" t="s">
        <v>3802</v>
      </c>
    </row>
    <row r="4139" spans="1:14" ht="15" customHeight="1">
      <c r="B4139" s="6" t="s">
        <v>4803</v>
      </c>
    </row>
    <row r="4140" spans="1:14" ht="15" customHeight="1">
      <c r="A4140" s="6" t="s">
        <v>2270</v>
      </c>
    </row>
    <row r="4141" spans="1:14" ht="15" customHeight="1">
      <c r="B4141" s="6" t="s">
        <v>4803</v>
      </c>
    </row>
    <row r="4142" spans="1:14" ht="15" customHeight="1">
      <c r="B4142" s="6" t="s">
        <v>588</v>
      </c>
      <c r="G4142" s="14">
        <f>TRUNC(G4137+G4139+G4141, 0)</f>
        <v>856</v>
      </c>
    </row>
    <row r="4143" spans="1:14" ht="15" customHeight="1">
      <c r="A4143" s="13"/>
      <c r="B4143" s="13"/>
      <c r="C4143" s="13"/>
      <c r="D4143" s="13"/>
      <c r="E4143" s="13"/>
      <c r="F4143" s="13"/>
      <c r="G4143" s="13"/>
      <c r="H4143" s="13"/>
    </row>
    <row r="4144" spans="1:14" ht="15" customHeight="1">
      <c r="A4144" s="13" t="s">
        <v>4970</v>
      </c>
      <c r="B4144" s="13" t="s">
        <v>4063</v>
      </c>
      <c r="C4144" s="13"/>
      <c r="D4144" s="13"/>
      <c r="E4144" s="13"/>
      <c r="F4144" s="13"/>
      <c r="G4144" s="13"/>
      <c r="H4144" s="13"/>
      <c r="I4144" s="6" t="s">
        <v>5631</v>
      </c>
      <c r="J4144" s="6" t="s">
        <v>1092</v>
      </c>
    </row>
    <row r="4145" spans="1:14" ht="15" customHeight="1">
      <c r="A4145" s="13" t="s">
        <v>1567</v>
      </c>
      <c r="B4145" s="13" t="s">
        <v>4201</v>
      </c>
      <c r="C4145" s="13"/>
      <c r="D4145" s="13"/>
      <c r="E4145" s="13"/>
      <c r="F4145" s="13"/>
      <c r="G4145" s="13"/>
      <c r="H4145" s="13"/>
    </row>
    <row r="4146" spans="1:14" ht="15" customHeight="1">
      <c r="A4146" s="5" t="s">
        <v>4302</v>
      </c>
      <c r="B4146" s="5"/>
      <c r="C4146" s="5" t="s">
        <v>2755</v>
      </c>
      <c r="D4146" s="5" t="s">
        <v>182</v>
      </c>
      <c r="E4146" s="5" t="s">
        <v>5266</v>
      </c>
      <c r="F4146" s="5" t="s">
        <v>1321</v>
      </c>
      <c r="G4146" s="5" t="s">
        <v>780</v>
      </c>
      <c r="H4146" s="5" t="s">
        <v>1458</v>
      </c>
    </row>
    <row r="4147" spans="1:14" ht="15" customHeight="1">
      <c r="A4147" s="6" t="s">
        <v>405</v>
      </c>
      <c r="B4147" s="6" t="s">
        <v>2485</v>
      </c>
      <c r="C4147" s="6" t="s">
        <v>867</v>
      </c>
      <c r="D4147" s="6">
        <f>(750 + 208 + 588)*10^-4</f>
        <v>0.15460000000000002</v>
      </c>
      <c r="E4147" s="14" t="s">
        <v>4463</v>
      </c>
      <c r="F4147" s="14">
        <f>TRUNC(중기기초자료!F369 * 중기전역변수!C5/1000,0)</f>
        <v>8212</v>
      </c>
      <c r="G4147" s="15">
        <f>TRUNC(F4147*D4147, 1)</f>
        <v>1269.5</v>
      </c>
      <c r="H4147" s="6" t="s">
        <v>5631</v>
      </c>
      <c r="I4147" s="6" t="s">
        <v>5631</v>
      </c>
      <c r="K4147" s="6" t="s">
        <v>724</v>
      </c>
      <c r="L4147" s="6" t="s">
        <v>5631</v>
      </c>
      <c r="M4147" s="6" t="s">
        <v>5539</v>
      </c>
      <c r="N4147" s="6" t="s">
        <v>304</v>
      </c>
    </row>
    <row r="4148" spans="1:14" ht="15" customHeight="1">
      <c r="B4148" s="6" t="s">
        <v>4803</v>
      </c>
      <c r="G4148" s="14">
        <f>TRUNC(G4147, 0)</f>
        <v>1269</v>
      </c>
    </row>
    <row r="4149" spans="1:14" ht="15" customHeight="1">
      <c r="A4149" s="6" t="s">
        <v>3802</v>
      </c>
    </row>
    <row r="4150" spans="1:14" ht="15" customHeight="1">
      <c r="B4150" s="6" t="s">
        <v>4803</v>
      </c>
    </row>
    <row r="4151" spans="1:14" ht="15" customHeight="1">
      <c r="A4151" s="6" t="s">
        <v>2270</v>
      </c>
    </row>
    <row r="4152" spans="1:14" ht="15" customHeight="1">
      <c r="B4152" s="6" t="s">
        <v>4803</v>
      </c>
    </row>
    <row r="4153" spans="1:14" ht="15" customHeight="1">
      <c r="B4153" s="6" t="s">
        <v>588</v>
      </c>
      <c r="G4153" s="14">
        <f>TRUNC(G4148+G4150+G4152, 0)</f>
        <v>1269</v>
      </c>
    </row>
    <row r="4154" spans="1:14" ht="15" customHeight="1">
      <c r="A4154" s="13"/>
      <c r="B4154" s="13"/>
      <c r="C4154" s="13"/>
      <c r="D4154" s="13"/>
      <c r="E4154" s="13"/>
      <c r="F4154" s="13"/>
      <c r="G4154" s="13"/>
      <c r="H4154" s="13"/>
    </row>
    <row r="4155" spans="1:14" ht="15" customHeight="1">
      <c r="A4155" s="13" t="s">
        <v>4970</v>
      </c>
      <c r="B4155" s="13" t="s">
        <v>2391</v>
      </c>
      <c r="C4155" s="13"/>
      <c r="D4155" s="13"/>
      <c r="E4155" s="13"/>
      <c r="F4155" s="13"/>
      <c r="G4155" s="13"/>
      <c r="H4155" s="13"/>
      <c r="I4155" s="6" t="s">
        <v>5631</v>
      </c>
      <c r="J4155" s="6" t="s">
        <v>3221</v>
      </c>
    </row>
    <row r="4156" spans="1:14" ht="15" customHeight="1">
      <c r="A4156" s="13" t="s">
        <v>1567</v>
      </c>
      <c r="B4156" s="13" t="s">
        <v>2630</v>
      </c>
      <c r="C4156" s="13"/>
      <c r="D4156" s="13"/>
      <c r="E4156" s="13"/>
      <c r="F4156" s="13"/>
      <c r="G4156" s="13"/>
      <c r="H4156" s="13"/>
    </row>
    <row r="4157" spans="1:14" ht="15" customHeight="1">
      <c r="A4157" s="5" t="s">
        <v>4302</v>
      </c>
      <c r="B4157" s="5"/>
      <c r="C4157" s="5" t="s">
        <v>2755</v>
      </c>
      <c r="D4157" s="5" t="s">
        <v>182</v>
      </c>
      <c r="E4157" s="5" t="s">
        <v>5266</v>
      </c>
      <c r="F4157" s="5" t="s">
        <v>1321</v>
      </c>
      <c r="G4157" s="5" t="s">
        <v>780</v>
      </c>
      <c r="H4157" s="5" t="s">
        <v>1458</v>
      </c>
    </row>
    <row r="4158" spans="1:14" ht="15" customHeight="1">
      <c r="A4158" s="6" t="s">
        <v>405</v>
      </c>
      <c r="B4158" s="6" t="s">
        <v>2485</v>
      </c>
      <c r="C4158" s="6" t="s">
        <v>1142</v>
      </c>
      <c r="D4158" s="6">
        <f>(750 + 208 + 588)*10^-4</f>
        <v>0.15460000000000002</v>
      </c>
      <c r="E4158" s="14" t="s">
        <v>4463</v>
      </c>
      <c r="F4158" s="14">
        <f>TRUNC(중기기초자료!F370 * 중기전역변수!C5/1000,0)</f>
        <v>10910</v>
      </c>
      <c r="G4158" s="15">
        <f>TRUNC(F4158*D4158, 1)</f>
        <v>1686.6</v>
      </c>
      <c r="H4158" s="6" t="s">
        <v>5631</v>
      </c>
      <c r="I4158" s="6" t="s">
        <v>5631</v>
      </c>
      <c r="K4158" s="6" t="s">
        <v>724</v>
      </c>
      <c r="L4158" s="6" t="s">
        <v>5631</v>
      </c>
      <c r="M4158" s="6" t="s">
        <v>1944</v>
      </c>
      <c r="N4158" s="6" t="s">
        <v>304</v>
      </c>
    </row>
    <row r="4159" spans="1:14" ht="15" customHeight="1">
      <c r="B4159" s="6" t="s">
        <v>4803</v>
      </c>
      <c r="G4159" s="14">
        <f>TRUNC(G4158, 0)</f>
        <v>1686</v>
      </c>
    </row>
    <row r="4160" spans="1:14" ht="15" customHeight="1">
      <c r="A4160" s="6" t="s">
        <v>3802</v>
      </c>
    </row>
    <row r="4161" spans="1:14" ht="15" customHeight="1">
      <c r="B4161" s="6" t="s">
        <v>4803</v>
      </c>
    </row>
    <row r="4162" spans="1:14" ht="15" customHeight="1">
      <c r="A4162" s="6" t="s">
        <v>2270</v>
      </c>
    </row>
    <row r="4163" spans="1:14" ht="15" customHeight="1">
      <c r="B4163" s="6" t="s">
        <v>4803</v>
      </c>
    </row>
    <row r="4164" spans="1:14" ht="15" customHeight="1">
      <c r="B4164" s="6" t="s">
        <v>588</v>
      </c>
      <c r="G4164" s="14">
        <f>TRUNC(G4159+G4161+G4163, 0)</f>
        <v>1686</v>
      </c>
    </row>
    <row r="4165" spans="1:14" ht="15" customHeight="1">
      <c r="A4165" s="13"/>
      <c r="B4165" s="13"/>
      <c r="C4165" s="13"/>
      <c r="D4165" s="13"/>
      <c r="E4165" s="13"/>
      <c r="F4165" s="13"/>
      <c r="G4165" s="13"/>
      <c r="H4165" s="13"/>
    </row>
    <row r="4166" spans="1:14" ht="15" customHeight="1">
      <c r="A4166" s="13" t="s">
        <v>4970</v>
      </c>
      <c r="B4166" s="13" t="s">
        <v>5368</v>
      </c>
      <c r="C4166" s="13"/>
      <c r="D4166" s="13"/>
      <c r="E4166" s="13"/>
      <c r="F4166" s="13"/>
      <c r="G4166" s="13"/>
      <c r="H4166" s="13"/>
      <c r="I4166" s="6" t="s">
        <v>5631</v>
      </c>
      <c r="J4166" s="6" t="s">
        <v>127</v>
      </c>
    </row>
    <row r="4167" spans="1:14" ht="15" customHeight="1">
      <c r="A4167" s="13" t="s">
        <v>1567</v>
      </c>
      <c r="B4167" s="13" t="s">
        <v>5361</v>
      </c>
      <c r="C4167" s="13"/>
      <c r="D4167" s="13"/>
      <c r="E4167" s="13"/>
      <c r="F4167" s="13"/>
      <c r="G4167" s="13"/>
      <c r="H4167" s="13"/>
    </row>
    <row r="4168" spans="1:14" ht="15" customHeight="1">
      <c r="A4168" s="5" t="s">
        <v>4302</v>
      </c>
      <c r="B4168" s="5"/>
      <c r="C4168" s="5" t="s">
        <v>2755</v>
      </c>
      <c r="D4168" s="5" t="s">
        <v>182</v>
      </c>
      <c r="E4168" s="5" t="s">
        <v>5266</v>
      </c>
      <c r="F4168" s="5" t="s">
        <v>1321</v>
      </c>
      <c r="G4168" s="5" t="s">
        <v>780</v>
      </c>
      <c r="H4168" s="5" t="s">
        <v>1458</v>
      </c>
    </row>
    <row r="4169" spans="1:14" ht="15" customHeight="1">
      <c r="A4169" s="6" t="s">
        <v>405</v>
      </c>
      <c r="B4169" s="6" t="s">
        <v>2485</v>
      </c>
      <c r="C4169" s="6" t="s">
        <v>3336</v>
      </c>
      <c r="D4169" s="6">
        <f>(750 + 208 + 588)*10^-4</f>
        <v>0.15460000000000002</v>
      </c>
      <c r="E4169" s="14" t="s">
        <v>4463</v>
      </c>
      <c r="F4169" s="14">
        <f>TRUNC(중기기초자료!F371 * 중기전역변수!C5/1000,0)</f>
        <v>16830</v>
      </c>
      <c r="G4169" s="15">
        <f>TRUNC(F4169*D4169, 1)</f>
        <v>2601.9</v>
      </c>
      <c r="H4169" s="6" t="s">
        <v>5631</v>
      </c>
      <c r="I4169" s="6" t="s">
        <v>5631</v>
      </c>
      <c r="K4169" s="6" t="s">
        <v>724</v>
      </c>
      <c r="L4169" s="6" t="s">
        <v>5631</v>
      </c>
      <c r="M4169" s="6" t="s">
        <v>4524</v>
      </c>
      <c r="N4169" s="6" t="s">
        <v>304</v>
      </c>
    </row>
    <row r="4170" spans="1:14" ht="15" customHeight="1">
      <c r="B4170" s="6" t="s">
        <v>4803</v>
      </c>
      <c r="G4170" s="14">
        <f>TRUNC(G4169, 0)</f>
        <v>2601</v>
      </c>
    </row>
    <row r="4171" spans="1:14" ht="15" customHeight="1">
      <c r="A4171" s="6" t="s">
        <v>3802</v>
      </c>
    </row>
    <row r="4172" spans="1:14" ht="15" customHeight="1">
      <c r="B4172" s="6" t="s">
        <v>4803</v>
      </c>
    </row>
    <row r="4173" spans="1:14" ht="15" customHeight="1">
      <c r="A4173" s="6" t="s">
        <v>2270</v>
      </c>
    </row>
    <row r="4174" spans="1:14" ht="15" customHeight="1">
      <c r="B4174" s="6" t="s">
        <v>4803</v>
      </c>
    </row>
    <row r="4175" spans="1:14" ht="15" customHeight="1">
      <c r="B4175" s="6" t="s">
        <v>588</v>
      </c>
      <c r="G4175" s="14">
        <f>TRUNC(G4170+G4172+G4174, 0)</f>
        <v>2601</v>
      </c>
    </row>
    <row r="4176" spans="1:14" ht="15" customHeight="1">
      <c r="A4176" s="13"/>
      <c r="B4176" s="13"/>
      <c r="C4176" s="13"/>
      <c r="D4176" s="13"/>
      <c r="E4176" s="13"/>
      <c r="F4176" s="13"/>
      <c r="G4176" s="13"/>
      <c r="H4176" s="13"/>
    </row>
    <row r="4177" spans="1:14" ht="15" customHeight="1">
      <c r="A4177" s="13" t="s">
        <v>4970</v>
      </c>
      <c r="B4177" s="13" t="s">
        <v>4694</v>
      </c>
      <c r="C4177" s="13"/>
      <c r="D4177" s="13"/>
      <c r="E4177" s="13"/>
      <c r="F4177" s="13"/>
      <c r="G4177" s="13"/>
      <c r="H4177" s="13"/>
      <c r="I4177" s="6" t="s">
        <v>5631</v>
      </c>
      <c r="J4177" s="6" t="s">
        <v>4177</v>
      </c>
    </row>
    <row r="4178" spans="1:14" ht="15" customHeight="1">
      <c r="A4178" s="13" t="s">
        <v>1567</v>
      </c>
      <c r="B4178" s="13" t="s">
        <v>5071</v>
      </c>
      <c r="C4178" s="13"/>
      <c r="D4178" s="13"/>
      <c r="E4178" s="13"/>
      <c r="F4178" s="13"/>
      <c r="G4178" s="13"/>
      <c r="H4178" s="13"/>
    </row>
    <row r="4179" spans="1:14" ht="15" customHeight="1">
      <c r="A4179" s="5" t="s">
        <v>4302</v>
      </c>
      <c r="B4179" s="5"/>
      <c r="C4179" s="5" t="s">
        <v>2755</v>
      </c>
      <c r="D4179" s="5" t="s">
        <v>182</v>
      </c>
      <c r="E4179" s="5" t="s">
        <v>5266</v>
      </c>
      <c r="F4179" s="5" t="s">
        <v>1321</v>
      </c>
      <c r="G4179" s="5" t="s">
        <v>780</v>
      </c>
      <c r="H4179" s="5" t="s">
        <v>1458</v>
      </c>
    </row>
    <row r="4180" spans="1:14" ht="15" customHeight="1">
      <c r="A4180" s="6" t="s">
        <v>405</v>
      </c>
      <c r="B4180" s="6" t="s">
        <v>2485</v>
      </c>
      <c r="C4180" s="6" t="s">
        <v>2216</v>
      </c>
      <c r="D4180" s="6">
        <f>(750 + 208 + 588)*10^-4</f>
        <v>0.15460000000000002</v>
      </c>
      <c r="E4180" s="14" t="s">
        <v>4463</v>
      </c>
      <c r="F4180" s="14">
        <f>TRUNC(중기기초자료!F372 * 중기전역변수!C5/1000,0)</f>
        <v>22351</v>
      </c>
      <c r="G4180" s="15">
        <f>TRUNC(F4180*D4180, 1)</f>
        <v>3455.4</v>
      </c>
      <c r="H4180" s="6" t="s">
        <v>5631</v>
      </c>
      <c r="I4180" s="6" t="s">
        <v>5631</v>
      </c>
      <c r="K4180" s="6" t="s">
        <v>724</v>
      </c>
      <c r="L4180" s="6" t="s">
        <v>5631</v>
      </c>
      <c r="M4180" s="6" t="s">
        <v>2567</v>
      </c>
      <c r="N4180" s="6" t="s">
        <v>304</v>
      </c>
    </row>
    <row r="4181" spans="1:14" ht="15" customHeight="1">
      <c r="B4181" s="6" t="s">
        <v>4803</v>
      </c>
      <c r="G4181" s="14">
        <f>TRUNC(G4180, 0)</f>
        <v>3455</v>
      </c>
    </row>
    <row r="4182" spans="1:14" ht="15" customHeight="1">
      <c r="A4182" s="6" t="s">
        <v>3802</v>
      </c>
    </row>
    <row r="4183" spans="1:14" ht="15" customHeight="1">
      <c r="B4183" s="6" t="s">
        <v>4803</v>
      </c>
    </row>
    <row r="4184" spans="1:14" ht="15" customHeight="1">
      <c r="A4184" s="6" t="s">
        <v>2270</v>
      </c>
    </row>
    <row r="4185" spans="1:14" ht="15" customHeight="1">
      <c r="B4185" s="6" t="s">
        <v>4803</v>
      </c>
    </row>
    <row r="4186" spans="1:14" ht="15" customHeight="1">
      <c r="B4186" s="6" t="s">
        <v>588</v>
      </c>
      <c r="G4186" s="14">
        <f>TRUNC(G4181+G4183+G4185, 0)</f>
        <v>3455</v>
      </c>
    </row>
    <row r="4187" spans="1:14" ht="15" customHeight="1">
      <c r="A4187" s="13"/>
      <c r="B4187" s="13"/>
      <c r="C4187" s="13"/>
      <c r="D4187" s="13"/>
      <c r="E4187" s="13"/>
      <c r="F4187" s="13"/>
      <c r="G4187" s="13"/>
      <c r="H4187" s="13"/>
    </row>
    <row r="4188" spans="1:14" ht="15" customHeight="1">
      <c r="A4188" s="13" t="s">
        <v>4970</v>
      </c>
      <c r="B4188" s="13" t="s">
        <v>3400</v>
      </c>
      <c r="C4188" s="13"/>
      <c r="D4188" s="13"/>
      <c r="E4188" s="13"/>
      <c r="F4188" s="13"/>
      <c r="G4188" s="13"/>
      <c r="H4188" s="13"/>
      <c r="I4188" s="6" t="s">
        <v>5631</v>
      </c>
      <c r="J4188" s="6" t="s">
        <v>954</v>
      </c>
    </row>
    <row r="4189" spans="1:14" ht="15" customHeight="1">
      <c r="A4189" s="13" t="s">
        <v>1567</v>
      </c>
      <c r="B4189" s="13" t="s">
        <v>4134</v>
      </c>
      <c r="C4189" s="13"/>
      <c r="D4189" s="13"/>
      <c r="E4189" s="13"/>
      <c r="F4189" s="13"/>
      <c r="G4189" s="13"/>
      <c r="H4189" s="13"/>
    </row>
    <row r="4190" spans="1:14" ht="15" customHeight="1">
      <c r="A4190" s="5" t="s">
        <v>4302</v>
      </c>
      <c r="B4190" s="5"/>
      <c r="C4190" s="5" t="s">
        <v>2755</v>
      </c>
      <c r="D4190" s="5" t="s">
        <v>182</v>
      </c>
      <c r="E4190" s="5" t="s">
        <v>5266</v>
      </c>
      <c r="F4190" s="5" t="s">
        <v>1321</v>
      </c>
      <c r="G4190" s="5" t="s">
        <v>780</v>
      </c>
      <c r="H4190" s="5" t="s">
        <v>1458</v>
      </c>
    </row>
    <row r="4191" spans="1:14" ht="15" customHeight="1">
      <c r="A4191" s="6" t="s">
        <v>405</v>
      </c>
      <c r="B4191" s="6" t="s">
        <v>2485</v>
      </c>
      <c r="C4191" s="6" t="s">
        <v>3865</v>
      </c>
      <c r="D4191" s="6">
        <f>(750 + 208 + 588)*10^-4</f>
        <v>0.15460000000000002</v>
      </c>
      <c r="E4191" s="14" t="s">
        <v>4463</v>
      </c>
      <c r="F4191" s="14">
        <f>TRUNC(중기기초자료!F373 * 중기전역변수!C5/1000,0)</f>
        <v>23738</v>
      </c>
      <c r="G4191" s="15">
        <f>TRUNC(F4191*D4191, 1)</f>
        <v>3669.8</v>
      </c>
      <c r="H4191" s="6" t="s">
        <v>5631</v>
      </c>
      <c r="I4191" s="6" t="s">
        <v>5631</v>
      </c>
      <c r="K4191" s="6" t="s">
        <v>724</v>
      </c>
      <c r="L4191" s="6" t="s">
        <v>5631</v>
      </c>
      <c r="M4191" s="6" t="s">
        <v>4989</v>
      </c>
      <c r="N4191" s="6" t="s">
        <v>304</v>
      </c>
    </row>
    <row r="4192" spans="1:14" ht="15" customHeight="1">
      <c r="B4192" s="6" t="s">
        <v>4803</v>
      </c>
      <c r="G4192" s="14">
        <f>TRUNC(G4191, 0)</f>
        <v>3669</v>
      </c>
    </row>
    <row r="4193" spans="1:14" ht="15" customHeight="1">
      <c r="A4193" s="6" t="s">
        <v>3802</v>
      </c>
    </row>
    <row r="4194" spans="1:14" ht="15" customHeight="1">
      <c r="B4194" s="6" t="s">
        <v>4803</v>
      </c>
    </row>
    <row r="4195" spans="1:14" ht="15" customHeight="1">
      <c r="A4195" s="6" t="s">
        <v>2270</v>
      </c>
    </row>
    <row r="4196" spans="1:14" ht="15" customHeight="1">
      <c r="B4196" s="6" t="s">
        <v>4803</v>
      </c>
    </row>
    <row r="4197" spans="1:14" ht="15" customHeight="1">
      <c r="B4197" s="6" t="s">
        <v>588</v>
      </c>
      <c r="G4197" s="14">
        <f>TRUNC(G4192+G4194+G4196, 0)</f>
        <v>3669</v>
      </c>
    </row>
    <row r="4198" spans="1:14" ht="15" customHeight="1">
      <c r="A4198" s="13"/>
      <c r="B4198" s="13"/>
      <c r="C4198" s="13"/>
      <c r="D4198" s="13"/>
      <c r="E4198" s="13"/>
      <c r="F4198" s="13"/>
      <c r="G4198" s="13"/>
      <c r="H4198" s="13"/>
    </row>
    <row r="4199" spans="1:14" ht="15" customHeight="1">
      <c r="A4199" s="13" t="s">
        <v>4970</v>
      </c>
      <c r="B4199" s="13" t="s">
        <v>4271</v>
      </c>
      <c r="C4199" s="13"/>
      <c r="D4199" s="13"/>
      <c r="E4199" s="13"/>
      <c r="F4199" s="13"/>
      <c r="G4199" s="13"/>
      <c r="H4199" s="13"/>
      <c r="I4199" s="6" t="s">
        <v>5631</v>
      </c>
      <c r="J4199" s="6" t="s">
        <v>2929</v>
      </c>
    </row>
    <row r="4200" spans="1:14" ht="15" customHeight="1">
      <c r="A4200" s="13" t="s">
        <v>1567</v>
      </c>
      <c r="B4200" s="13" t="s">
        <v>2042</v>
      </c>
      <c r="C4200" s="13"/>
      <c r="D4200" s="13"/>
      <c r="E4200" s="13"/>
      <c r="F4200" s="13"/>
      <c r="G4200" s="13"/>
      <c r="H4200" s="13"/>
    </row>
    <row r="4201" spans="1:14" ht="15" customHeight="1">
      <c r="A4201" s="5" t="s">
        <v>4302</v>
      </c>
      <c r="B4201" s="5"/>
      <c r="C4201" s="5" t="s">
        <v>2755</v>
      </c>
      <c r="D4201" s="5" t="s">
        <v>182</v>
      </c>
      <c r="E4201" s="5" t="s">
        <v>5266</v>
      </c>
      <c r="F4201" s="5" t="s">
        <v>1321</v>
      </c>
      <c r="G4201" s="5" t="s">
        <v>780</v>
      </c>
      <c r="H4201" s="5" t="s">
        <v>1458</v>
      </c>
    </row>
    <row r="4202" spans="1:14" ht="15" customHeight="1">
      <c r="A4202" s="6" t="s">
        <v>405</v>
      </c>
      <c r="B4202" s="6" t="s">
        <v>1185</v>
      </c>
      <c r="C4202" s="6" t="s">
        <v>1910</v>
      </c>
      <c r="D4202" s="6">
        <f>(1500 + 1000 + 533)*10^-4</f>
        <v>0.30330000000000001</v>
      </c>
      <c r="E4202" s="14" t="s">
        <v>740</v>
      </c>
      <c r="F4202" s="14">
        <f>중기기초자료!F374</f>
        <v>55000</v>
      </c>
      <c r="G4202" s="15">
        <f>TRUNC(F4202*D4202, 1)</f>
        <v>16681.5</v>
      </c>
      <c r="H4202" s="6" t="s">
        <v>5631</v>
      </c>
      <c r="I4202" s="6" t="s">
        <v>5631</v>
      </c>
      <c r="K4202" s="6" t="s">
        <v>724</v>
      </c>
      <c r="L4202" s="6" t="s">
        <v>5631</v>
      </c>
      <c r="M4202" s="6" t="s">
        <v>1732</v>
      </c>
      <c r="N4202" s="6" t="s">
        <v>258</v>
      </c>
    </row>
    <row r="4203" spans="1:14" ht="15" customHeight="1">
      <c r="B4203" s="6" t="s">
        <v>4803</v>
      </c>
      <c r="G4203" s="14">
        <f>TRUNC(G4202, 0)</f>
        <v>16681</v>
      </c>
    </row>
    <row r="4204" spans="1:14" ht="15" customHeight="1">
      <c r="A4204" s="6" t="s">
        <v>3802</v>
      </c>
    </row>
    <row r="4205" spans="1:14" ht="15" customHeight="1">
      <c r="B4205" s="6" t="s">
        <v>4803</v>
      </c>
    </row>
    <row r="4206" spans="1:14" ht="15" customHeight="1">
      <c r="A4206" s="6" t="s">
        <v>2270</v>
      </c>
      <c r="B4206" s="6" t="s">
        <v>2417</v>
      </c>
      <c r="C4206" s="6" t="s">
        <v>2659</v>
      </c>
      <c r="D4206" s="6">
        <v>1</v>
      </c>
      <c r="E4206" s="15" t="s">
        <v>3317</v>
      </c>
      <c r="F4206" s="15">
        <f>TRUNC(중기기초자료!E721 * 중기전역변수!C19, 1)</f>
        <v>25758.7</v>
      </c>
      <c r="G4206" s="15">
        <f>TRUNC(F4206*D4206, 1)</f>
        <v>25758.7</v>
      </c>
      <c r="H4206" s="6" t="s">
        <v>5631</v>
      </c>
      <c r="I4206" s="6" t="s">
        <v>5631</v>
      </c>
      <c r="K4206" s="6" t="s">
        <v>4875</v>
      </c>
      <c r="L4206" s="6" t="s">
        <v>5631</v>
      </c>
      <c r="M4206" s="6" t="s">
        <v>3230</v>
      </c>
    </row>
    <row r="4207" spans="1:14" ht="15" customHeight="1">
      <c r="B4207" s="6" t="s">
        <v>4803</v>
      </c>
      <c r="G4207" s="14">
        <f>TRUNC(G4206, 0)</f>
        <v>25758</v>
      </c>
    </row>
    <row r="4208" spans="1:14" ht="15" customHeight="1">
      <c r="B4208" s="6" t="s">
        <v>588</v>
      </c>
      <c r="G4208" s="14">
        <f>TRUNC(G4203+G4205+G4207, 0)</f>
        <v>42439</v>
      </c>
    </row>
    <row r="4209" spans="1:14" ht="15" customHeight="1">
      <c r="A4209" s="13"/>
      <c r="B4209" s="13"/>
      <c r="C4209" s="13"/>
      <c r="D4209" s="13"/>
      <c r="E4209" s="13"/>
      <c r="F4209" s="13"/>
      <c r="G4209" s="13"/>
      <c r="H4209" s="13"/>
    </row>
    <row r="4210" spans="1:14" ht="15" customHeight="1">
      <c r="A4210" s="13" t="s">
        <v>4970</v>
      </c>
      <c r="B4210" s="13" t="s">
        <v>5209</v>
      </c>
      <c r="C4210" s="13"/>
      <c r="D4210" s="13"/>
      <c r="E4210" s="13"/>
      <c r="F4210" s="13"/>
      <c r="G4210" s="13"/>
      <c r="H4210" s="13"/>
      <c r="I4210" s="6" t="s">
        <v>5631</v>
      </c>
      <c r="J4210" s="6" t="s">
        <v>118</v>
      </c>
    </row>
    <row r="4211" spans="1:14" ht="15" customHeight="1">
      <c r="A4211" s="13" t="s">
        <v>1567</v>
      </c>
      <c r="B4211" s="13" t="s">
        <v>551</v>
      </c>
      <c r="C4211" s="13"/>
      <c r="D4211" s="13"/>
      <c r="E4211" s="13"/>
      <c r="F4211" s="13"/>
      <c r="G4211" s="13"/>
      <c r="H4211" s="13"/>
    </row>
    <row r="4212" spans="1:14" ht="15" customHeight="1">
      <c r="A4212" s="5" t="s">
        <v>4302</v>
      </c>
      <c r="B4212" s="5"/>
      <c r="C4212" s="5" t="s">
        <v>2755</v>
      </c>
      <c r="D4212" s="5" t="s">
        <v>182</v>
      </c>
      <c r="E4212" s="5" t="s">
        <v>5266</v>
      </c>
      <c r="F4212" s="5" t="s">
        <v>1321</v>
      </c>
      <c r="G4212" s="5" t="s">
        <v>780</v>
      </c>
      <c r="H4212" s="5" t="s">
        <v>1458</v>
      </c>
    </row>
    <row r="4213" spans="1:14" ht="15" customHeight="1">
      <c r="A4213" s="6" t="s">
        <v>405</v>
      </c>
      <c r="B4213" s="6" t="s">
        <v>3000</v>
      </c>
      <c r="C4213" s="6" t="s">
        <v>4113</v>
      </c>
      <c r="D4213" s="6">
        <f>(2000 + 1222 + 711)*10^-4</f>
        <v>0.39330000000000004</v>
      </c>
      <c r="E4213" s="14" t="s">
        <v>4463</v>
      </c>
      <c r="F4213" s="14">
        <f>TRUNC(중기기초자료!F375 * 중기전역변수!C5/1000,0)</f>
        <v>137045</v>
      </c>
      <c r="G4213" s="15">
        <f>TRUNC(F4213*D4213, 1)</f>
        <v>53899.7</v>
      </c>
      <c r="H4213" s="6" t="s">
        <v>5631</v>
      </c>
      <c r="I4213" s="6" t="s">
        <v>5631</v>
      </c>
      <c r="K4213" s="6" t="s">
        <v>724</v>
      </c>
      <c r="L4213" s="6" t="s">
        <v>5631</v>
      </c>
      <c r="M4213" s="6" t="s">
        <v>4512</v>
      </c>
      <c r="N4213" s="6" t="s">
        <v>1331</v>
      </c>
    </row>
    <row r="4214" spans="1:14" ht="15" customHeight="1">
      <c r="B4214" s="6" t="s">
        <v>4803</v>
      </c>
      <c r="G4214" s="14">
        <f>TRUNC(G4213, 0)</f>
        <v>53899</v>
      </c>
    </row>
    <row r="4215" spans="1:14" ht="15" customHeight="1">
      <c r="A4215" s="6" t="s">
        <v>3802</v>
      </c>
    </row>
    <row r="4216" spans="1:14" ht="15" customHeight="1">
      <c r="B4216" s="6" t="s">
        <v>4803</v>
      </c>
    </row>
    <row r="4217" spans="1:14" ht="15" customHeight="1">
      <c r="A4217" s="6" t="s">
        <v>2270</v>
      </c>
    </row>
    <row r="4218" spans="1:14" ht="15" customHeight="1">
      <c r="B4218" s="6" t="s">
        <v>4803</v>
      </c>
    </row>
    <row r="4219" spans="1:14" ht="15" customHeight="1">
      <c r="B4219" s="6" t="s">
        <v>588</v>
      </c>
      <c r="G4219" s="14">
        <f>TRUNC(G4214+G4216+G4218, 0)</f>
        <v>53899</v>
      </c>
    </row>
    <row r="4220" spans="1:14" ht="15" customHeight="1">
      <c r="A4220" s="13"/>
      <c r="B4220" s="13"/>
      <c r="C4220" s="13"/>
      <c r="D4220" s="13"/>
      <c r="E4220" s="13"/>
      <c r="F4220" s="13"/>
      <c r="G4220" s="13"/>
      <c r="H4220" s="13"/>
    </row>
    <row r="4221" spans="1:14" ht="15" customHeight="1">
      <c r="A4221" s="13" t="s">
        <v>4970</v>
      </c>
      <c r="B4221" s="13" t="s">
        <v>5178</v>
      </c>
      <c r="C4221" s="13"/>
      <c r="D4221" s="13"/>
      <c r="E4221" s="13"/>
      <c r="F4221" s="13"/>
      <c r="G4221" s="13"/>
      <c r="H4221" s="13"/>
      <c r="I4221" s="6" t="s">
        <v>5631</v>
      </c>
      <c r="J4221" s="6" t="s">
        <v>2672</v>
      </c>
    </row>
    <row r="4222" spans="1:14" ht="15" customHeight="1">
      <c r="A4222" s="13" t="s">
        <v>1567</v>
      </c>
      <c r="B4222" s="13" t="s">
        <v>1644</v>
      </c>
      <c r="C4222" s="13"/>
      <c r="D4222" s="13"/>
      <c r="E4222" s="13"/>
      <c r="F4222" s="13"/>
      <c r="G4222" s="13"/>
      <c r="H4222" s="13"/>
    </row>
    <row r="4223" spans="1:14" ht="15" customHeight="1">
      <c r="A4223" s="5" t="s">
        <v>4302</v>
      </c>
      <c r="B4223" s="5"/>
      <c r="C4223" s="5" t="s">
        <v>2755</v>
      </c>
      <c r="D4223" s="5" t="s">
        <v>182</v>
      </c>
      <c r="E4223" s="5" t="s">
        <v>5266</v>
      </c>
      <c r="F4223" s="5" t="s">
        <v>1321</v>
      </c>
      <c r="G4223" s="5" t="s">
        <v>780</v>
      </c>
      <c r="H4223" s="5" t="s">
        <v>1458</v>
      </c>
    </row>
    <row r="4224" spans="1:14" ht="15" customHeight="1">
      <c r="A4224" s="6" t="s">
        <v>405</v>
      </c>
      <c r="B4224" s="6" t="s">
        <v>3000</v>
      </c>
      <c r="C4224" s="6" t="s">
        <v>5484</v>
      </c>
      <c r="D4224" s="6">
        <f>(2000 + 1222 + 711)*10^-4</f>
        <v>0.39330000000000004</v>
      </c>
      <c r="E4224" s="14" t="s">
        <v>4463</v>
      </c>
      <c r="F4224" s="14">
        <f>TRUNC(중기기초자료!F376 * 중기전역변수!C5/1000,0)</f>
        <v>306945</v>
      </c>
      <c r="G4224" s="15">
        <f>TRUNC(F4224*D4224, 1)</f>
        <v>120721.4</v>
      </c>
      <c r="H4224" s="6" t="s">
        <v>5631</v>
      </c>
      <c r="I4224" s="6" t="s">
        <v>5631</v>
      </c>
      <c r="K4224" s="6" t="s">
        <v>724</v>
      </c>
      <c r="L4224" s="6" t="s">
        <v>5631</v>
      </c>
      <c r="M4224" s="6" t="s">
        <v>3871</v>
      </c>
      <c r="N4224" s="6" t="s">
        <v>1331</v>
      </c>
    </row>
    <row r="4225" spans="1:14" ht="15" customHeight="1">
      <c r="B4225" s="6" t="s">
        <v>4803</v>
      </c>
      <c r="G4225" s="14">
        <f>TRUNC(G4224, 0)</f>
        <v>120721</v>
      </c>
    </row>
    <row r="4226" spans="1:14" ht="15" customHeight="1">
      <c r="A4226" s="6" t="s">
        <v>3802</v>
      </c>
    </row>
    <row r="4227" spans="1:14" ht="15" customHeight="1">
      <c r="B4227" s="6" t="s">
        <v>4803</v>
      </c>
    </row>
    <row r="4228" spans="1:14" ht="15" customHeight="1">
      <c r="A4228" s="6" t="s">
        <v>2270</v>
      </c>
    </row>
    <row r="4229" spans="1:14" ht="15" customHeight="1">
      <c r="B4229" s="6" t="s">
        <v>4803</v>
      </c>
    </row>
    <row r="4230" spans="1:14" ht="15" customHeight="1">
      <c r="B4230" s="6" t="s">
        <v>588</v>
      </c>
      <c r="G4230" s="14">
        <f>TRUNC(G4225+G4227+G4229, 0)</f>
        <v>120721</v>
      </c>
    </row>
    <row r="4231" spans="1:14" ht="15" customHeight="1">
      <c r="A4231" s="13"/>
      <c r="B4231" s="13"/>
      <c r="C4231" s="13"/>
      <c r="D4231" s="13"/>
      <c r="E4231" s="13"/>
      <c r="F4231" s="13"/>
      <c r="G4231" s="13"/>
      <c r="H4231" s="13"/>
    </row>
    <row r="4232" spans="1:14" ht="15" customHeight="1">
      <c r="A4232" s="13" t="s">
        <v>4970</v>
      </c>
      <c r="B4232" s="13" t="s">
        <v>1878</v>
      </c>
      <c r="C4232" s="13"/>
      <c r="D4232" s="13"/>
      <c r="E4232" s="13"/>
      <c r="F4232" s="13"/>
      <c r="G4232" s="13"/>
      <c r="H4232" s="13"/>
      <c r="I4232" s="6" t="s">
        <v>5631</v>
      </c>
      <c r="J4232" s="6" t="s">
        <v>1638</v>
      </c>
    </row>
    <row r="4233" spans="1:14" ht="15" customHeight="1">
      <c r="A4233" s="13" t="s">
        <v>1567</v>
      </c>
      <c r="B4233" s="13" t="s">
        <v>584</v>
      </c>
      <c r="C4233" s="13"/>
      <c r="D4233" s="13"/>
      <c r="E4233" s="13"/>
      <c r="F4233" s="13"/>
      <c r="G4233" s="13"/>
      <c r="H4233" s="13"/>
    </row>
    <row r="4234" spans="1:14" ht="15" customHeight="1">
      <c r="A4234" s="5" t="s">
        <v>4302</v>
      </c>
      <c r="B4234" s="5"/>
      <c r="C4234" s="5" t="s">
        <v>2755</v>
      </c>
      <c r="D4234" s="5" t="s">
        <v>182</v>
      </c>
      <c r="E4234" s="5" t="s">
        <v>5266</v>
      </c>
      <c r="F4234" s="5" t="s">
        <v>1321</v>
      </c>
      <c r="G4234" s="5" t="s">
        <v>780</v>
      </c>
      <c r="H4234" s="5" t="s">
        <v>1458</v>
      </c>
    </row>
    <row r="4235" spans="1:14" ht="15" customHeight="1">
      <c r="A4235" s="6" t="s">
        <v>405</v>
      </c>
      <c r="B4235" s="6" t="s">
        <v>3000</v>
      </c>
      <c r="C4235" s="6" t="s">
        <v>4766</v>
      </c>
      <c r="D4235" s="6">
        <f>(2000 + 1222 + 711)*10^-4</f>
        <v>0.39330000000000004</v>
      </c>
      <c r="E4235" s="14" t="s">
        <v>4463</v>
      </c>
      <c r="F4235" s="14">
        <f>TRUNC(중기기초자료!F377 * 중기전역변수!C5/1000,0)</f>
        <v>489761</v>
      </c>
      <c r="G4235" s="15">
        <f>TRUNC(F4235*D4235, 1)</f>
        <v>192623</v>
      </c>
      <c r="H4235" s="6" t="s">
        <v>5631</v>
      </c>
      <c r="I4235" s="6" t="s">
        <v>5631</v>
      </c>
      <c r="K4235" s="6" t="s">
        <v>724</v>
      </c>
      <c r="L4235" s="6" t="s">
        <v>5631</v>
      </c>
      <c r="M4235" s="6" t="s">
        <v>2841</v>
      </c>
      <c r="N4235" s="6" t="s">
        <v>1331</v>
      </c>
    </row>
    <row r="4236" spans="1:14" ht="15" customHeight="1">
      <c r="B4236" s="6" t="s">
        <v>4803</v>
      </c>
      <c r="G4236" s="14">
        <f>TRUNC(G4235, 0)</f>
        <v>192623</v>
      </c>
    </row>
    <row r="4237" spans="1:14" ht="15" customHeight="1">
      <c r="A4237" s="6" t="s">
        <v>3802</v>
      </c>
    </row>
    <row r="4238" spans="1:14" ht="15" customHeight="1">
      <c r="B4238" s="6" t="s">
        <v>4803</v>
      </c>
    </row>
    <row r="4239" spans="1:14" ht="15" customHeight="1">
      <c r="A4239" s="6" t="s">
        <v>2270</v>
      </c>
    </row>
    <row r="4240" spans="1:14" ht="15" customHeight="1">
      <c r="B4240" s="6" t="s">
        <v>4803</v>
      </c>
    </row>
    <row r="4241" spans="1:14" ht="15" customHeight="1">
      <c r="B4241" s="6" t="s">
        <v>588</v>
      </c>
      <c r="G4241" s="14">
        <f>TRUNC(G4236+G4238+G4240, 0)</f>
        <v>192623</v>
      </c>
    </row>
    <row r="4242" spans="1:14" ht="15" customHeight="1">
      <c r="A4242" s="13"/>
      <c r="B4242" s="13"/>
      <c r="C4242" s="13"/>
      <c r="D4242" s="13"/>
      <c r="E4242" s="13"/>
      <c r="F4242" s="13"/>
      <c r="G4242" s="13"/>
      <c r="H4242" s="13"/>
    </row>
    <row r="4243" spans="1:14" ht="15" customHeight="1">
      <c r="A4243" s="13" t="s">
        <v>4970</v>
      </c>
      <c r="B4243" s="13" t="s">
        <v>1285</v>
      </c>
      <c r="C4243" s="13"/>
      <c r="D4243" s="13"/>
      <c r="E4243" s="13"/>
      <c r="F4243" s="13"/>
      <c r="G4243" s="13"/>
      <c r="H4243" s="13"/>
      <c r="I4243" s="6" t="s">
        <v>5631</v>
      </c>
      <c r="J4243" s="6" t="s">
        <v>2782</v>
      </c>
    </row>
    <row r="4244" spans="1:14" ht="15" customHeight="1">
      <c r="A4244" s="13" t="s">
        <v>1567</v>
      </c>
      <c r="B4244" s="13" t="s">
        <v>1904</v>
      </c>
      <c r="C4244" s="13"/>
      <c r="D4244" s="13"/>
      <c r="E4244" s="13"/>
      <c r="F4244" s="13"/>
      <c r="G4244" s="13"/>
      <c r="H4244" s="13"/>
    </row>
    <row r="4245" spans="1:14" ht="15" customHeight="1">
      <c r="A4245" s="5" t="s">
        <v>4302</v>
      </c>
      <c r="B4245" s="5"/>
      <c r="C4245" s="5" t="s">
        <v>2755</v>
      </c>
      <c r="D4245" s="5" t="s">
        <v>182</v>
      </c>
      <c r="E4245" s="5" t="s">
        <v>5266</v>
      </c>
      <c r="F4245" s="5" t="s">
        <v>1321</v>
      </c>
      <c r="G4245" s="5" t="s">
        <v>780</v>
      </c>
      <c r="H4245" s="5" t="s">
        <v>1458</v>
      </c>
    </row>
    <row r="4246" spans="1:14" ht="15" customHeight="1">
      <c r="A4246" s="6" t="s">
        <v>405</v>
      </c>
      <c r="B4246" s="6" t="s">
        <v>450</v>
      </c>
      <c r="C4246" s="6" t="s">
        <v>3833</v>
      </c>
      <c r="D4246" s="6">
        <f>(2250 + 1500 + 663)*10^-4</f>
        <v>0.44130000000000003</v>
      </c>
      <c r="E4246" s="14" t="s">
        <v>4463</v>
      </c>
      <c r="F4246" s="14">
        <f>TRUNC(중기기초자료!F378 * 중기전역변수!C5/1000,0)</f>
        <v>33514</v>
      </c>
      <c r="G4246" s="15">
        <f>TRUNC(F4246*D4246, 1)</f>
        <v>14789.7</v>
      </c>
      <c r="H4246" s="6" t="s">
        <v>5631</v>
      </c>
      <c r="I4246" s="6" t="s">
        <v>5631</v>
      </c>
      <c r="K4246" s="6" t="s">
        <v>724</v>
      </c>
      <c r="L4246" s="6" t="s">
        <v>5631</v>
      </c>
      <c r="M4246" s="6" t="s">
        <v>3940</v>
      </c>
      <c r="N4246" s="6" t="s">
        <v>1117</v>
      </c>
    </row>
    <row r="4247" spans="1:14" ht="15" customHeight="1">
      <c r="B4247" s="6" t="s">
        <v>4803</v>
      </c>
      <c r="G4247" s="14">
        <f>TRUNC(G4246, 0)</f>
        <v>14789</v>
      </c>
    </row>
    <row r="4248" spans="1:14" ht="15" customHeight="1">
      <c r="A4248" s="6" t="s">
        <v>3802</v>
      </c>
    </row>
    <row r="4249" spans="1:14" ht="15" customHeight="1">
      <c r="B4249" s="6" t="s">
        <v>4803</v>
      </c>
    </row>
    <row r="4250" spans="1:14" ht="15" customHeight="1">
      <c r="A4250" s="6" t="s">
        <v>2270</v>
      </c>
    </row>
    <row r="4251" spans="1:14" ht="15" customHeight="1">
      <c r="B4251" s="6" t="s">
        <v>4803</v>
      </c>
    </row>
    <row r="4252" spans="1:14" ht="15" customHeight="1">
      <c r="B4252" s="6" t="s">
        <v>588</v>
      </c>
      <c r="G4252" s="14">
        <f>TRUNC(G4247+G4249+G4251, 0)</f>
        <v>14789</v>
      </c>
    </row>
    <row r="4253" spans="1:14" ht="15" customHeight="1">
      <c r="A4253" s="13"/>
      <c r="B4253" s="13"/>
      <c r="C4253" s="13"/>
      <c r="D4253" s="13"/>
      <c r="E4253" s="13"/>
      <c r="F4253" s="13"/>
      <c r="G4253" s="13"/>
      <c r="H4253" s="13"/>
    </row>
    <row r="4254" spans="1:14" ht="15" customHeight="1">
      <c r="A4254" s="13" t="s">
        <v>4970</v>
      </c>
      <c r="B4254" s="13" t="s">
        <v>202</v>
      </c>
      <c r="C4254" s="13"/>
      <c r="D4254" s="13"/>
      <c r="E4254" s="13"/>
      <c r="F4254" s="13"/>
      <c r="G4254" s="13"/>
      <c r="H4254" s="13"/>
      <c r="I4254" s="6" t="s">
        <v>5631</v>
      </c>
      <c r="J4254" s="6" t="s">
        <v>1563</v>
      </c>
    </row>
    <row r="4255" spans="1:14" ht="15" customHeight="1">
      <c r="A4255" s="13" t="s">
        <v>1567</v>
      </c>
      <c r="B4255" s="13" t="s">
        <v>3050</v>
      </c>
      <c r="C4255" s="13"/>
      <c r="D4255" s="13"/>
      <c r="E4255" s="13"/>
      <c r="F4255" s="13"/>
      <c r="G4255" s="13"/>
      <c r="H4255" s="13"/>
    </row>
    <row r="4256" spans="1:14" ht="15" customHeight="1">
      <c r="A4256" s="5" t="s">
        <v>4302</v>
      </c>
      <c r="B4256" s="5"/>
      <c r="C4256" s="5" t="s">
        <v>2755</v>
      </c>
      <c r="D4256" s="5" t="s">
        <v>182</v>
      </c>
      <c r="E4256" s="5" t="s">
        <v>5266</v>
      </c>
      <c r="F4256" s="5" t="s">
        <v>1321</v>
      </c>
      <c r="G4256" s="5" t="s">
        <v>780</v>
      </c>
      <c r="H4256" s="5" t="s">
        <v>1458</v>
      </c>
    </row>
    <row r="4257" spans="1:14" ht="15" customHeight="1">
      <c r="A4257" s="6" t="s">
        <v>405</v>
      </c>
      <c r="B4257" s="6" t="s">
        <v>450</v>
      </c>
      <c r="C4257" s="6" t="s">
        <v>3630</v>
      </c>
      <c r="D4257" s="6">
        <f>(2250 + 1500 + 663)*10^-4</f>
        <v>0.44130000000000003</v>
      </c>
      <c r="E4257" s="14" t="s">
        <v>4463</v>
      </c>
      <c r="F4257" s="14">
        <f>TRUNC(중기기초자료!F379 * 중기전역변수!C5/1000,0)</f>
        <v>40428</v>
      </c>
      <c r="G4257" s="15">
        <f>TRUNC(F4257*D4257, 1)</f>
        <v>17840.8</v>
      </c>
      <c r="H4257" s="6" t="s">
        <v>5631</v>
      </c>
      <c r="I4257" s="6" t="s">
        <v>5631</v>
      </c>
      <c r="K4257" s="6" t="s">
        <v>724</v>
      </c>
      <c r="L4257" s="6" t="s">
        <v>5631</v>
      </c>
      <c r="M4257" s="6" t="s">
        <v>3087</v>
      </c>
      <c r="N4257" s="6" t="s">
        <v>1117</v>
      </c>
    </row>
    <row r="4258" spans="1:14" ht="15" customHeight="1">
      <c r="B4258" s="6" t="s">
        <v>4803</v>
      </c>
      <c r="G4258" s="14">
        <f>TRUNC(G4257, 0)</f>
        <v>17840</v>
      </c>
    </row>
    <row r="4259" spans="1:14" ht="15" customHeight="1">
      <c r="A4259" s="6" t="s">
        <v>3802</v>
      </c>
    </row>
    <row r="4260" spans="1:14" ht="15" customHeight="1">
      <c r="B4260" s="6" t="s">
        <v>4803</v>
      </c>
    </row>
    <row r="4261" spans="1:14" ht="15" customHeight="1">
      <c r="A4261" s="6" t="s">
        <v>2270</v>
      </c>
    </row>
    <row r="4262" spans="1:14" ht="15" customHeight="1">
      <c r="B4262" s="6" t="s">
        <v>4803</v>
      </c>
    </row>
    <row r="4263" spans="1:14" ht="15" customHeight="1">
      <c r="B4263" s="6" t="s">
        <v>588</v>
      </c>
      <c r="G4263" s="14">
        <f>TRUNC(G4258+G4260+G4262, 0)</f>
        <v>17840</v>
      </c>
    </row>
    <row r="4264" spans="1:14" ht="15" customHeight="1">
      <c r="A4264" s="13"/>
      <c r="B4264" s="13"/>
      <c r="C4264" s="13"/>
      <c r="D4264" s="13"/>
      <c r="E4264" s="13"/>
      <c r="F4264" s="13"/>
      <c r="G4264" s="13"/>
      <c r="H4264" s="13"/>
    </row>
    <row r="4265" spans="1:14" ht="15" customHeight="1">
      <c r="A4265" s="13" t="s">
        <v>4970</v>
      </c>
      <c r="B4265" s="13" t="s">
        <v>4286</v>
      </c>
      <c r="C4265" s="13"/>
      <c r="D4265" s="13"/>
      <c r="E4265" s="13"/>
      <c r="F4265" s="13"/>
      <c r="G4265" s="13"/>
      <c r="H4265" s="13"/>
      <c r="I4265" s="6" t="s">
        <v>5631</v>
      </c>
      <c r="J4265" s="6" t="s">
        <v>3755</v>
      </c>
    </row>
    <row r="4266" spans="1:14" ht="15" customHeight="1">
      <c r="A4266" s="13" t="s">
        <v>1567</v>
      </c>
      <c r="B4266" s="13" t="s">
        <v>1070</v>
      </c>
      <c r="C4266" s="13"/>
      <c r="D4266" s="13"/>
      <c r="E4266" s="13"/>
      <c r="F4266" s="13"/>
      <c r="G4266" s="13"/>
      <c r="H4266" s="13"/>
    </row>
    <row r="4267" spans="1:14" ht="15" customHeight="1">
      <c r="A4267" s="5" t="s">
        <v>4302</v>
      </c>
      <c r="B4267" s="5"/>
      <c r="C4267" s="5" t="s">
        <v>2755</v>
      </c>
      <c r="D4267" s="5" t="s">
        <v>182</v>
      </c>
      <c r="E4267" s="5" t="s">
        <v>5266</v>
      </c>
      <c r="F4267" s="5" t="s">
        <v>1321</v>
      </c>
      <c r="G4267" s="5" t="s">
        <v>780</v>
      </c>
      <c r="H4267" s="5" t="s">
        <v>1458</v>
      </c>
    </row>
    <row r="4268" spans="1:14" ht="15" customHeight="1">
      <c r="A4268" s="6" t="s">
        <v>405</v>
      </c>
      <c r="B4268" s="6" t="s">
        <v>450</v>
      </c>
      <c r="C4268" s="6" t="s">
        <v>5615</v>
      </c>
      <c r="D4268" s="6">
        <f>(2250 + 1500 + 663)*10^-4</f>
        <v>0.44130000000000003</v>
      </c>
      <c r="E4268" s="14" t="s">
        <v>4463</v>
      </c>
      <c r="F4268" s="14">
        <f>TRUNC(중기기초자료!F380 * 중기전역변수!C5/1000,0)</f>
        <v>59347</v>
      </c>
      <c r="G4268" s="15">
        <f>TRUNC(F4268*D4268, 1)</f>
        <v>26189.8</v>
      </c>
      <c r="H4268" s="6" t="s">
        <v>5631</v>
      </c>
      <c r="I4268" s="6" t="s">
        <v>5631</v>
      </c>
      <c r="K4268" s="6" t="s">
        <v>724</v>
      </c>
      <c r="L4268" s="6" t="s">
        <v>5631</v>
      </c>
      <c r="M4268" s="6" t="s">
        <v>2252</v>
      </c>
      <c r="N4268" s="6" t="s">
        <v>3659</v>
      </c>
    </row>
    <row r="4269" spans="1:14" ht="15" customHeight="1">
      <c r="B4269" s="6" t="s">
        <v>4803</v>
      </c>
      <c r="G4269" s="14">
        <f>TRUNC(G4268, 0)</f>
        <v>26189</v>
      </c>
    </row>
    <row r="4270" spans="1:14" ht="15" customHeight="1">
      <c r="A4270" s="6" t="s">
        <v>3802</v>
      </c>
    </row>
    <row r="4271" spans="1:14" ht="15" customHeight="1">
      <c r="B4271" s="6" t="s">
        <v>4803</v>
      </c>
    </row>
    <row r="4272" spans="1:14" ht="15" customHeight="1">
      <c r="A4272" s="6" t="s">
        <v>2270</v>
      </c>
    </row>
    <row r="4273" spans="1:14" ht="15" customHeight="1">
      <c r="B4273" s="6" t="s">
        <v>4803</v>
      </c>
    </row>
    <row r="4274" spans="1:14" ht="15" customHeight="1">
      <c r="B4274" s="6" t="s">
        <v>588</v>
      </c>
      <c r="G4274" s="14">
        <f>TRUNC(G4269+G4271+G4273, 0)</f>
        <v>26189</v>
      </c>
    </row>
    <row r="4275" spans="1:14" ht="15" customHeight="1">
      <c r="A4275" s="13"/>
      <c r="B4275" s="13"/>
      <c r="C4275" s="13"/>
      <c r="D4275" s="13"/>
      <c r="E4275" s="13"/>
      <c r="F4275" s="13"/>
      <c r="G4275" s="13"/>
      <c r="H4275" s="13"/>
    </row>
    <row r="4276" spans="1:14" ht="15" customHeight="1">
      <c r="A4276" s="13" t="s">
        <v>4970</v>
      </c>
      <c r="B4276" s="13" t="s">
        <v>2866</v>
      </c>
      <c r="C4276" s="13"/>
      <c r="D4276" s="13"/>
      <c r="E4276" s="13"/>
      <c r="F4276" s="13"/>
      <c r="G4276" s="13"/>
      <c r="H4276" s="13"/>
      <c r="I4276" s="6" t="s">
        <v>5631</v>
      </c>
      <c r="J4276" s="6" t="s">
        <v>3591</v>
      </c>
    </row>
    <row r="4277" spans="1:14" ht="15" customHeight="1">
      <c r="A4277" s="13" t="s">
        <v>1567</v>
      </c>
      <c r="B4277" s="13" t="s">
        <v>2023</v>
      </c>
      <c r="C4277" s="13"/>
      <c r="D4277" s="13"/>
      <c r="E4277" s="13"/>
      <c r="F4277" s="13"/>
      <c r="G4277" s="13"/>
      <c r="H4277" s="13"/>
    </row>
    <row r="4278" spans="1:14" ht="15" customHeight="1">
      <c r="A4278" s="5" t="s">
        <v>4302</v>
      </c>
      <c r="B4278" s="5"/>
      <c r="C4278" s="5" t="s">
        <v>2755</v>
      </c>
      <c r="D4278" s="5" t="s">
        <v>182</v>
      </c>
      <c r="E4278" s="5" t="s">
        <v>5266</v>
      </c>
      <c r="F4278" s="5" t="s">
        <v>1321</v>
      </c>
      <c r="G4278" s="5" t="s">
        <v>780</v>
      </c>
      <c r="H4278" s="5" t="s">
        <v>1458</v>
      </c>
    </row>
    <row r="4279" spans="1:14" ht="15" customHeight="1">
      <c r="A4279" s="6" t="s">
        <v>405</v>
      </c>
      <c r="B4279" s="6" t="s">
        <v>450</v>
      </c>
      <c r="C4279" s="6" t="s">
        <v>2090</v>
      </c>
      <c r="D4279" s="6">
        <f>(2250 + 1500 + 663)*10^-4</f>
        <v>0.44130000000000003</v>
      </c>
      <c r="E4279" s="14" t="s">
        <v>4463</v>
      </c>
      <c r="F4279" s="14">
        <f>TRUNC(중기기초자료!F381 * 중기전역변수!C5/1000,0)</f>
        <v>85072</v>
      </c>
      <c r="G4279" s="15">
        <f>TRUNC(F4279*D4279, 1)</f>
        <v>37542.199999999997</v>
      </c>
      <c r="H4279" s="6" t="s">
        <v>5631</v>
      </c>
      <c r="I4279" s="6" t="s">
        <v>5631</v>
      </c>
      <c r="K4279" s="6" t="s">
        <v>724</v>
      </c>
      <c r="L4279" s="6" t="s">
        <v>5631</v>
      </c>
      <c r="M4279" s="6" t="s">
        <v>2409</v>
      </c>
      <c r="N4279" s="6" t="s">
        <v>1117</v>
      </c>
    </row>
    <row r="4280" spans="1:14" ht="15" customHeight="1">
      <c r="B4280" s="6" t="s">
        <v>4803</v>
      </c>
      <c r="G4280" s="14">
        <f>TRUNC(G4279, 0)</f>
        <v>37542</v>
      </c>
    </row>
    <row r="4281" spans="1:14" ht="15" customHeight="1">
      <c r="A4281" s="6" t="s">
        <v>3802</v>
      </c>
    </row>
    <row r="4282" spans="1:14" ht="15" customHeight="1">
      <c r="B4282" s="6" t="s">
        <v>4803</v>
      </c>
    </row>
    <row r="4283" spans="1:14" ht="15" customHeight="1">
      <c r="A4283" s="6" t="s">
        <v>2270</v>
      </c>
    </row>
    <row r="4284" spans="1:14" ht="15" customHeight="1">
      <c r="B4284" s="6" t="s">
        <v>4803</v>
      </c>
    </row>
    <row r="4285" spans="1:14" ht="15" customHeight="1">
      <c r="B4285" s="6" t="s">
        <v>588</v>
      </c>
      <c r="G4285" s="14">
        <f>TRUNC(G4280+G4282+G4284, 0)</f>
        <v>37542</v>
      </c>
    </row>
    <row r="4286" spans="1:14" ht="15" customHeight="1">
      <c r="A4286" s="13"/>
      <c r="B4286" s="13"/>
      <c r="C4286" s="13"/>
      <c r="D4286" s="13"/>
      <c r="E4286" s="13"/>
      <c r="F4286" s="13"/>
      <c r="G4286" s="13"/>
      <c r="H4286" s="13"/>
    </row>
    <row r="4287" spans="1:14" ht="15" customHeight="1">
      <c r="A4287" s="13" t="s">
        <v>4970</v>
      </c>
      <c r="B4287" s="13" t="s">
        <v>5064</v>
      </c>
      <c r="C4287" s="13"/>
      <c r="D4287" s="13"/>
      <c r="E4287" s="13"/>
      <c r="F4287" s="13"/>
      <c r="G4287" s="13"/>
      <c r="H4287" s="13"/>
      <c r="I4287" s="6" t="s">
        <v>5631</v>
      </c>
      <c r="J4287" s="6" t="s">
        <v>753</v>
      </c>
    </row>
    <row r="4288" spans="1:14" ht="15" customHeight="1">
      <c r="A4288" s="13" t="s">
        <v>1567</v>
      </c>
      <c r="B4288" s="13" t="s">
        <v>4544</v>
      </c>
      <c r="C4288" s="13"/>
      <c r="D4288" s="13"/>
      <c r="E4288" s="13"/>
      <c r="F4288" s="13"/>
      <c r="G4288" s="13"/>
      <c r="H4288" s="13"/>
    </row>
    <row r="4289" spans="1:14" ht="15" customHeight="1">
      <c r="A4289" s="5" t="s">
        <v>4302</v>
      </c>
      <c r="B4289" s="5"/>
      <c r="C4289" s="5" t="s">
        <v>2755</v>
      </c>
      <c r="D4289" s="5" t="s">
        <v>182</v>
      </c>
      <c r="E4289" s="5" t="s">
        <v>5266</v>
      </c>
      <c r="F4289" s="5" t="s">
        <v>1321</v>
      </c>
      <c r="G4289" s="5" t="s">
        <v>780</v>
      </c>
      <c r="H4289" s="5" t="s">
        <v>1458</v>
      </c>
    </row>
    <row r="4290" spans="1:14" ht="15" customHeight="1">
      <c r="A4290" s="6" t="s">
        <v>405</v>
      </c>
      <c r="B4290" s="6" t="s">
        <v>450</v>
      </c>
      <c r="C4290" s="6" t="s">
        <v>1760</v>
      </c>
      <c r="D4290" s="6">
        <f>(2250 + 1500 + 663)*10^-4</f>
        <v>0.44130000000000003</v>
      </c>
      <c r="E4290" s="14" t="s">
        <v>4463</v>
      </c>
      <c r="F4290" s="14">
        <f>TRUNC(중기기초자료!F382 * 중기전역변수!C5/1000,0)</f>
        <v>138487</v>
      </c>
      <c r="G4290" s="15">
        <f>TRUNC(F4290*D4290, 1)</f>
        <v>61114.3</v>
      </c>
      <c r="H4290" s="6" t="s">
        <v>5631</v>
      </c>
      <c r="I4290" s="6" t="s">
        <v>5631</v>
      </c>
      <c r="K4290" s="6" t="s">
        <v>724</v>
      </c>
      <c r="L4290" s="6" t="s">
        <v>5631</v>
      </c>
      <c r="M4290" s="6" t="s">
        <v>4671</v>
      </c>
      <c r="N4290" s="6" t="s">
        <v>1117</v>
      </c>
    </row>
    <row r="4291" spans="1:14" ht="15" customHeight="1">
      <c r="B4291" s="6" t="s">
        <v>4803</v>
      </c>
      <c r="G4291" s="14">
        <f>TRUNC(G4290, 0)</f>
        <v>61114</v>
      </c>
    </row>
    <row r="4292" spans="1:14" ht="15" customHeight="1">
      <c r="A4292" s="6" t="s">
        <v>3802</v>
      </c>
    </row>
    <row r="4293" spans="1:14" ht="15" customHeight="1">
      <c r="B4293" s="6" t="s">
        <v>4803</v>
      </c>
    </row>
    <row r="4294" spans="1:14" ht="15" customHeight="1">
      <c r="A4294" s="6" t="s">
        <v>2270</v>
      </c>
    </row>
    <row r="4295" spans="1:14" ht="15" customHeight="1">
      <c r="B4295" s="6" t="s">
        <v>4803</v>
      </c>
    </row>
    <row r="4296" spans="1:14" ht="15" customHeight="1">
      <c r="B4296" s="6" t="s">
        <v>588</v>
      </c>
      <c r="G4296" s="14">
        <f>TRUNC(G4291+G4293+G4295, 0)</f>
        <v>61114</v>
      </c>
    </row>
    <row r="4297" spans="1:14" ht="15" customHeight="1">
      <c r="A4297" s="13"/>
      <c r="B4297" s="13"/>
      <c r="C4297" s="13"/>
      <c r="D4297" s="13"/>
      <c r="E4297" s="13"/>
      <c r="F4297" s="13"/>
      <c r="G4297" s="13"/>
      <c r="H4297" s="13"/>
    </row>
    <row r="4298" spans="1:14" ht="15" customHeight="1">
      <c r="A4298" s="13" t="s">
        <v>4970</v>
      </c>
      <c r="B4298" s="13" t="s">
        <v>4287</v>
      </c>
      <c r="C4298" s="13"/>
      <c r="D4298" s="13"/>
      <c r="E4298" s="13"/>
      <c r="F4298" s="13"/>
      <c r="G4298" s="13"/>
      <c r="H4298" s="13"/>
      <c r="I4298" s="6" t="s">
        <v>5631</v>
      </c>
      <c r="J4298" s="6" t="s">
        <v>4874</v>
      </c>
    </row>
    <row r="4299" spans="1:14" ht="15" customHeight="1">
      <c r="A4299" s="13" t="s">
        <v>1567</v>
      </c>
      <c r="B4299" s="13" t="s">
        <v>5029</v>
      </c>
      <c r="C4299" s="13"/>
      <c r="D4299" s="13"/>
      <c r="E4299" s="13"/>
      <c r="F4299" s="13"/>
      <c r="G4299" s="13"/>
      <c r="H4299" s="13"/>
    </row>
    <row r="4300" spans="1:14" ht="15" customHeight="1">
      <c r="A4300" s="5" t="s">
        <v>4302</v>
      </c>
      <c r="B4300" s="5"/>
      <c r="C4300" s="5" t="s">
        <v>2755</v>
      </c>
      <c r="D4300" s="5" t="s">
        <v>182</v>
      </c>
      <c r="E4300" s="5" t="s">
        <v>5266</v>
      </c>
      <c r="F4300" s="5" t="s">
        <v>1321</v>
      </c>
      <c r="G4300" s="5" t="s">
        <v>780</v>
      </c>
      <c r="H4300" s="5" t="s">
        <v>1458</v>
      </c>
    </row>
    <row r="4301" spans="1:14" ht="15" customHeight="1">
      <c r="A4301" s="6" t="s">
        <v>405</v>
      </c>
      <c r="B4301" s="6" t="s">
        <v>1412</v>
      </c>
      <c r="C4301" s="6" t="s">
        <v>1195</v>
      </c>
      <c r="D4301" s="6">
        <f>(2000 + 1778 + 711)*10^-4</f>
        <v>0.44890000000000002</v>
      </c>
      <c r="E4301" s="14" t="s">
        <v>740</v>
      </c>
      <c r="F4301" s="14">
        <f>중기기초자료!F383</f>
        <v>40987</v>
      </c>
      <c r="G4301" s="15">
        <f>TRUNC(F4301*D4301, 1)</f>
        <v>18399</v>
      </c>
      <c r="H4301" s="6" t="s">
        <v>5631</v>
      </c>
      <c r="I4301" s="6" t="s">
        <v>5631</v>
      </c>
      <c r="K4301" s="6" t="s">
        <v>724</v>
      </c>
      <c r="L4301" s="6" t="s">
        <v>5631</v>
      </c>
      <c r="M4301" s="6" t="s">
        <v>522</v>
      </c>
      <c r="N4301" s="6" t="s">
        <v>3455</v>
      </c>
    </row>
    <row r="4302" spans="1:14" ht="15" customHeight="1">
      <c r="B4302" s="6" t="s">
        <v>4803</v>
      </c>
      <c r="G4302" s="14">
        <f>TRUNC(G4301, 0)</f>
        <v>18399</v>
      </c>
    </row>
    <row r="4303" spans="1:14" ht="15" customHeight="1">
      <c r="A4303" s="6" t="s">
        <v>3802</v>
      </c>
    </row>
    <row r="4304" spans="1:14" ht="15" customHeight="1">
      <c r="B4304" s="6" t="s">
        <v>4803</v>
      </c>
    </row>
    <row r="4305" spans="1:14" ht="15" customHeight="1">
      <c r="A4305" s="6" t="s">
        <v>2270</v>
      </c>
    </row>
    <row r="4306" spans="1:14" ht="15" customHeight="1">
      <c r="B4306" s="6" t="s">
        <v>4803</v>
      </c>
    </row>
    <row r="4307" spans="1:14" ht="15" customHeight="1">
      <c r="B4307" s="6" t="s">
        <v>588</v>
      </c>
      <c r="G4307" s="14">
        <f>TRUNC(G4302+G4304+G4306, 0)</f>
        <v>18399</v>
      </c>
    </row>
    <row r="4308" spans="1:14" ht="15" customHeight="1">
      <c r="A4308" s="13"/>
      <c r="B4308" s="13"/>
      <c r="C4308" s="13"/>
      <c r="D4308" s="13"/>
      <c r="E4308" s="13"/>
      <c r="F4308" s="13"/>
      <c r="G4308" s="13"/>
      <c r="H4308" s="13"/>
    </row>
    <row r="4309" spans="1:14" ht="15" customHeight="1">
      <c r="A4309" s="13" t="s">
        <v>4970</v>
      </c>
      <c r="B4309" s="13" t="s">
        <v>846</v>
      </c>
      <c r="C4309" s="13"/>
      <c r="D4309" s="13"/>
      <c r="E4309" s="13"/>
      <c r="F4309" s="13"/>
      <c r="G4309" s="13"/>
      <c r="H4309" s="13"/>
      <c r="I4309" s="6" t="s">
        <v>5631</v>
      </c>
      <c r="J4309" s="6" t="s">
        <v>5177</v>
      </c>
    </row>
    <row r="4310" spans="1:14" ht="15" customHeight="1">
      <c r="A4310" s="13" t="s">
        <v>1567</v>
      </c>
      <c r="B4310" s="13" t="s">
        <v>3911</v>
      </c>
      <c r="C4310" s="13"/>
      <c r="D4310" s="13"/>
      <c r="E4310" s="13"/>
      <c r="F4310" s="13"/>
      <c r="G4310" s="13"/>
      <c r="H4310" s="13"/>
    </row>
    <row r="4311" spans="1:14" ht="15" customHeight="1">
      <c r="A4311" s="5" t="s">
        <v>4302</v>
      </c>
      <c r="B4311" s="5"/>
      <c r="C4311" s="5" t="s">
        <v>2755</v>
      </c>
      <c r="D4311" s="5" t="s">
        <v>182</v>
      </c>
      <c r="E4311" s="5" t="s">
        <v>5266</v>
      </c>
      <c r="F4311" s="5" t="s">
        <v>1321</v>
      </c>
      <c r="G4311" s="5" t="s">
        <v>780</v>
      </c>
      <c r="H4311" s="5" t="s">
        <v>1458</v>
      </c>
    </row>
    <row r="4312" spans="1:14" ht="15" customHeight="1">
      <c r="A4312" s="6" t="s">
        <v>405</v>
      </c>
      <c r="B4312" s="6" t="s">
        <v>1412</v>
      </c>
      <c r="C4312" s="6" t="s">
        <v>783</v>
      </c>
      <c r="D4312" s="6">
        <f>(2000 + 1778 + 711)*10^-4</f>
        <v>0.44890000000000002</v>
      </c>
      <c r="E4312" s="14" t="s">
        <v>740</v>
      </c>
      <c r="F4312" s="14">
        <f>중기기초자료!F384</f>
        <v>45187</v>
      </c>
      <c r="G4312" s="15">
        <f>TRUNC(F4312*D4312, 1)</f>
        <v>20284.400000000001</v>
      </c>
      <c r="H4312" s="6" t="s">
        <v>5631</v>
      </c>
      <c r="I4312" s="6" t="s">
        <v>5631</v>
      </c>
      <c r="K4312" s="6" t="s">
        <v>724</v>
      </c>
      <c r="L4312" s="6" t="s">
        <v>5631</v>
      </c>
      <c r="M4312" s="6" t="s">
        <v>787</v>
      </c>
      <c r="N4312" s="6" t="s">
        <v>3455</v>
      </c>
    </row>
    <row r="4313" spans="1:14" ht="15" customHeight="1">
      <c r="B4313" s="6" t="s">
        <v>4803</v>
      </c>
      <c r="G4313" s="14">
        <f>TRUNC(G4312, 0)</f>
        <v>20284</v>
      </c>
    </row>
    <row r="4314" spans="1:14" ht="15" customHeight="1">
      <c r="A4314" s="6" t="s">
        <v>3802</v>
      </c>
    </row>
    <row r="4315" spans="1:14" ht="15" customHeight="1">
      <c r="B4315" s="6" t="s">
        <v>4803</v>
      </c>
    </row>
    <row r="4316" spans="1:14" ht="15" customHeight="1">
      <c r="A4316" s="6" t="s">
        <v>2270</v>
      </c>
    </row>
    <row r="4317" spans="1:14" ht="15" customHeight="1">
      <c r="B4317" s="6" t="s">
        <v>4803</v>
      </c>
    </row>
    <row r="4318" spans="1:14" ht="15" customHeight="1">
      <c r="B4318" s="6" t="s">
        <v>588</v>
      </c>
      <c r="G4318" s="14">
        <f>TRUNC(G4313+G4315+G4317, 0)</f>
        <v>20284</v>
      </c>
    </row>
    <row r="4319" spans="1:14" ht="15" customHeight="1">
      <c r="A4319" s="13"/>
      <c r="B4319" s="13"/>
      <c r="C4319" s="13"/>
      <c r="D4319" s="13"/>
      <c r="E4319" s="13"/>
      <c r="F4319" s="13"/>
      <c r="G4319" s="13"/>
      <c r="H4319" s="13"/>
    </row>
    <row r="4320" spans="1:14" ht="15" customHeight="1">
      <c r="A4320" s="13" t="s">
        <v>4970</v>
      </c>
      <c r="B4320" s="13" t="s">
        <v>1589</v>
      </c>
      <c r="C4320" s="13"/>
      <c r="D4320" s="13"/>
      <c r="E4320" s="13"/>
      <c r="F4320" s="13"/>
      <c r="G4320" s="13"/>
      <c r="H4320" s="13"/>
      <c r="I4320" s="6" t="s">
        <v>5631</v>
      </c>
      <c r="J4320" s="6" t="s">
        <v>2460</v>
      </c>
    </row>
    <row r="4321" spans="1:14" ht="15" customHeight="1">
      <c r="A4321" s="13" t="s">
        <v>1567</v>
      </c>
      <c r="B4321" s="13" t="s">
        <v>3469</v>
      </c>
      <c r="C4321" s="13"/>
      <c r="D4321" s="13"/>
      <c r="E4321" s="13"/>
      <c r="F4321" s="13"/>
      <c r="G4321" s="13"/>
      <c r="H4321" s="13"/>
    </row>
    <row r="4322" spans="1:14" ht="15" customHeight="1">
      <c r="A4322" s="5" t="s">
        <v>4302</v>
      </c>
      <c r="B4322" s="5"/>
      <c r="C4322" s="5" t="s">
        <v>2755</v>
      </c>
      <c r="D4322" s="5" t="s">
        <v>182</v>
      </c>
      <c r="E4322" s="5" t="s">
        <v>5266</v>
      </c>
      <c r="F4322" s="5" t="s">
        <v>1321</v>
      </c>
      <c r="G4322" s="5" t="s">
        <v>780</v>
      </c>
      <c r="H4322" s="5" t="s">
        <v>1458</v>
      </c>
    </row>
    <row r="4323" spans="1:14" ht="15" customHeight="1">
      <c r="A4323" s="6" t="s">
        <v>405</v>
      </c>
      <c r="B4323" s="6" t="s">
        <v>1412</v>
      </c>
      <c r="C4323" s="6" t="s">
        <v>1645</v>
      </c>
      <c r="D4323" s="6">
        <f>(2000 + 1778 + 711)*10^-4</f>
        <v>0.44890000000000002</v>
      </c>
      <c r="E4323" s="14" t="s">
        <v>740</v>
      </c>
      <c r="F4323" s="14">
        <f>중기기초자료!F385</f>
        <v>47637</v>
      </c>
      <c r="G4323" s="15">
        <f>TRUNC(F4323*D4323, 1)</f>
        <v>21384.2</v>
      </c>
      <c r="H4323" s="6" t="s">
        <v>5631</v>
      </c>
      <c r="I4323" s="6" t="s">
        <v>5631</v>
      </c>
      <c r="K4323" s="6" t="s">
        <v>724</v>
      </c>
      <c r="L4323" s="6" t="s">
        <v>5631</v>
      </c>
      <c r="M4323" s="6" t="s">
        <v>3527</v>
      </c>
      <c r="N4323" s="6" t="s">
        <v>3455</v>
      </c>
    </row>
    <row r="4324" spans="1:14" ht="15" customHeight="1">
      <c r="B4324" s="6" t="s">
        <v>4803</v>
      </c>
      <c r="G4324" s="14">
        <f>TRUNC(G4323, 0)</f>
        <v>21384</v>
      </c>
    </row>
    <row r="4325" spans="1:14" ht="15" customHeight="1">
      <c r="A4325" s="6" t="s">
        <v>3802</v>
      </c>
    </row>
    <row r="4326" spans="1:14" ht="15" customHeight="1">
      <c r="B4326" s="6" t="s">
        <v>4803</v>
      </c>
    </row>
    <row r="4327" spans="1:14" ht="15" customHeight="1">
      <c r="A4327" s="6" t="s">
        <v>2270</v>
      </c>
    </row>
    <row r="4328" spans="1:14" ht="15" customHeight="1">
      <c r="B4328" s="6" t="s">
        <v>4803</v>
      </c>
    </row>
    <row r="4329" spans="1:14" ht="15" customHeight="1">
      <c r="B4329" s="6" t="s">
        <v>588</v>
      </c>
      <c r="G4329" s="14">
        <f>TRUNC(G4324+G4326+G4328, 0)</f>
        <v>21384</v>
      </c>
    </row>
    <row r="4330" spans="1:14" ht="15" customHeight="1">
      <c r="A4330" s="13"/>
      <c r="B4330" s="13"/>
      <c r="C4330" s="13"/>
      <c r="D4330" s="13"/>
      <c r="E4330" s="13"/>
      <c r="F4330" s="13"/>
      <c r="G4330" s="13"/>
      <c r="H4330" s="13"/>
    </row>
    <row r="4331" spans="1:14" ht="15" customHeight="1">
      <c r="A4331" s="13" t="s">
        <v>4970</v>
      </c>
      <c r="B4331" s="13" t="s">
        <v>3615</v>
      </c>
      <c r="C4331" s="13"/>
      <c r="D4331" s="13"/>
      <c r="E4331" s="13"/>
      <c r="F4331" s="13"/>
      <c r="G4331" s="13"/>
      <c r="H4331" s="13"/>
      <c r="I4331" s="6" t="s">
        <v>5631</v>
      </c>
      <c r="J4331" s="6" t="s">
        <v>1948</v>
      </c>
    </row>
    <row r="4332" spans="1:14" ht="15" customHeight="1">
      <c r="A4332" s="13" t="s">
        <v>1567</v>
      </c>
      <c r="B4332" s="13" t="s">
        <v>2411</v>
      </c>
      <c r="C4332" s="13"/>
      <c r="D4332" s="13"/>
      <c r="E4332" s="13"/>
      <c r="F4332" s="13"/>
      <c r="G4332" s="13"/>
      <c r="H4332" s="13"/>
    </row>
    <row r="4333" spans="1:14" ht="15" customHeight="1">
      <c r="A4333" s="5" t="s">
        <v>4302</v>
      </c>
      <c r="B4333" s="5"/>
      <c r="C4333" s="5" t="s">
        <v>2755</v>
      </c>
      <c r="D4333" s="5" t="s">
        <v>182</v>
      </c>
      <c r="E4333" s="5" t="s">
        <v>5266</v>
      </c>
      <c r="F4333" s="5" t="s">
        <v>1321</v>
      </c>
      <c r="G4333" s="5" t="s">
        <v>780</v>
      </c>
      <c r="H4333" s="5" t="s">
        <v>1458</v>
      </c>
    </row>
    <row r="4334" spans="1:14" ht="15" customHeight="1">
      <c r="A4334" s="6" t="s">
        <v>405</v>
      </c>
      <c r="B4334" s="6" t="s">
        <v>1412</v>
      </c>
      <c r="C4334" s="6" t="s">
        <v>2100</v>
      </c>
      <c r="D4334" s="6">
        <f>(2000 + 1778 + 711)*10^-4</f>
        <v>0.44890000000000002</v>
      </c>
      <c r="E4334" s="14" t="s">
        <v>740</v>
      </c>
      <c r="F4334" s="14">
        <f>중기기초자료!F386</f>
        <v>53600</v>
      </c>
      <c r="G4334" s="15">
        <f>TRUNC(F4334*D4334, 1)</f>
        <v>24061</v>
      </c>
      <c r="H4334" s="6" t="s">
        <v>5631</v>
      </c>
      <c r="I4334" s="6" t="s">
        <v>5631</v>
      </c>
      <c r="K4334" s="6" t="s">
        <v>724</v>
      </c>
      <c r="L4334" s="6" t="s">
        <v>5631</v>
      </c>
      <c r="M4334" s="6" t="s">
        <v>3212</v>
      </c>
      <c r="N4334" s="6" t="s">
        <v>3455</v>
      </c>
    </row>
    <row r="4335" spans="1:14" ht="15" customHeight="1">
      <c r="B4335" s="6" t="s">
        <v>4803</v>
      </c>
      <c r="G4335" s="14">
        <f>TRUNC(G4334, 0)</f>
        <v>24061</v>
      </c>
    </row>
    <row r="4336" spans="1:14" ht="15" customHeight="1">
      <c r="A4336" s="6" t="s">
        <v>3802</v>
      </c>
    </row>
    <row r="4337" spans="1:14" ht="15" customHeight="1">
      <c r="B4337" s="6" t="s">
        <v>4803</v>
      </c>
    </row>
    <row r="4338" spans="1:14" ht="15" customHeight="1">
      <c r="A4338" s="6" t="s">
        <v>2270</v>
      </c>
    </row>
    <row r="4339" spans="1:14" ht="15" customHeight="1">
      <c r="B4339" s="6" t="s">
        <v>4803</v>
      </c>
    </row>
    <row r="4340" spans="1:14" ht="15" customHeight="1">
      <c r="B4340" s="6" t="s">
        <v>588</v>
      </c>
      <c r="G4340" s="14">
        <f>TRUNC(G4335+G4337+G4339, 0)</f>
        <v>24061</v>
      </c>
    </row>
    <row r="4341" spans="1:14" ht="15" customHeight="1">
      <c r="A4341" s="13"/>
      <c r="B4341" s="13"/>
      <c r="C4341" s="13"/>
      <c r="D4341" s="13"/>
      <c r="E4341" s="13"/>
      <c r="F4341" s="13"/>
      <c r="G4341" s="13"/>
      <c r="H4341" s="13"/>
    </row>
    <row r="4342" spans="1:14" ht="15" customHeight="1">
      <c r="A4342" s="13" t="s">
        <v>4970</v>
      </c>
      <c r="B4342" s="13" t="s">
        <v>4340</v>
      </c>
      <c r="C4342" s="13"/>
      <c r="D4342" s="13"/>
      <c r="E4342" s="13"/>
      <c r="F4342" s="13"/>
      <c r="G4342" s="13"/>
      <c r="H4342" s="13"/>
      <c r="I4342" s="6" t="s">
        <v>5631</v>
      </c>
      <c r="J4342" s="6" t="s">
        <v>26</v>
      </c>
    </row>
    <row r="4343" spans="1:14" ht="15" customHeight="1">
      <c r="A4343" s="13" t="s">
        <v>1567</v>
      </c>
      <c r="B4343" s="13" t="s">
        <v>2493</v>
      </c>
      <c r="C4343" s="13"/>
      <c r="D4343" s="13"/>
      <c r="E4343" s="13"/>
      <c r="F4343" s="13"/>
      <c r="G4343" s="13"/>
      <c r="H4343" s="13"/>
    </row>
    <row r="4344" spans="1:14" ht="15" customHeight="1">
      <c r="A4344" s="5" t="s">
        <v>4302</v>
      </c>
      <c r="B4344" s="5"/>
      <c r="C4344" s="5" t="s">
        <v>2755</v>
      </c>
      <c r="D4344" s="5" t="s">
        <v>182</v>
      </c>
      <c r="E4344" s="5" t="s">
        <v>5266</v>
      </c>
      <c r="F4344" s="5" t="s">
        <v>1321</v>
      </c>
      <c r="G4344" s="5" t="s">
        <v>780</v>
      </c>
      <c r="H4344" s="5" t="s">
        <v>1458</v>
      </c>
    </row>
    <row r="4345" spans="1:14" ht="15" customHeight="1">
      <c r="A4345" s="6" t="s">
        <v>405</v>
      </c>
      <c r="B4345" s="6" t="s">
        <v>1412</v>
      </c>
      <c r="C4345" s="6" t="s">
        <v>2138</v>
      </c>
      <c r="D4345" s="6">
        <f>(2000 + 1778 + 711)*10^-4</f>
        <v>0.44890000000000002</v>
      </c>
      <c r="E4345" s="14" t="s">
        <v>740</v>
      </c>
      <c r="F4345" s="14">
        <f>중기기초자료!F387</f>
        <v>61675</v>
      </c>
      <c r="G4345" s="15">
        <f>TRUNC(F4345*D4345, 1)</f>
        <v>27685.9</v>
      </c>
      <c r="H4345" s="6" t="s">
        <v>5631</v>
      </c>
      <c r="I4345" s="6" t="s">
        <v>5631</v>
      </c>
      <c r="K4345" s="6" t="s">
        <v>724</v>
      </c>
      <c r="L4345" s="6" t="s">
        <v>5631</v>
      </c>
      <c r="M4345" s="6" t="s">
        <v>4415</v>
      </c>
      <c r="N4345" s="6" t="s">
        <v>3455</v>
      </c>
    </row>
    <row r="4346" spans="1:14" ht="15" customHeight="1">
      <c r="B4346" s="6" t="s">
        <v>4803</v>
      </c>
      <c r="G4346" s="14">
        <f>TRUNC(G4345, 0)</f>
        <v>27685</v>
      </c>
    </row>
    <row r="4347" spans="1:14" ht="15" customHeight="1">
      <c r="A4347" s="6" t="s">
        <v>3802</v>
      </c>
    </row>
    <row r="4348" spans="1:14" ht="15" customHeight="1">
      <c r="B4348" s="6" t="s">
        <v>4803</v>
      </c>
    </row>
    <row r="4349" spans="1:14" ht="15" customHeight="1">
      <c r="A4349" s="6" t="s">
        <v>2270</v>
      </c>
    </row>
    <row r="4350" spans="1:14" ht="15" customHeight="1">
      <c r="B4350" s="6" t="s">
        <v>4803</v>
      </c>
    </row>
    <row r="4351" spans="1:14" ht="15" customHeight="1">
      <c r="B4351" s="6" t="s">
        <v>588</v>
      </c>
      <c r="G4351" s="14">
        <f>TRUNC(G4346+G4348+G4350, 0)</f>
        <v>27685</v>
      </c>
    </row>
    <row r="4352" spans="1:14" ht="15" customHeight="1">
      <c r="A4352" s="13"/>
      <c r="B4352" s="13"/>
      <c r="C4352" s="13"/>
      <c r="D4352" s="13"/>
      <c r="E4352" s="13"/>
      <c r="F4352" s="13"/>
      <c r="G4352" s="13"/>
      <c r="H4352" s="13"/>
    </row>
    <row r="4353" spans="1:14" ht="15" customHeight="1">
      <c r="A4353" s="13" t="s">
        <v>4970</v>
      </c>
      <c r="B4353" s="13" t="s">
        <v>1078</v>
      </c>
      <c r="C4353" s="13"/>
      <c r="D4353" s="13"/>
      <c r="E4353" s="13"/>
      <c r="F4353" s="13"/>
      <c r="G4353" s="13"/>
      <c r="H4353" s="13"/>
      <c r="I4353" s="6" t="s">
        <v>5631</v>
      </c>
      <c r="J4353" s="6" t="s">
        <v>1764</v>
      </c>
    </row>
    <row r="4354" spans="1:14" ht="15" customHeight="1">
      <c r="A4354" s="13" t="s">
        <v>1567</v>
      </c>
      <c r="B4354" s="13" t="s">
        <v>125</v>
      </c>
      <c r="C4354" s="13"/>
      <c r="D4354" s="13"/>
      <c r="E4354" s="13"/>
      <c r="F4354" s="13"/>
      <c r="G4354" s="13"/>
      <c r="H4354" s="13"/>
    </row>
    <row r="4355" spans="1:14" ht="15" customHeight="1">
      <c r="A4355" s="5" t="s">
        <v>4302</v>
      </c>
      <c r="B4355" s="5"/>
      <c r="C4355" s="5" t="s">
        <v>2755</v>
      </c>
      <c r="D4355" s="5" t="s">
        <v>182</v>
      </c>
      <c r="E4355" s="5" t="s">
        <v>5266</v>
      </c>
      <c r="F4355" s="5" t="s">
        <v>1321</v>
      </c>
      <c r="G4355" s="5" t="s">
        <v>780</v>
      </c>
      <c r="H4355" s="5" t="s">
        <v>1458</v>
      </c>
    </row>
    <row r="4356" spans="1:14" ht="15" customHeight="1">
      <c r="A4356" s="6" t="s">
        <v>405</v>
      </c>
      <c r="B4356" s="6" t="s">
        <v>5067</v>
      </c>
      <c r="C4356" s="6" t="s">
        <v>5298</v>
      </c>
      <c r="D4356" s="6">
        <f>(750 + 417 + 496)*10^-4</f>
        <v>0.1663</v>
      </c>
      <c r="E4356" s="14" t="s">
        <v>740</v>
      </c>
      <c r="F4356" s="14">
        <f>중기기초자료!F388</f>
        <v>12426</v>
      </c>
      <c r="G4356" s="15">
        <f>TRUNC(F4356*D4356, 1)</f>
        <v>2066.4</v>
      </c>
      <c r="H4356" s="6" t="s">
        <v>5631</v>
      </c>
      <c r="I4356" s="6" t="s">
        <v>5631</v>
      </c>
      <c r="K4356" s="6" t="s">
        <v>724</v>
      </c>
      <c r="L4356" s="6" t="s">
        <v>5631</v>
      </c>
      <c r="M4356" s="6" t="s">
        <v>2900</v>
      </c>
      <c r="N4356" s="6" t="s">
        <v>221</v>
      </c>
    </row>
    <row r="4357" spans="1:14" ht="15" customHeight="1">
      <c r="B4357" s="6" t="s">
        <v>4803</v>
      </c>
      <c r="G4357" s="14">
        <f>TRUNC(G4356, 0)</f>
        <v>2066</v>
      </c>
    </row>
    <row r="4358" spans="1:14" ht="15" customHeight="1">
      <c r="A4358" s="6" t="s">
        <v>3802</v>
      </c>
      <c r="B4358" s="6" t="s">
        <v>2171</v>
      </c>
      <c r="C4358" s="6" t="s">
        <v>4283</v>
      </c>
      <c r="D4358" s="6">
        <v>6.2</v>
      </c>
      <c r="E4358" s="16" t="s">
        <v>5542</v>
      </c>
      <c r="F4358" s="16">
        <f>중기기초자료!D731</f>
        <v>1223</v>
      </c>
      <c r="G4358" s="15">
        <f>TRUNC(F4358*D4358, 1)</f>
        <v>7582.6</v>
      </c>
      <c r="H4358" s="6" t="s">
        <v>5631</v>
      </c>
      <c r="I4358" s="6" t="s">
        <v>5631</v>
      </c>
      <c r="K4358" s="6" t="s">
        <v>2015</v>
      </c>
      <c r="L4358" s="6" t="s">
        <v>5631</v>
      </c>
      <c r="M4358" s="6" t="s">
        <v>1155</v>
      </c>
    </row>
    <row r="4359" spans="1:14" ht="15" customHeight="1">
      <c r="B4359" s="6" t="s">
        <v>1786</v>
      </c>
      <c r="C4359" s="6" t="s">
        <v>4283</v>
      </c>
      <c r="D4359" s="6">
        <v>16</v>
      </c>
      <c r="E4359" s="16" t="s">
        <v>2305</v>
      </c>
      <c r="F4359" s="16">
        <v>0</v>
      </c>
      <c r="G4359" s="15">
        <f>TRUNC((G4358) * D4359/100, 1)</f>
        <v>1213.2</v>
      </c>
      <c r="H4359" s="6" t="s">
        <v>5631</v>
      </c>
      <c r="I4359" s="6" t="s">
        <v>5631</v>
      </c>
      <c r="K4359" s="6" t="s">
        <v>608</v>
      </c>
      <c r="L4359" s="6" t="s">
        <v>5631</v>
      </c>
      <c r="M4359" s="6" t="s">
        <v>3749</v>
      </c>
      <c r="N4359" s="6" t="s">
        <v>5631</v>
      </c>
    </row>
    <row r="4360" spans="1:14" ht="15" customHeight="1">
      <c r="B4360" s="6" t="s">
        <v>4803</v>
      </c>
      <c r="G4360" s="14">
        <f>TRUNC(G4358+G4359, 0)</f>
        <v>8795</v>
      </c>
    </row>
    <row r="4361" spans="1:14" ht="15" customHeight="1">
      <c r="A4361" s="6" t="s">
        <v>2270</v>
      </c>
      <c r="B4361" s="6" t="s">
        <v>2417</v>
      </c>
      <c r="C4361" s="6" t="s">
        <v>2659</v>
      </c>
      <c r="D4361" s="6">
        <v>1</v>
      </c>
      <c r="E4361" s="15" t="s">
        <v>3317</v>
      </c>
      <c r="F4361" s="15">
        <f>TRUNC(중기기초자료!E721 * 중기전역변수!C19, 1)</f>
        <v>25758.7</v>
      </c>
      <c r="G4361" s="15">
        <f>TRUNC(F4361*D4361, 1)</f>
        <v>25758.7</v>
      </c>
      <c r="H4361" s="6" t="s">
        <v>5631</v>
      </c>
      <c r="I4361" s="6" t="s">
        <v>5631</v>
      </c>
      <c r="K4361" s="6" t="s">
        <v>3156</v>
      </c>
      <c r="L4361" s="6" t="s">
        <v>5631</v>
      </c>
      <c r="M4361" s="6" t="s">
        <v>3230</v>
      </c>
    </row>
    <row r="4362" spans="1:14" ht="15" customHeight="1">
      <c r="B4362" s="6" t="s">
        <v>4803</v>
      </c>
      <c r="G4362" s="14">
        <f>TRUNC(G4361, 0)</f>
        <v>25758</v>
      </c>
    </row>
    <row r="4363" spans="1:14" ht="15" customHeight="1">
      <c r="B4363" s="6" t="s">
        <v>588</v>
      </c>
      <c r="G4363" s="14">
        <f>TRUNC(G4357+G4360+G4362, 0)</f>
        <v>36619</v>
      </c>
    </row>
    <row r="4364" spans="1:14" ht="15" customHeight="1">
      <c r="A4364" s="13"/>
      <c r="B4364" s="13"/>
      <c r="C4364" s="13"/>
      <c r="D4364" s="13"/>
      <c r="E4364" s="13"/>
      <c r="F4364" s="13"/>
      <c r="G4364" s="13"/>
      <c r="H4364" s="13"/>
    </row>
    <row r="4365" spans="1:14" ht="15" customHeight="1">
      <c r="A4365" s="13" t="s">
        <v>4970</v>
      </c>
      <c r="B4365" s="13" t="s">
        <v>1378</v>
      </c>
      <c r="C4365" s="13"/>
      <c r="D4365" s="13"/>
      <c r="E4365" s="13"/>
      <c r="F4365" s="13"/>
      <c r="G4365" s="13"/>
      <c r="H4365" s="13"/>
      <c r="I4365" s="6" t="s">
        <v>5631</v>
      </c>
      <c r="J4365" s="6" t="s">
        <v>1836</v>
      </c>
    </row>
    <row r="4366" spans="1:14" ht="15" customHeight="1">
      <c r="A4366" s="13" t="s">
        <v>1567</v>
      </c>
      <c r="B4366" s="13" t="s">
        <v>525</v>
      </c>
      <c r="C4366" s="13"/>
      <c r="D4366" s="13"/>
      <c r="E4366" s="13"/>
      <c r="F4366" s="13"/>
      <c r="G4366" s="13"/>
      <c r="H4366" s="13"/>
    </row>
    <row r="4367" spans="1:14" ht="15" customHeight="1">
      <c r="A4367" s="5" t="s">
        <v>4302</v>
      </c>
      <c r="B4367" s="5"/>
      <c r="C4367" s="5" t="s">
        <v>2755</v>
      </c>
      <c r="D4367" s="5" t="s">
        <v>182</v>
      </c>
      <c r="E4367" s="5" t="s">
        <v>5266</v>
      </c>
      <c r="F4367" s="5" t="s">
        <v>1321</v>
      </c>
      <c r="G4367" s="5" t="s">
        <v>780</v>
      </c>
      <c r="H4367" s="5" t="s">
        <v>1458</v>
      </c>
    </row>
    <row r="4368" spans="1:14" ht="15" customHeight="1">
      <c r="A4368" s="6" t="s">
        <v>405</v>
      </c>
      <c r="B4368" s="6" t="s">
        <v>5067</v>
      </c>
      <c r="C4368" s="6" t="s">
        <v>3859</v>
      </c>
      <c r="D4368" s="6">
        <f>(750 + 417 + 496)*10^-4</f>
        <v>0.1663</v>
      </c>
      <c r="E4368" s="14" t="s">
        <v>740</v>
      </c>
      <c r="F4368" s="14">
        <f>중기기초자료!F389</f>
        <v>17575</v>
      </c>
      <c r="G4368" s="15">
        <f>TRUNC(F4368*D4368, 1)</f>
        <v>2922.7</v>
      </c>
      <c r="H4368" s="6" t="s">
        <v>5631</v>
      </c>
      <c r="I4368" s="6" t="s">
        <v>5631</v>
      </c>
      <c r="K4368" s="6" t="s">
        <v>724</v>
      </c>
      <c r="L4368" s="6" t="s">
        <v>5631</v>
      </c>
      <c r="M4368" s="6" t="s">
        <v>3321</v>
      </c>
      <c r="N4368" s="6" t="s">
        <v>221</v>
      </c>
    </row>
    <row r="4369" spans="1:14" ht="15" customHeight="1">
      <c r="B4369" s="6" t="s">
        <v>4803</v>
      </c>
      <c r="G4369" s="14">
        <f>TRUNC(G4368, 0)</f>
        <v>2922</v>
      </c>
    </row>
    <row r="4370" spans="1:14" ht="15" customHeight="1">
      <c r="A4370" s="6" t="s">
        <v>3802</v>
      </c>
      <c r="B4370" s="6" t="s">
        <v>2171</v>
      </c>
      <c r="C4370" s="6" t="s">
        <v>4283</v>
      </c>
      <c r="D4370" s="6">
        <v>10</v>
      </c>
      <c r="E4370" s="16" t="s">
        <v>5542</v>
      </c>
      <c r="F4370" s="16">
        <f>중기기초자료!D731</f>
        <v>1223</v>
      </c>
      <c r="G4370" s="15">
        <f>TRUNC(F4370*D4370, 1)</f>
        <v>12230</v>
      </c>
      <c r="H4370" s="6" t="s">
        <v>5631</v>
      </c>
      <c r="I4370" s="6" t="s">
        <v>5631</v>
      </c>
      <c r="K4370" s="6" t="s">
        <v>2015</v>
      </c>
      <c r="L4370" s="6" t="s">
        <v>5631</v>
      </c>
      <c r="M4370" s="6" t="s">
        <v>1155</v>
      </c>
    </row>
    <row r="4371" spans="1:14" ht="15" customHeight="1">
      <c r="B4371" s="6" t="s">
        <v>1786</v>
      </c>
      <c r="C4371" s="6" t="s">
        <v>4283</v>
      </c>
      <c r="D4371" s="6">
        <v>16</v>
      </c>
      <c r="E4371" s="16" t="s">
        <v>2305</v>
      </c>
      <c r="F4371" s="16">
        <v>0</v>
      </c>
      <c r="G4371" s="15">
        <f>TRUNC((G4370) * D4371/100, 1)</f>
        <v>1956.8</v>
      </c>
      <c r="H4371" s="6" t="s">
        <v>5631</v>
      </c>
      <c r="I4371" s="6" t="s">
        <v>5631</v>
      </c>
      <c r="K4371" s="6" t="s">
        <v>608</v>
      </c>
      <c r="L4371" s="6" t="s">
        <v>5631</v>
      </c>
      <c r="M4371" s="6" t="s">
        <v>3749</v>
      </c>
      <c r="N4371" s="6" t="s">
        <v>5631</v>
      </c>
    </row>
    <row r="4372" spans="1:14" ht="15" customHeight="1">
      <c r="B4372" s="6" t="s">
        <v>4803</v>
      </c>
      <c r="G4372" s="14">
        <f>TRUNC(G4370+G4371, 0)</f>
        <v>14186</v>
      </c>
    </row>
    <row r="4373" spans="1:14" ht="15" customHeight="1">
      <c r="A4373" s="6" t="s">
        <v>2270</v>
      </c>
      <c r="B4373" s="6" t="s">
        <v>2417</v>
      </c>
      <c r="C4373" s="6" t="s">
        <v>2659</v>
      </c>
      <c r="D4373" s="6">
        <v>1</v>
      </c>
      <c r="E4373" s="15" t="s">
        <v>3317</v>
      </c>
      <c r="F4373" s="15">
        <f>TRUNC(중기기초자료!E721 * 중기전역변수!C19, 1)</f>
        <v>25758.7</v>
      </c>
      <c r="G4373" s="15">
        <f>TRUNC(F4373*D4373, 1)</f>
        <v>25758.7</v>
      </c>
      <c r="H4373" s="6" t="s">
        <v>5631</v>
      </c>
      <c r="I4373" s="6" t="s">
        <v>5631</v>
      </c>
      <c r="K4373" s="6" t="s">
        <v>3156</v>
      </c>
      <c r="L4373" s="6" t="s">
        <v>5631</v>
      </c>
      <c r="M4373" s="6" t="s">
        <v>3230</v>
      </c>
    </row>
    <row r="4374" spans="1:14" ht="15" customHeight="1">
      <c r="B4374" s="6" t="s">
        <v>4803</v>
      </c>
      <c r="G4374" s="14">
        <f>TRUNC(G4373, 0)</f>
        <v>25758</v>
      </c>
    </row>
    <row r="4375" spans="1:14" ht="15" customHeight="1">
      <c r="B4375" s="6" t="s">
        <v>588</v>
      </c>
      <c r="G4375" s="14">
        <f>TRUNC(G4369+G4372+G4374, 0)</f>
        <v>42866</v>
      </c>
    </row>
    <row r="4376" spans="1:14" ht="15" customHeight="1">
      <c r="A4376" s="13"/>
      <c r="B4376" s="13"/>
      <c r="C4376" s="13"/>
      <c r="D4376" s="13"/>
      <c r="E4376" s="13"/>
      <c r="F4376" s="13"/>
      <c r="G4376" s="13"/>
      <c r="H4376" s="13"/>
    </row>
    <row r="4377" spans="1:14" ht="15" customHeight="1">
      <c r="A4377" s="13" t="s">
        <v>4970</v>
      </c>
      <c r="B4377" s="13" t="s">
        <v>3783</v>
      </c>
      <c r="C4377" s="13"/>
      <c r="D4377" s="13"/>
      <c r="E4377" s="13"/>
      <c r="F4377" s="13"/>
      <c r="G4377" s="13"/>
      <c r="H4377" s="13"/>
      <c r="I4377" s="6" t="s">
        <v>5631</v>
      </c>
      <c r="J4377" s="6" t="s">
        <v>3101</v>
      </c>
    </row>
    <row r="4378" spans="1:14" ht="15" customHeight="1">
      <c r="A4378" s="13" t="s">
        <v>1567</v>
      </c>
      <c r="B4378" s="13" t="s">
        <v>4366</v>
      </c>
      <c r="C4378" s="13"/>
      <c r="D4378" s="13"/>
      <c r="E4378" s="13"/>
      <c r="F4378" s="13"/>
      <c r="G4378" s="13"/>
      <c r="H4378" s="13"/>
    </row>
    <row r="4379" spans="1:14" ht="15" customHeight="1">
      <c r="A4379" s="5" t="s">
        <v>4302</v>
      </c>
      <c r="B4379" s="5"/>
      <c r="C4379" s="5" t="s">
        <v>2755</v>
      </c>
      <c r="D4379" s="5" t="s">
        <v>182</v>
      </c>
      <c r="E4379" s="5" t="s">
        <v>5266</v>
      </c>
      <c r="F4379" s="5" t="s">
        <v>1321</v>
      </c>
      <c r="G4379" s="5" t="s">
        <v>780</v>
      </c>
      <c r="H4379" s="5" t="s">
        <v>1458</v>
      </c>
    </row>
    <row r="4380" spans="1:14" ht="15" customHeight="1">
      <c r="A4380" s="6" t="s">
        <v>405</v>
      </c>
      <c r="B4380" s="6" t="s">
        <v>5067</v>
      </c>
      <c r="C4380" s="6" t="s">
        <v>177</v>
      </c>
      <c r="D4380" s="6">
        <f>(750 + 417 + 496)*10^-4</f>
        <v>0.1663</v>
      </c>
      <c r="E4380" s="14" t="s">
        <v>740</v>
      </c>
      <c r="F4380" s="14">
        <f>중기기초자료!F390</f>
        <v>27727</v>
      </c>
      <c r="G4380" s="15">
        <f>TRUNC(F4380*D4380, 1)</f>
        <v>4611</v>
      </c>
      <c r="H4380" s="6" t="s">
        <v>5631</v>
      </c>
      <c r="I4380" s="6" t="s">
        <v>5631</v>
      </c>
      <c r="K4380" s="6" t="s">
        <v>724</v>
      </c>
      <c r="L4380" s="6" t="s">
        <v>5631</v>
      </c>
      <c r="M4380" s="6" t="s">
        <v>1535</v>
      </c>
      <c r="N4380" s="6" t="s">
        <v>221</v>
      </c>
    </row>
    <row r="4381" spans="1:14" ht="15" customHeight="1">
      <c r="B4381" s="6" t="s">
        <v>4803</v>
      </c>
      <c r="G4381" s="14">
        <f>TRUNC(G4380, 0)</f>
        <v>4611</v>
      </c>
    </row>
    <row r="4382" spans="1:14" ht="15" customHeight="1">
      <c r="A4382" s="6" t="s">
        <v>3802</v>
      </c>
      <c r="B4382" s="6" t="s">
        <v>2171</v>
      </c>
      <c r="C4382" s="6" t="s">
        <v>4283</v>
      </c>
      <c r="D4382" s="6">
        <v>14.2</v>
      </c>
      <c r="E4382" s="16" t="s">
        <v>5542</v>
      </c>
      <c r="F4382" s="16">
        <f>중기기초자료!D731</f>
        <v>1223</v>
      </c>
      <c r="G4382" s="15">
        <f>TRUNC(F4382*D4382, 1)</f>
        <v>17366.599999999999</v>
      </c>
      <c r="H4382" s="6" t="s">
        <v>5631</v>
      </c>
      <c r="I4382" s="6" t="s">
        <v>5631</v>
      </c>
      <c r="K4382" s="6" t="s">
        <v>2015</v>
      </c>
      <c r="L4382" s="6" t="s">
        <v>5631</v>
      </c>
      <c r="M4382" s="6" t="s">
        <v>1155</v>
      </c>
    </row>
    <row r="4383" spans="1:14" ht="15" customHeight="1">
      <c r="B4383" s="6" t="s">
        <v>1786</v>
      </c>
      <c r="C4383" s="6" t="s">
        <v>4283</v>
      </c>
      <c r="D4383" s="6">
        <v>16</v>
      </c>
      <c r="E4383" s="16" t="s">
        <v>2305</v>
      </c>
      <c r="F4383" s="16">
        <v>0</v>
      </c>
      <c r="G4383" s="15">
        <f>TRUNC((G4382) * D4383/100, 1)</f>
        <v>2778.6</v>
      </c>
      <c r="H4383" s="6" t="s">
        <v>5631</v>
      </c>
      <c r="I4383" s="6" t="s">
        <v>5631</v>
      </c>
      <c r="K4383" s="6" t="s">
        <v>608</v>
      </c>
      <c r="L4383" s="6" t="s">
        <v>5631</v>
      </c>
      <c r="M4383" s="6" t="s">
        <v>3749</v>
      </c>
      <c r="N4383" s="6" t="s">
        <v>5631</v>
      </c>
    </row>
    <row r="4384" spans="1:14" ht="15" customHeight="1">
      <c r="B4384" s="6" t="s">
        <v>4803</v>
      </c>
      <c r="G4384" s="14">
        <f>TRUNC(G4382+G4383, 0)</f>
        <v>20145</v>
      </c>
    </row>
    <row r="4385" spans="1:14" ht="15" customHeight="1">
      <c r="A4385" s="6" t="s">
        <v>2270</v>
      </c>
      <c r="B4385" s="6" t="s">
        <v>2417</v>
      </c>
      <c r="C4385" s="6" t="s">
        <v>2659</v>
      </c>
      <c r="D4385" s="6">
        <v>1</v>
      </c>
      <c r="E4385" s="15" t="s">
        <v>3317</v>
      </c>
      <c r="F4385" s="15">
        <f>TRUNC(중기기초자료!E721 * 중기전역변수!C19, 1)</f>
        <v>25758.7</v>
      </c>
      <c r="G4385" s="15">
        <f>TRUNC(F4385*D4385, 1)</f>
        <v>25758.7</v>
      </c>
      <c r="H4385" s="6" t="s">
        <v>5631</v>
      </c>
      <c r="I4385" s="6" t="s">
        <v>5631</v>
      </c>
      <c r="K4385" s="6" t="s">
        <v>3156</v>
      </c>
      <c r="L4385" s="6" t="s">
        <v>5631</v>
      </c>
      <c r="M4385" s="6" t="s">
        <v>3230</v>
      </c>
    </row>
    <row r="4386" spans="1:14" ht="15" customHeight="1">
      <c r="B4386" s="6" t="s">
        <v>4803</v>
      </c>
      <c r="G4386" s="14">
        <f>TRUNC(G4385, 0)</f>
        <v>25758</v>
      </c>
    </row>
    <row r="4387" spans="1:14" ht="15" customHeight="1">
      <c r="B4387" s="6" t="s">
        <v>588</v>
      </c>
      <c r="G4387" s="14">
        <f>TRUNC(G4381+G4384+G4386, 0)</f>
        <v>50514</v>
      </c>
    </row>
    <row r="4388" spans="1:14" ht="15" customHeight="1">
      <c r="A4388" s="13"/>
      <c r="B4388" s="13"/>
      <c r="C4388" s="13"/>
      <c r="D4388" s="13"/>
      <c r="E4388" s="13"/>
      <c r="F4388" s="13"/>
      <c r="G4388" s="13"/>
      <c r="H4388" s="13"/>
    </row>
    <row r="4389" spans="1:14" ht="15" customHeight="1">
      <c r="A4389" s="13" t="s">
        <v>4970</v>
      </c>
      <c r="B4389" s="13" t="s">
        <v>2474</v>
      </c>
      <c r="C4389" s="13"/>
      <c r="D4389" s="13"/>
      <c r="E4389" s="13"/>
      <c r="F4389" s="13"/>
      <c r="G4389" s="13"/>
      <c r="H4389" s="13"/>
      <c r="I4389" s="6" t="s">
        <v>5631</v>
      </c>
      <c r="J4389" s="6" t="s">
        <v>5378</v>
      </c>
    </row>
    <row r="4390" spans="1:14" ht="15" customHeight="1">
      <c r="A4390" s="13" t="s">
        <v>1567</v>
      </c>
      <c r="B4390" s="13" t="s">
        <v>3814</v>
      </c>
      <c r="C4390" s="13"/>
      <c r="D4390" s="13"/>
      <c r="E4390" s="13"/>
      <c r="F4390" s="13"/>
      <c r="G4390" s="13"/>
      <c r="H4390" s="13"/>
    </row>
    <row r="4391" spans="1:14" ht="15" customHeight="1">
      <c r="A4391" s="5" t="s">
        <v>4302</v>
      </c>
      <c r="B4391" s="5"/>
      <c r="C4391" s="5" t="s">
        <v>2755</v>
      </c>
      <c r="D4391" s="5" t="s">
        <v>182</v>
      </c>
      <c r="E4391" s="5" t="s">
        <v>5266</v>
      </c>
      <c r="F4391" s="5" t="s">
        <v>1321</v>
      </c>
      <c r="G4391" s="5" t="s">
        <v>780</v>
      </c>
      <c r="H4391" s="5" t="s">
        <v>1458</v>
      </c>
    </row>
    <row r="4392" spans="1:14" ht="15" customHeight="1">
      <c r="A4392" s="6" t="s">
        <v>405</v>
      </c>
      <c r="B4392" s="6" t="s">
        <v>5067</v>
      </c>
      <c r="C4392" s="6" t="s">
        <v>3410</v>
      </c>
      <c r="D4392" s="6">
        <f>(750 + 417 + 496)*10^-4</f>
        <v>0.1663</v>
      </c>
      <c r="E4392" s="14" t="s">
        <v>740</v>
      </c>
      <c r="F4392" s="14">
        <f>중기기초자료!F391</f>
        <v>29579</v>
      </c>
      <c r="G4392" s="15">
        <f>TRUNC(F4392*D4392, 1)</f>
        <v>4918.8999999999996</v>
      </c>
      <c r="H4392" s="6" t="s">
        <v>5631</v>
      </c>
      <c r="I4392" s="6" t="s">
        <v>5631</v>
      </c>
      <c r="K4392" s="6" t="s">
        <v>724</v>
      </c>
      <c r="L4392" s="6" t="s">
        <v>5631</v>
      </c>
      <c r="M4392" s="6" t="s">
        <v>1274</v>
      </c>
      <c r="N4392" s="6" t="s">
        <v>221</v>
      </c>
    </row>
    <row r="4393" spans="1:14" ht="15" customHeight="1">
      <c r="B4393" s="6" t="s">
        <v>4803</v>
      </c>
      <c r="G4393" s="14">
        <f>TRUNC(G4392, 0)</f>
        <v>4918</v>
      </c>
    </row>
    <row r="4394" spans="1:14" ht="15" customHeight="1">
      <c r="A4394" s="6" t="s">
        <v>3802</v>
      </c>
      <c r="B4394" s="6" t="s">
        <v>2171</v>
      </c>
      <c r="C4394" s="6" t="s">
        <v>4283</v>
      </c>
      <c r="D4394" s="6">
        <v>23.5</v>
      </c>
      <c r="E4394" s="16" t="s">
        <v>5542</v>
      </c>
      <c r="F4394" s="16">
        <f>중기기초자료!D731</f>
        <v>1223</v>
      </c>
      <c r="G4394" s="15">
        <f>TRUNC(F4394*D4394, 1)</f>
        <v>28740.5</v>
      </c>
      <c r="H4394" s="6" t="s">
        <v>5631</v>
      </c>
      <c r="I4394" s="6" t="s">
        <v>5631</v>
      </c>
      <c r="K4394" s="6" t="s">
        <v>2015</v>
      </c>
      <c r="L4394" s="6" t="s">
        <v>5631</v>
      </c>
      <c r="M4394" s="6" t="s">
        <v>1155</v>
      </c>
    </row>
    <row r="4395" spans="1:14" ht="15" customHeight="1">
      <c r="B4395" s="6" t="s">
        <v>1786</v>
      </c>
      <c r="C4395" s="6" t="s">
        <v>4283</v>
      </c>
      <c r="D4395" s="6">
        <v>16</v>
      </c>
      <c r="E4395" s="16" t="s">
        <v>2305</v>
      </c>
      <c r="F4395" s="16">
        <v>0</v>
      </c>
      <c r="G4395" s="15">
        <f>TRUNC((G4394) * D4395/100, 1)</f>
        <v>4598.3999999999996</v>
      </c>
      <c r="H4395" s="6" t="s">
        <v>5631</v>
      </c>
      <c r="I4395" s="6" t="s">
        <v>5631</v>
      </c>
      <c r="K4395" s="6" t="s">
        <v>608</v>
      </c>
      <c r="L4395" s="6" t="s">
        <v>5631</v>
      </c>
      <c r="M4395" s="6" t="s">
        <v>3749</v>
      </c>
      <c r="N4395" s="6" t="s">
        <v>5631</v>
      </c>
    </row>
    <row r="4396" spans="1:14" ht="15" customHeight="1">
      <c r="B4396" s="6" t="s">
        <v>4803</v>
      </c>
      <c r="G4396" s="14">
        <f>TRUNC(G4394+G4395, 0)</f>
        <v>33338</v>
      </c>
    </row>
    <row r="4397" spans="1:14" ht="15" customHeight="1">
      <c r="A4397" s="6" t="s">
        <v>2270</v>
      </c>
      <c r="B4397" s="6" t="s">
        <v>2417</v>
      </c>
      <c r="C4397" s="6" t="s">
        <v>2659</v>
      </c>
      <c r="D4397" s="6">
        <v>1</v>
      </c>
      <c r="E4397" s="15" t="s">
        <v>3317</v>
      </c>
      <c r="F4397" s="15">
        <f>TRUNC(중기기초자료!E721 * 중기전역변수!C19, 1)</f>
        <v>25758.7</v>
      </c>
      <c r="G4397" s="15">
        <f>TRUNC(F4397*D4397, 1)</f>
        <v>25758.7</v>
      </c>
      <c r="H4397" s="6" t="s">
        <v>5631</v>
      </c>
      <c r="I4397" s="6" t="s">
        <v>5631</v>
      </c>
      <c r="K4397" s="6" t="s">
        <v>3156</v>
      </c>
      <c r="L4397" s="6" t="s">
        <v>5631</v>
      </c>
      <c r="M4397" s="6" t="s">
        <v>3230</v>
      </c>
    </row>
    <row r="4398" spans="1:14" ht="15" customHeight="1">
      <c r="B4398" s="6" t="s">
        <v>4803</v>
      </c>
      <c r="G4398" s="14">
        <f>TRUNC(G4397, 0)</f>
        <v>25758</v>
      </c>
    </row>
    <row r="4399" spans="1:14" ht="15" customHeight="1">
      <c r="B4399" s="6" t="s">
        <v>588</v>
      </c>
      <c r="G4399" s="14">
        <f>TRUNC(G4393+G4396+G4398, 0)</f>
        <v>64014</v>
      </c>
    </row>
    <row r="4400" spans="1:14" ht="15" customHeight="1">
      <c r="A4400" s="13"/>
      <c r="B4400" s="13"/>
      <c r="C4400" s="13"/>
      <c r="D4400" s="13"/>
      <c r="E4400" s="13"/>
      <c r="F4400" s="13"/>
      <c r="G4400" s="13"/>
      <c r="H4400" s="13"/>
    </row>
    <row r="4401" spans="1:14" ht="15" customHeight="1">
      <c r="A4401" s="13" t="s">
        <v>4970</v>
      </c>
      <c r="B4401" s="13" t="s">
        <v>3387</v>
      </c>
      <c r="C4401" s="13"/>
      <c r="D4401" s="13"/>
      <c r="E4401" s="13"/>
      <c r="F4401" s="13"/>
      <c r="G4401" s="13"/>
      <c r="H4401" s="13"/>
      <c r="I4401" s="6" t="s">
        <v>5631</v>
      </c>
      <c r="J4401" s="6" t="s">
        <v>1014</v>
      </c>
    </row>
    <row r="4402" spans="1:14" ht="15" customHeight="1">
      <c r="A4402" s="13" t="s">
        <v>1567</v>
      </c>
      <c r="B4402" s="13" t="s">
        <v>888</v>
      </c>
      <c r="C4402" s="13"/>
      <c r="D4402" s="13"/>
      <c r="E4402" s="13"/>
      <c r="F4402" s="13"/>
      <c r="G4402" s="13"/>
      <c r="H4402" s="13"/>
    </row>
    <row r="4403" spans="1:14" ht="15" customHeight="1">
      <c r="A4403" s="5" t="s">
        <v>4302</v>
      </c>
      <c r="B4403" s="5"/>
      <c r="C4403" s="5" t="s">
        <v>2755</v>
      </c>
      <c r="D4403" s="5" t="s">
        <v>182</v>
      </c>
      <c r="E4403" s="5" t="s">
        <v>5266</v>
      </c>
      <c r="F4403" s="5" t="s">
        <v>1321</v>
      </c>
      <c r="G4403" s="5" t="s">
        <v>780</v>
      </c>
      <c r="H4403" s="5" t="s">
        <v>1458</v>
      </c>
    </row>
    <row r="4404" spans="1:14" ht="15" customHeight="1">
      <c r="A4404" s="6" t="s">
        <v>405</v>
      </c>
      <c r="B4404" s="6" t="s">
        <v>5067</v>
      </c>
      <c r="C4404" s="6" t="s">
        <v>1241</v>
      </c>
      <c r="D4404" s="6">
        <f>(750 + 417 + 496)*10^-4</f>
        <v>0.1663</v>
      </c>
      <c r="E4404" s="14" t="s">
        <v>740</v>
      </c>
      <c r="F4404" s="14">
        <f>중기기초자료!F392</f>
        <v>40283</v>
      </c>
      <c r="G4404" s="15">
        <f>TRUNC(F4404*D4404, 1)</f>
        <v>6699</v>
      </c>
      <c r="H4404" s="6" t="s">
        <v>5631</v>
      </c>
      <c r="I4404" s="6" t="s">
        <v>5631</v>
      </c>
      <c r="K4404" s="6" t="s">
        <v>724</v>
      </c>
      <c r="L4404" s="6" t="s">
        <v>5631</v>
      </c>
      <c r="M4404" s="6" t="s">
        <v>5103</v>
      </c>
      <c r="N4404" s="6" t="s">
        <v>221</v>
      </c>
    </row>
    <row r="4405" spans="1:14" ht="15" customHeight="1">
      <c r="B4405" s="6" t="s">
        <v>4803</v>
      </c>
      <c r="G4405" s="14">
        <f>TRUNC(G4404, 0)</f>
        <v>6699</v>
      </c>
    </row>
    <row r="4406" spans="1:14" ht="15" customHeight="1">
      <c r="A4406" s="6" t="s">
        <v>3802</v>
      </c>
      <c r="B4406" s="6" t="s">
        <v>2171</v>
      </c>
      <c r="C4406" s="6" t="s">
        <v>4283</v>
      </c>
      <c r="D4406" s="6">
        <v>27.6</v>
      </c>
      <c r="E4406" s="16" t="s">
        <v>5542</v>
      </c>
      <c r="F4406" s="16">
        <f>중기기초자료!D731</f>
        <v>1223</v>
      </c>
      <c r="G4406" s="15">
        <f>TRUNC(F4406*D4406, 1)</f>
        <v>33754.800000000003</v>
      </c>
      <c r="H4406" s="6" t="s">
        <v>5631</v>
      </c>
      <c r="I4406" s="6" t="s">
        <v>5631</v>
      </c>
      <c r="K4406" s="6" t="s">
        <v>2015</v>
      </c>
      <c r="L4406" s="6" t="s">
        <v>5631</v>
      </c>
      <c r="M4406" s="6" t="s">
        <v>1155</v>
      </c>
    </row>
    <row r="4407" spans="1:14" ht="15" customHeight="1">
      <c r="B4407" s="6" t="s">
        <v>1786</v>
      </c>
      <c r="C4407" s="6" t="s">
        <v>4283</v>
      </c>
      <c r="D4407" s="6">
        <v>16</v>
      </c>
      <c r="E4407" s="16" t="s">
        <v>2305</v>
      </c>
      <c r="F4407" s="16">
        <v>0</v>
      </c>
      <c r="G4407" s="15">
        <f>TRUNC((G4406) * D4407/100, 1)</f>
        <v>5400.7</v>
      </c>
      <c r="H4407" s="6" t="s">
        <v>5631</v>
      </c>
      <c r="I4407" s="6" t="s">
        <v>5631</v>
      </c>
      <c r="K4407" s="6" t="s">
        <v>608</v>
      </c>
      <c r="L4407" s="6" t="s">
        <v>5631</v>
      </c>
      <c r="M4407" s="6" t="s">
        <v>3749</v>
      </c>
      <c r="N4407" s="6" t="s">
        <v>5631</v>
      </c>
    </row>
    <row r="4408" spans="1:14" ht="15" customHeight="1">
      <c r="B4408" s="6" t="s">
        <v>4803</v>
      </c>
      <c r="G4408" s="14">
        <f>TRUNC(G4406+G4407, 0)</f>
        <v>39155</v>
      </c>
    </row>
    <row r="4409" spans="1:14" ht="15" customHeight="1">
      <c r="A4409" s="6" t="s">
        <v>2270</v>
      </c>
      <c r="B4409" s="6" t="s">
        <v>2417</v>
      </c>
      <c r="C4409" s="6" t="s">
        <v>2659</v>
      </c>
      <c r="D4409" s="6">
        <v>1</v>
      </c>
      <c r="E4409" s="15" t="s">
        <v>3317</v>
      </c>
      <c r="F4409" s="15">
        <f>TRUNC(중기기초자료!E721 * 중기전역변수!C19, 1)</f>
        <v>25758.7</v>
      </c>
      <c r="G4409" s="15">
        <f>TRUNC(F4409*D4409, 1)</f>
        <v>25758.7</v>
      </c>
      <c r="H4409" s="6" t="s">
        <v>5631</v>
      </c>
      <c r="I4409" s="6" t="s">
        <v>5631</v>
      </c>
      <c r="K4409" s="6" t="s">
        <v>3156</v>
      </c>
      <c r="L4409" s="6" t="s">
        <v>5631</v>
      </c>
      <c r="M4409" s="6" t="s">
        <v>3230</v>
      </c>
    </row>
    <row r="4410" spans="1:14" ht="15" customHeight="1">
      <c r="B4410" s="6" t="s">
        <v>4803</v>
      </c>
      <c r="G4410" s="14">
        <f>TRUNC(G4409, 0)</f>
        <v>25758</v>
      </c>
    </row>
    <row r="4411" spans="1:14" ht="15" customHeight="1">
      <c r="B4411" s="6" t="s">
        <v>588</v>
      </c>
      <c r="G4411" s="14">
        <f>TRUNC(G4405+G4408+G4410, 0)</f>
        <v>71612</v>
      </c>
    </row>
    <row r="4412" spans="1:14" ht="15" customHeight="1">
      <c r="A4412" s="13"/>
      <c r="B4412" s="13"/>
      <c r="C4412" s="13"/>
      <c r="D4412" s="13"/>
      <c r="E4412" s="13"/>
      <c r="F4412" s="13"/>
      <c r="G4412" s="13"/>
      <c r="H4412" s="13"/>
    </row>
    <row r="4413" spans="1:14" ht="15" customHeight="1">
      <c r="A4413" s="13" t="s">
        <v>4970</v>
      </c>
      <c r="B4413" s="13" t="s">
        <v>416</v>
      </c>
      <c r="C4413" s="13"/>
      <c r="D4413" s="13"/>
      <c r="E4413" s="13"/>
      <c r="F4413" s="13"/>
      <c r="G4413" s="13"/>
      <c r="H4413" s="13"/>
      <c r="I4413" s="6" t="s">
        <v>5631</v>
      </c>
      <c r="J4413" s="6" t="s">
        <v>3607</v>
      </c>
    </row>
    <row r="4414" spans="1:14" ht="15" customHeight="1">
      <c r="A4414" s="13" t="s">
        <v>1567</v>
      </c>
      <c r="B4414" s="13" t="s">
        <v>3874</v>
      </c>
      <c r="C4414" s="13"/>
      <c r="D4414" s="13"/>
      <c r="E4414" s="13"/>
      <c r="F4414" s="13"/>
      <c r="G4414" s="13"/>
      <c r="H4414" s="13"/>
    </row>
    <row r="4415" spans="1:14" ht="15" customHeight="1">
      <c r="A4415" s="5" t="s">
        <v>4302</v>
      </c>
      <c r="B4415" s="5"/>
      <c r="C4415" s="5" t="s">
        <v>2755</v>
      </c>
      <c r="D4415" s="5" t="s">
        <v>182</v>
      </c>
      <c r="E4415" s="5" t="s">
        <v>5266</v>
      </c>
      <c r="F4415" s="5" t="s">
        <v>1321</v>
      </c>
      <c r="G4415" s="5" t="s">
        <v>780</v>
      </c>
      <c r="H4415" s="5" t="s">
        <v>1458</v>
      </c>
    </row>
    <row r="4416" spans="1:14" ht="15" customHeight="1">
      <c r="A4416" s="6" t="s">
        <v>405</v>
      </c>
      <c r="B4416" s="6" t="s">
        <v>5067</v>
      </c>
      <c r="C4416" s="6" t="s">
        <v>5379</v>
      </c>
      <c r="D4416" s="6">
        <f>(750 + 417 + 496)*10^-4</f>
        <v>0.1663</v>
      </c>
      <c r="E4416" s="14" t="s">
        <v>740</v>
      </c>
      <c r="F4416" s="14">
        <f>중기기초자료!F393</f>
        <v>58780</v>
      </c>
      <c r="G4416" s="15">
        <f>TRUNC(F4416*D4416, 1)</f>
        <v>9775.1</v>
      </c>
      <c r="H4416" s="6" t="s">
        <v>5631</v>
      </c>
      <c r="I4416" s="6" t="s">
        <v>5631</v>
      </c>
      <c r="K4416" s="6" t="s">
        <v>724</v>
      </c>
      <c r="L4416" s="6" t="s">
        <v>5631</v>
      </c>
      <c r="M4416" s="6" t="s">
        <v>2385</v>
      </c>
      <c r="N4416" s="6" t="s">
        <v>221</v>
      </c>
    </row>
    <row r="4417" spans="1:14" ht="15" customHeight="1">
      <c r="B4417" s="6" t="s">
        <v>4803</v>
      </c>
      <c r="G4417" s="14">
        <f>TRUNC(G4416, 0)</f>
        <v>9775</v>
      </c>
    </row>
    <row r="4418" spans="1:14" ht="15" customHeight="1">
      <c r="A4418" s="6" t="s">
        <v>3802</v>
      </c>
      <c r="B4418" s="6" t="s">
        <v>2171</v>
      </c>
      <c r="C4418" s="6" t="s">
        <v>4283</v>
      </c>
      <c r="D4418" s="6">
        <v>32.299999999999997</v>
      </c>
      <c r="E4418" s="16" t="s">
        <v>5542</v>
      </c>
      <c r="F4418" s="16">
        <f>중기기초자료!D731</f>
        <v>1223</v>
      </c>
      <c r="G4418" s="15">
        <f>TRUNC(F4418*D4418, 1)</f>
        <v>39502.9</v>
      </c>
      <c r="H4418" s="6" t="s">
        <v>5631</v>
      </c>
      <c r="I4418" s="6" t="s">
        <v>5631</v>
      </c>
      <c r="K4418" s="6" t="s">
        <v>2015</v>
      </c>
      <c r="L4418" s="6" t="s">
        <v>5631</v>
      </c>
      <c r="M4418" s="6" t="s">
        <v>1155</v>
      </c>
    </row>
    <row r="4419" spans="1:14" ht="15" customHeight="1">
      <c r="B4419" s="6" t="s">
        <v>1786</v>
      </c>
      <c r="C4419" s="6" t="s">
        <v>4283</v>
      </c>
      <c r="D4419" s="6">
        <v>16</v>
      </c>
      <c r="E4419" s="16" t="s">
        <v>2305</v>
      </c>
      <c r="F4419" s="16">
        <v>0</v>
      </c>
      <c r="G4419" s="15">
        <f>TRUNC((G4418) * D4419/100, 1)</f>
        <v>6320.4</v>
      </c>
      <c r="H4419" s="6" t="s">
        <v>5631</v>
      </c>
      <c r="I4419" s="6" t="s">
        <v>5631</v>
      </c>
      <c r="K4419" s="6" t="s">
        <v>608</v>
      </c>
      <c r="L4419" s="6" t="s">
        <v>5631</v>
      </c>
      <c r="M4419" s="6" t="s">
        <v>3749</v>
      </c>
      <c r="N4419" s="6" t="s">
        <v>5631</v>
      </c>
    </row>
    <row r="4420" spans="1:14" ht="15" customHeight="1">
      <c r="B4420" s="6" t="s">
        <v>4803</v>
      </c>
      <c r="G4420" s="14">
        <f>TRUNC(G4418+G4419, 0)</f>
        <v>45823</v>
      </c>
    </row>
    <row r="4421" spans="1:14" ht="15" customHeight="1">
      <c r="A4421" s="6" t="s">
        <v>2270</v>
      </c>
      <c r="B4421" s="6" t="s">
        <v>2417</v>
      </c>
      <c r="C4421" s="6" t="s">
        <v>2659</v>
      </c>
      <c r="D4421" s="6">
        <v>1</v>
      </c>
      <c r="E4421" s="15" t="s">
        <v>3317</v>
      </c>
      <c r="F4421" s="15">
        <f>TRUNC(중기기초자료!E721 * 중기전역변수!C19, 1)</f>
        <v>25758.7</v>
      </c>
      <c r="G4421" s="15">
        <f>TRUNC(F4421*D4421, 1)</f>
        <v>25758.7</v>
      </c>
      <c r="H4421" s="6" t="s">
        <v>5631</v>
      </c>
      <c r="I4421" s="6" t="s">
        <v>5631</v>
      </c>
      <c r="K4421" s="6" t="s">
        <v>3156</v>
      </c>
      <c r="L4421" s="6" t="s">
        <v>5631</v>
      </c>
      <c r="M4421" s="6" t="s">
        <v>3230</v>
      </c>
    </row>
    <row r="4422" spans="1:14" ht="15" customHeight="1">
      <c r="B4422" s="6" t="s">
        <v>4803</v>
      </c>
      <c r="G4422" s="14">
        <f>TRUNC(G4421, 0)</f>
        <v>25758</v>
      </c>
    </row>
    <row r="4423" spans="1:14" ht="15" customHeight="1">
      <c r="B4423" s="6" t="s">
        <v>588</v>
      </c>
      <c r="G4423" s="14">
        <f>TRUNC(G4417+G4420+G4422, 0)</f>
        <v>81356</v>
      </c>
    </row>
    <row r="4424" spans="1:14" ht="15" customHeight="1">
      <c r="A4424" s="13"/>
      <c r="B4424" s="13"/>
      <c r="C4424" s="13"/>
      <c r="D4424" s="13"/>
      <c r="E4424" s="13"/>
      <c r="F4424" s="13"/>
      <c r="G4424" s="13"/>
      <c r="H4424" s="13"/>
    </row>
    <row r="4425" spans="1:14" ht="15" customHeight="1">
      <c r="A4425" s="13" t="s">
        <v>4970</v>
      </c>
      <c r="B4425" s="13" t="s">
        <v>2634</v>
      </c>
      <c r="C4425" s="13"/>
      <c r="D4425" s="13"/>
      <c r="E4425" s="13"/>
      <c r="F4425" s="13"/>
      <c r="G4425" s="13"/>
      <c r="H4425" s="13"/>
      <c r="I4425" s="6" t="s">
        <v>5631</v>
      </c>
      <c r="J4425" s="6" t="s">
        <v>3501</v>
      </c>
    </row>
    <row r="4426" spans="1:14" ht="15" customHeight="1">
      <c r="A4426" s="13" t="s">
        <v>1567</v>
      </c>
      <c r="B4426" s="13" t="s">
        <v>5048</v>
      </c>
      <c r="C4426" s="13"/>
      <c r="D4426" s="13"/>
      <c r="E4426" s="13"/>
      <c r="F4426" s="13"/>
      <c r="G4426" s="13"/>
      <c r="H4426" s="13"/>
    </row>
    <row r="4427" spans="1:14" ht="15" customHeight="1">
      <c r="A4427" s="5" t="s">
        <v>4302</v>
      </c>
      <c r="B4427" s="5"/>
      <c r="C4427" s="5" t="s">
        <v>2755</v>
      </c>
      <c r="D4427" s="5" t="s">
        <v>182</v>
      </c>
      <c r="E4427" s="5" t="s">
        <v>5266</v>
      </c>
      <c r="F4427" s="5" t="s">
        <v>1321</v>
      </c>
      <c r="G4427" s="5" t="s">
        <v>780</v>
      </c>
      <c r="H4427" s="5" t="s">
        <v>1458</v>
      </c>
    </row>
    <row r="4428" spans="1:14" ht="15" customHeight="1">
      <c r="A4428" s="6" t="s">
        <v>405</v>
      </c>
      <c r="B4428" s="6" t="s">
        <v>167</v>
      </c>
      <c r="C4428" s="6" t="s">
        <v>3629</v>
      </c>
      <c r="D4428" s="6">
        <f>(2500 + 0 + 0)*10^-4</f>
        <v>0.25</v>
      </c>
      <c r="E4428" s="14" t="s">
        <v>4463</v>
      </c>
      <c r="F4428" s="14">
        <f>TRUNC(중기기초자료!F394 * 중기전역변수!C5/1000,0)</f>
        <v>1585</v>
      </c>
      <c r="G4428" s="15">
        <f>TRUNC(F4428*D4428, 1)</f>
        <v>396.2</v>
      </c>
      <c r="H4428" s="6" t="s">
        <v>5631</v>
      </c>
      <c r="I4428" s="6" t="s">
        <v>5631</v>
      </c>
      <c r="K4428" s="6" t="s">
        <v>724</v>
      </c>
      <c r="L4428" s="6" t="s">
        <v>5631</v>
      </c>
      <c r="M4428" s="6" t="s">
        <v>2317</v>
      </c>
      <c r="N4428" s="6" t="s">
        <v>948</v>
      </c>
    </row>
    <row r="4429" spans="1:14" ht="15" customHeight="1">
      <c r="B4429" s="6" t="s">
        <v>4803</v>
      </c>
      <c r="G4429" s="14">
        <f>TRUNC(G4428, 0)</f>
        <v>396</v>
      </c>
    </row>
    <row r="4430" spans="1:14" ht="15" customHeight="1">
      <c r="A4430" s="6" t="s">
        <v>3802</v>
      </c>
    </row>
    <row r="4431" spans="1:14" ht="15" customHeight="1">
      <c r="B4431" s="6" t="s">
        <v>4803</v>
      </c>
    </row>
    <row r="4432" spans="1:14" ht="15" customHeight="1">
      <c r="A4432" s="6" t="s">
        <v>2270</v>
      </c>
    </row>
    <row r="4433" spans="1:14" ht="15" customHeight="1">
      <c r="B4433" s="6" t="s">
        <v>4803</v>
      </c>
    </row>
    <row r="4434" spans="1:14" ht="15" customHeight="1">
      <c r="B4434" s="6" t="s">
        <v>588</v>
      </c>
      <c r="G4434" s="14">
        <f>TRUNC(G4429+G4431+G4433, 0)</f>
        <v>396</v>
      </c>
    </row>
    <row r="4435" spans="1:14" ht="15" customHeight="1">
      <c r="A4435" s="13"/>
      <c r="B4435" s="13"/>
      <c r="C4435" s="13"/>
      <c r="D4435" s="13"/>
      <c r="E4435" s="13"/>
      <c r="F4435" s="13"/>
      <c r="G4435" s="13"/>
      <c r="H4435" s="13"/>
    </row>
    <row r="4436" spans="1:14" ht="15" customHeight="1">
      <c r="A4436" s="13" t="s">
        <v>4970</v>
      </c>
      <c r="B4436" s="13" t="s">
        <v>1364</v>
      </c>
      <c r="C4436" s="13"/>
      <c r="D4436" s="13"/>
      <c r="E4436" s="13"/>
      <c r="F4436" s="13"/>
      <c r="G4436" s="13"/>
      <c r="H4436" s="13"/>
      <c r="I4436" s="6" t="s">
        <v>5631</v>
      </c>
      <c r="J4436" s="6" t="s">
        <v>4836</v>
      </c>
    </row>
    <row r="4437" spans="1:14" ht="15" customHeight="1">
      <c r="A4437" s="13" t="s">
        <v>1567</v>
      </c>
      <c r="B4437" s="13" t="s">
        <v>2606</v>
      </c>
      <c r="C4437" s="13"/>
      <c r="D4437" s="13"/>
      <c r="E4437" s="13"/>
      <c r="F4437" s="13"/>
      <c r="G4437" s="13"/>
      <c r="H4437" s="13"/>
    </row>
    <row r="4438" spans="1:14" ht="15" customHeight="1">
      <c r="A4438" s="5" t="s">
        <v>4302</v>
      </c>
      <c r="B4438" s="5"/>
      <c r="C4438" s="5" t="s">
        <v>2755</v>
      </c>
      <c r="D4438" s="5" t="s">
        <v>182</v>
      </c>
      <c r="E4438" s="5" t="s">
        <v>5266</v>
      </c>
      <c r="F4438" s="5" t="s">
        <v>1321</v>
      </c>
      <c r="G4438" s="5" t="s">
        <v>780</v>
      </c>
      <c r="H4438" s="5" t="s">
        <v>1458</v>
      </c>
    </row>
    <row r="4439" spans="1:14" ht="15" customHeight="1">
      <c r="A4439" s="6" t="s">
        <v>405</v>
      </c>
      <c r="B4439" s="6" t="s">
        <v>167</v>
      </c>
      <c r="C4439" s="6" t="s">
        <v>4978</v>
      </c>
      <c r="D4439" s="6">
        <f>(2500 + 0 + 0)*10^-4</f>
        <v>0.25</v>
      </c>
      <c r="E4439" s="14" t="s">
        <v>4463</v>
      </c>
      <c r="F4439" s="14">
        <f>TRUNC(중기기초자료!F395 * 중기전역변수!C5/1000,0)</f>
        <v>1564</v>
      </c>
      <c r="G4439" s="15">
        <f>TRUNC(F4439*D4439, 1)</f>
        <v>391</v>
      </c>
      <c r="H4439" s="6" t="s">
        <v>5631</v>
      </c>
      <c r="I4439" s="6" t="s">
        <v>5631</v>
      </c>
      <c r="K4439" s="6" t="s">
        <v>724</v>
      </c>
      <c r="L4439" s="6" t="s">
        <v>5631</v>
      </c>
      <c r="M4439" s="6" t="s">
        <v>386</v>
      </c>
      <c r="N4439" s="6" t="s">
        <v>948</v>
      </c>
    </row>
    <row r="4440" spans="1:14" ht="15" customHeight="1">
      <c r="B4440" s="6" t="s">
        <v>4803</v>
      </c>
      <c r="G4440" s="14">
        <f>TRUNC(G4439, 0)</f>
        <v>391</v>
      </c>
    </row>
    <row r="4441" spans="1:14" ht="15" customHeight="1">
      <c r="A4441" s="6" t="s">
        <v>3802</v>
      </c>
    </row>
    <row r="4442" spans="1:14" ht="15" customHeight="1">
      <c r="B4442" s="6" t="s">
        <v>4803</v>
      </c>
    </row>
    <row r="4443" spans="1:14" ht="15" customHeight="1">
      <c r="A4443" s="6" t="s">
        <v>2270</v>
      </c>
    </row>
    <row r="4444" spans="1:14" ht="15" customHeight="1">
      <c r="B4444" s="6" t="s">
        <v>4803</v>
      </c>
    </row>
    <row r="4445" spans="1:14" ht="15" customHeight="1">
      <c r="B4445" s="6" t="s">
        <v>588</v>
      </c>
      <c r="G4445" s="14">
        <f>TRUNC(G4440+G4442+G4444, 0)</f>
        <v>391</v>
      </c>
    </row>
    <row r="4446" spans="1:14" ht="15" customHeight="1">
      <c r="A4446" s="13"/>
      <c r="B4446" s="13"/>
      <c r="C4446" s="13"/>
      <c r="D4446" s="13"/>
      <c r="E4446" s="13"/>
      <c r="F4446" s="13"/>
      <c r="G4446" s="13"/>
      <c r="H4446" s="13"/>
    </row>
    <row r="4447" spans="1:14" ht="15" customHeight="1">
      <c r="A4447" s="13" t="s">
        <v>4970</v>
      </c>
      <c r="B4447" s="13" t="s">
        <v>1661</v>
      </c>
      <c r="C4447" s="13"/>
      <c r="D4447" s="13"/>
      <c r="E4447" s="13"/>
      <c r="F4447" s="13"/>
      <c r="G4447" s="13"/>
      <c r="H4447" s="13"/>
      <c r="I4447" s="6" t="s">
        <v>5631</v>
      </c>
      <c r="J4447" s="6" t="s">
        <v>771</v>
      </c>
    </row>
    <row r="4448" spans="1:14" ht="15" customHeight="1">
      <c r="A4448" s="13" t="s">
        <v>1567</v>
      </c>
      <c r="B4448" s="13" t="s">
        <v>1508</v>
      </c>
      <c r="C4448" s="13"/>
      <c r="D4448" s="13"/>
      <c r="E4448" s="13"/>
      <c r="F4448" s="13"/>
      <c r="G4448" s="13"/>
      <c r="H4448" s="13"/>
    </row>
    <row r="4449" spans="1:14" ht="15" customHeight="1">
      <c r="A4449" s="5" t="s">
        <v>4302</v>
      </c>
      <c r="B4449" s="5"/>
      <c r="C4449" s="5" t="s">
        <v>2755</v>
      </c>
      <c r="D4449" s="5" t="s">
        <v>182</v>
      </c>
      <c r="E4449" s="5" t="s">
        <v>5266</v>
      </c>
      <c r="F4449" s="5" t="s">
        <v>1321</v>
      </c>
      <c r="G4449" s="5" t="s">
        <v>780</v>
      </c>
      <c r="H4449" s="5" t="s">
        <v>1458</v>
      </c>
    </row>
    <row r="4450" spans="1:14" ht="15" customHeight="1">
      <c r="A4450" s="6" t="s">
        <v>405</v>
      </c>
      <c r="B4450" s="6" t="s">
        <v>167</v>
      </c>
      <c r="C4450" s="6" t="s">
        <v>3781</v>
      </c>
      <c r="D4450" s="6">
        <f>(2500 + 0 + 0)*10^-4</f>
        <v>0.25</v>
      </c>
      <c r="E4450" s="14" t="s">
        <v>4463</v>
      </c>
      <c r="F4450" s="14">
        <f>TRUNC(중기기초자료!F396 * 중기전역변수!C5/1000,0)</f>
        <v>2215</v>
      </c>
      <c r="G4450" s="15">
        <f>TRUNC(F4450*D4450, 1)</f>
        <v>553.70000000000005</v>
      </c>
      <c r="H4450" s="6" t="s">
        <v>5631</v>
      </c>
      <c r="I4450" s="6" t="s">
        <v>5631</v>
      </c>
      <c r="K4450" s="6" t="s">
        <v>724</v>
      </c>
      <c r="L4450" s="6" t="s">
        <v>5631</v>
      </c>
      <c r="M4450" s="6" t="s">
        <v>5192</v>
      </c>
      <c r="N4450" s="6" t="s">
        <v>948</v>
      </c>
    </row>
    <row r="4451" spans="1:14" ht="15" customHeight="1">
      <c r="B4451" s="6" t="s">
        <v>4803</v>
      </c>
      <c r="G4451" s="14">
        <f>TRUNC(G4450, 0)</f>
        <v>553</v>
      </c>
    </row>
    <row r="4452" spans="1:14" ht="15" customHeight="1">
      <c r="A4452" s="6" t="s">
        <v>3802</v>
      </c>
    </row>
    <row r="4453" spans="1:14" ht="15" customHeight="1">
      <c r="B4453" s="6" t="s">
        <v>4803</v>
      </c>
    </row>
    <row r="4454" spans="1:14" ht="15" customHeight="1">
      <c r="A4454" s="6" t="s">
        <v>2270</v>
      </c>
    </row>
    <row r="4455" spans="1:14" ht="15" customHeight="1">
      <c r="B4455" s="6" t="s">
        <v>4803</v>
      </c>
    </row>
    <row r="4456" spans="1:14" ht="15" customHeight="1">
      <c r="B4456" s="6" t="s">
        <v>588</v>
      </c>
      <c r="G4456" s="14">
        <f>TRUNC(G4451+G4453+G4455, 0)</f>
        <v>553</v>
      </c>
    </row>
    <row r="4457" spans="1:14" ht="15" customHeight="1">
      <c r="A4457" s="13"/>
      <c r="B4457" s="13"/>
      <c r="C4457" s="13"/>
      <c r="D4457" s="13"/>
      <c r="E4457" s="13"/>
      <c r="F4457" s="13"/>
      <c r="G4457" s="13"/>
      <c r="H4457" s="13"/>
    </row>
    <row r="4458" spans="1:14" ht="15" customHeight="1">
      <c r="A4458" s="13" t="s">
        <v>4970</v>
      </c>
      <c r="B4458" s="13" t="s">
        <v>5211</v>
      </c>
      <c r="C4458" s="13"/>
      <c r="D4458" s="13"/>
      <c r="E4458" s="13"/>
      <c r="F4458" s="13"/>
      <c r="G4458" s="13"/>
      <c r="H4458" s="13"/>
      <c r="I4458" s="6" t="s">
        <v>5631</v>
      </c>
      <c r="J4458" s="6" t="s">
        <v>3988</v>
      </c>
    </row>
    <row r="4459" spans="1:14" ht="15" customHeight="1">
      <c r="A4459" s="13" t="s">
        <v>1567</v>
      </c>
      <c r="B4459" s="13" t="s">
        <v>2463</v>
      </c>
      <c r="C4459" s="13"/>
      <c r="D4459" s="13"/>
      <c r="E4459" s="13"/>
      <c r="F4459" s="13"/>
      <c r="G4459" s="13"/>
      <c r="H4459" s="13"/>
    </row>
    <row r="4460" spans="1:14" ht="15" customHeight="1">
      <c r="A4460" s="5" t="s">
        <v>4302</v>
      </c>
      <c r="B4460" s="5"/>
      <c r="C4460" s="5" t="s">
        <v>2755</v>
      </c>
      <c r="D4460" s="5" t="s">
        <v>182</v>
      </c>
      <c r="E4460" s="5" t="s">
        <v>5266</v>
      </c>
      <c r="F4460" s="5" t="s">
        <v>1321</v>
      </c>
      <c r="G4460" s="5" t="s">
        <v>780</v>
      </c>
      <c r="H4460" s="5" t="s">
        <v>1458</v>
      </c>
    </row>
    <row r="4461" spans="1:14" ht="15" customHeight="1">
      <c r="A4461" s="6" t="s">
        <v>405</v>
      </c>
      <c r="B4461" s="6" t="s">
        <v>3264</v>
      </c>
      <c r="C4461" s="6" t="s">
        <v>5613</v>
      </c>
      <c r="D4461" s="6">
        <f>(1500 + 417 + 533)*10^-4</f>
        <v>0.24500000000000002</v>
      </c>
      <c r="E4461" s="14" t="s">
        <v>4463</v>
      </c>
      <c r="F4461" s="14">
        <f>TRUNC(중기기초자료!F397 * 중기전역변수!C5/1000,0)</f>
        <v>15040</v>
      </c>
      <c r="G4461" s="15">
        <f>TRUNC(F4461*D4461, 1)</f>
        <v>3684.8</v>
      </c>
      <c r="H4461" s="6" t="s">
        <v>5631</v>
      </c>
      <c r="I4461" s="6" t="s">
        <v>5631</v>
      </c>
      <c r="K4461" s="6" t="s">
        <v>724</v>
      </c>
      <c r="L4461" s="6" t="s">
        <v>5631</v>
      </c>
      <c r="M4461" s="6" t="s">
        <v>2733</v>
      </c>
      <c r="N4461" s="6" t="s">
        <v>5130</v>
      </c>
    </row>
    <row r="4462" spans="1:14" ht="15" customHeight="1">
      <c r="B4462" s="6" t="s">
        <v>4803</v>
      </c>
      <c r="G4462" s="14">
        <f>TRUNC(G4461, 0)</f>
        <v>3684</v>
      </c>
    </row>
    <row r="4463" spans="1:14" ht="15" customHeight="1">
      <c r="A4463" s="6" t="s">
        <v>3802</v>
      </c>
    </row>
    <row r="4464" spans="1:14" ht="15" customHeight="1">
      <c r="B4464" s="6" t="s">
        <v>4803</v>
      </c>
    </row>
    <row r="4465" spans="1:14" ht="15" customHeight="1">
      <c r="A4465" s="6" t="s">
        <v>2270</v>
      </c>
    </row>
    <row r="4466" spans="1:14" ht="15" customHeight="1">
      <c r="B4466" s="6" t="s">
        <v>4803</v>
      </c>
    </row>
    <row r="4467" spans="1:14" ht="15" customHeight="1">
      <c r="B4467" s="6" t="s">
        <v>588</v>
      </c>
      <c r="G4467" s="14">
        <f>TRUNC(G4462+G4464+G4466, 0)</f>
        <v>3684</v>
      </c>
    </row>
    <row r="4468" spans="1:14" ht="15" customHeight="1">
      <c r="A4468" s="13"/>
      <c r="B4468" s="13"/>
      <c r="C4468" s="13"/>
      <c r="D4468" s="13"/>
      <c r="E4468" s="13"/>
      <c r="F4468" s="13"/>
      <c r="G4468" s="13"/>
      <c r="H4468" s="13"/>
    </row>
    <row r="4469" spans="1:14" ht="15" customHeight="1">
      <c r="A4469" s="13" t="s">
        <v>4970</v>
      </c>
      <c r="B4469" s="13" t="s">
        <v>4017</v>
      </c>
      <c r="C4469" s="13"/>
      <c r="D4469" s="13"/>
      <c r="E4469" s="13"/>
      <c r="F4469" s="13"/>
      <c r="G4469" s="13"/>
      <c r="H4469" s="13"/>
      <c r="I4469" s="6" t="s">
        <v>5631</v>
      </c>
      <c r="J4469" s="6" t="s">
        <v>1255</v>
      </c>
    </row>
    <row r="4470" spans="1:14" ht="15" customHeight="1">
      <c r="A4470" s="13" t="s">
        <v>1567</v>
      </c>
      <c r="B4470" s="13" t="s">
        <v>1932</v>
      </c>
      <c r="C4470" s="13"/>
      <c r="D4470" s="13"/>
      <c r="E4470" s="13"/>
      <c r="F4470" s="13"/>
      <c r="G4470" s="13"/>
      <c r="H4470" s="13"/>
    </row>
    <row r="4471" spans="1:14" ht="15" customHeight="1">
      <c r="A4471" s="5" t="s">
        <v>4302</v>
      </c>
      <c r="B4471" s="5"/>
      <c r="C4471" s="5" t="s">
        <v>2755</v>
      </c>
      <c r="D4471" s="5" t="s">
        <v>182</v>
      </c>
      <c r="E4471" s="5" t="s">
        <v>5266</v>
      </c>
      <c r="F4471" s="5" t="s">
        <v>1321</v>
      </c>
      <c r="G4471" s="5" t="s">
        <v>780</v>
      </c>
      <c r="H4471" s="5" t="s">
        <v>1458</v>
      </c>
    </row>
    <row r="4472" spans="1:14" ht="15" customHeight="1">
      <c r="A4472" s="6" t="s">
        <v>405</v>
      </c>
      <c r="B4472" s="6" t="s">
        <v>2380</v>
      </c>
      <c r="C4472" s="6" t="s">
        <v>1346</v>
      </c>
      <c r="D4472" s="6">
        <f>(857 + 238 + 410)*10^-4</f>
        <v>0.15049999999999999</v>
      </c>
      <c r="E4472" s="14" t="s">
        <v>4463</v>
      </c>
      <c r="F4472" s="14">
        <f>TRUNC(중기기초자료!F398 * 중기전역변수!C5/1000,0)</f>
        <v>86831</v>
      </c>
      <c r="G4472" s="15">
        <f>TRUNC(F4472*D4472, 1)</f>
        <v>13068</v>
      </c>
      <c r="H4472" s="6" t="s">
        <v>5631</v>
      </c>
      <c r="I4472" s="6" t="s">
        <v>5631</v>
      </c>
      <c r="K4472" s="6" t="s">
        <v>724</v>
      </c>
      <c r="L4472" s="6" t="s">
        <v>5631</v>
      </c>
      <c r="M4472" s="6" t="s">
        <v>5557</v>
      </c>
      <c r="N4472" s="6" t="s">
        <v>2135</v>
      </c>
    </row>
    <row r="4473" spans="1:14" ht="15" customHeight="1">
      <c r="B4473" s="6" t="s">
        <v>4803</v>
      </c>
      <c r="G4473" s="14">
        <f>TRUNC(G4472, 0)</f>
        <v>13068</v>
      </c>
    </row>
    <row r="4474" spans="1:14" ht="15" customHeight="1">
      <c r="A4474" s="6" t="s">
        <v>3802</v>
      </c>
    </row>
    <row r="4475" spans="1:14" ht="15" customHeight="1">
      <c r="B4475" s="6" t="s">
        <v>4803</v>
      </c>
    </row>
    <row r="4476" spans="1:14" ht="15" customHeight="1">
      <c r="A4476" s="6" t="s">
        <v>2270</v>
      </c>
      <c r="B4476" s="6" t="s">
        <v>2417</v>
      </c>
      <c r="C4476" s="6" t="s">
        <v>2659</v>
      </c>
      <c r="D4476" s="6">
        <v>1</v>
      </c>
      <c r="E4476" s="15" t="s">
        <v>3317</v>
      </c>
      <c r="F4476" s="15">
        <f>TRUNC(중기기초자료!E721 * 중기전역변수!C19, 1)</f>
        <v>25758.7</v>
      </c>
      <c r="G4476" s="15">
        <f>TRUNC(F4476*D4476, 1)</f>
        <v>25758.7</v>
      </c>
      <c r="H4476" s="6" t="s">
        <v>5631</v>
      </c>
      <c r="I4476" s="6" t="s">
        <v>5631</v>
      </c>
      <c r="K4476" s="6" t="s">
        <v>4875</v>
      </c>
      <c r="L4476" s="6" t="s">
        <v>5631</v>
      </c>
      <c r="M4476" s="6" t="s">
        <v>3230</v>
      </c>
    </row>
    <row r="4477" spans="1:14" ht="15" customHeight="1">
      <c r="B4477" s="6" t="s">
        <v>4803</v>
      </c>
      <c r="G4477" s="14">
        <f>TRUNC(G4476, 0)</f>
        <v>25758</v>
      </c>
    </row>
    <row r="4478" spans="1:14" ht="15" customHeight="1">
      <c r="B4478" s="6" t="s">
        <v>588</v>
      </c>
      <c r="G4478" s="14">
        <f>TRUNC(G4473+G4475+G4477, 0)</f>
        <v>38826</v>
      </c>
    </row>
    <row r="4479" spans="1:14" ht="15" customHeight="1">
      <c r="A4479" s="13"/>
      <c r="B4479" s="13"/>
      <c r="C4479" s="13"/>
      <c r="D4479" s="13"/>
      <c r="E4479" s="13"/>
      <c r="F4479" s="13"/>
      <c r="G4479" s="13"/>
      <c r="H4479" s="13"/>
    </row>
    <row r="4480" spans="1:14" ht="15" customHeight="1">
      <c r="A4480" s="13" t="s">
        <v>4970</v>
      </c>
      <c r="B4480" s="13" t="s">
        <v>1067</v>
      </c>
      <c r="C4480" s="13"/>
      <c r="D4480" s="13"/>
      <c r="E4480" s="13"/>
      <c r="F4480" s="13"/>
      <c r="G4480" s="13"/>
      <c r="H4480" s="13"/>
      <c r="I4480" s="6" t="s">
        <v>5631</v>
      </c>
      <c r="J4480" s="6" t="s">
        <v>634</v>
      </c>
    </row>
    <row r="4481" spans="1:14" ht="15" customHeight="1">
      <c r="A4481" s="13" t="s">
        <v>1567</v>
      </c>
      <c r="B4481" s="13" t="s">
        <v>5449</v>
      </c>
      <c r="C4481" s="13"/>
      <c r="D4481" s="13"/>
      <c r="E4481" s="13"/>
      <c r="F4481" s="13"/>
      <c r="G4481" s="13"/>
      <c r="H4481" s="13"/>
    </row>
    <row r="4482" spans="1:14" ht="15" customHeight="1">
      <c r="A4482" s="5" t="s">
        <v>4302</v>
      </c>
      <c r="B4482" s="5"/>
      <c r="C4482" s="5" t="s">
        <v>2755</v>
      </c>
      <c r="D4482" s="5" t="s">
        <v>182</v>
      </c>
      <c r="E4482" s="5" t="s">
        <v>5266</v>
      </c>
      <c r="F4482" s="5" t="s">
        <v>1321</v>
      </c>
      <c r="G4482" s="5" t="s">
        <v>780</v>
      </c>
      <c r="H4482" s="5" t="s">
        <v>1458</v>
      </c>
    </row>
    <row r="4483" spans="1:14" ht="15" customHeight="1">
      <c r="A4483" s="6" t="s">
        <v>405</v>
      </c>
      <c r="B4483" s="6" t="s">
        <v>1551</v>
      </c>
      <c r="C4483" s="6" t="s">
        <v>4269</v>
      </c>
      <c r="D4483" s="6">
        <f>(1500 + 417 + 533)*10^-4</f>
        <v>0.24500000000000002</v>
      </c>
      <c r="E4483" s="14" t="s">
        <v>740</v>
      </c>
      <c r="F4483" s="14">
        <f>중기기초자료!F399</f>
        <v>41279</v>
      </c>
      <c r="G4483" s="15">
        <f>TRUNC(F4483*D4483, 1)</f>
        <v>10113.299999999999</v>
      </c>
      <c r="H4483" s="6" t="s">
        <v>5631</v>
      </c>
      <c r="I4483" s="6" t="s">
        <v>5631</v>
      </c>
      <c r="K4483" s="6" t="s">
        <v>724</v>
      </c>
      <c r="L4483" s="6" t="s">
        <v>5631</v>
      </c>
      <c r="M4483" s="6" t="s">
        <v>4576</v>
      </c>
      <c r="N4483" s="6" t="s">
        <v>5130</v>
      </c>
    </row>
    <row r="4484" spans="1:14" ht="15" customHeight="1">
      <c r="B4484" s="6" t="s">
        <v>4803</v>
      </c>
      <c r="G4484" s="14">
        <f>TRUNC(G4483, 0)</f>
        <v>10113</v>
      </c>
    </row>
    <row r="4485" spans="1:14" ht="15" customHeight="1">
      <c r="A4485" s="6" t="s">
        <v>3802</v>
      </c>
    </row>
    <row r="4486" spans="1:14" ht="15" customHeight="1">
      <c r="B4486" s="6" t="s">
        <v>4803</v>
      </c>
    </row>
    <row r="4487" spans="1:14" ht="15" customHeight="1">
      <c r="A4487" s="6" t="s">
        <v>2270</v>
      </c>
      <c r="B4487" s="6" t="s">
        <v>2417</v>
      </c>
      <c r="C4487" s="6" t="s">
        <v>2659</v>
      </c>
      <c r="D4487" s="6">
        <v>1</v>
      </c>
      <c r="E4487" s="15" t="s">
        <v>3317</v>
      </c>
      <c r="F4487" s="15">
        <f>TRUNC(중기기초자료!E721 * 중기전역변수!C19, 1)</f>
        <v>25758.7</v>
      </c>
      <c r="G4487" s="15">
        <f>TRUNC(F4487*D4487, 1)</f>
        <v>25758.7</v>
      </c>
      <c r="H4487" s="6" t="s">
        <v>5631</v>
      </c>
      <c r="I4487" s="6" t="s">
        <v>5631</v>
      </c>
      <c r="K4487" s="6" t="s">
        <v>3156</v>
      </c>
      <c r="L4487" s="6" t="s">
        <v>5631</v>
      </c>
      <c r="M4487" s="6" t="s">
        <v>3230</v>
      </c>
    </row>
    <row r="4488" spans="1:14" ht="15" customHeight="1">
      <c r="B4488" s="6" t="s">
        <v>4803</v>
      </c>
      <c r="G4488" s="14">
        <f>TRUNC(G4487, 0)</f>
        <v>25758</v>
      </c>
    </row>
    <row r="4489" spans="1:14" ht="15" customHeight="1">
      <c r="B4489" s="6" t="s">
        <v>588</v>
      </c>
      <c r="G4489" s="14">
        <f>TRUNC(G4484+G4486+G4488, 0)</f>
        <v>35871</v>
      </c>
    </row>
    <row r="4490" spans="1:14" ht="15" customHeight="1">
      <c r="A4490" s="13"/>
      <c r="B4490" s="13"/>
      <c r="C4490" s="13"/>
      <c r="D4490" s="13"/>
      <c r="E4490" s="13"/>
      <c r="F4490" s="13"/>
      <c r="G4490" s="13"/>
      <c r="H4490" s="13"/>
    </row>
    <row r="4491" spans="1:14" ht="15" customHeight="1">
      <c r="A4491" s="13" t="s">
        <v>4970</v>
      </c>
      <c r="B4491" s="13" t="s">
        <v>1965</v>
      </c>
      <c r="C4491" s="13"/>
      <c r="D4491" s="13"/>
      <c r="E4491" s="13"/>
      <c r="F4491" s="13"/>
      <c r="G4491" s="13"/>
      <c r="H4491" s="13"/>
      <c r="I4491" s="6" t="s">
        <v>5631</v>
      </c>
      <c r="J4491" s="6" t="s">
        <v>1745</v>
      </c>
    </row>
    <row r="4492" spans="1:14" ht="15" customHeight="1">
      <c r="A4492" s="13" t="s">
        <v>1567</v>
      </c>
      <c r="B4492" s="13" t="s">
        <v>2187</v>
      </c>
      <c r="C4492" s="13"/>
      <c r="D4492" s="13"/>
      <c r="E4492" s="13"/>
      <c r="F4492" s="13"/>
      <c r="G4492" s="13"/>
      <c r="H4492" s="13"/>
    </row>
    <row r="4493" spans="1:14" ht="15" customHeight="1">
      <c r="A4493" s="5" t="s">
        <v>4302</v>
      </c>
      <c r="B4493" s="5"/>
      <c r="C4493" s="5" t="s">
        <v>2755</v>
      </c>
      <c r="D4493" s="5" t="s">
        <v>182</v>
      </c>
      <c r="E4493" s="5" t="s">
        <v>5266</v>
      </c>
      <c r="F4493" s="5" t="s">
        <v>1321</v>
      </c>
      <c r="G4493" s="5" t="s">
        <v>780</v>
      </c>
      <c r="H4493" s="5" t="s">
        <v>1458</v>
      </c>
    </row>
    <row r="4494" spans="1:14" ht="15" customHeight="1">
      <c r="A4494" s="6" t="s">
        <v>405</v>
      </c>
      <c r="B4494" s="6" t="s">
        <v>4843</v>
      </c>
      <c r="C4494" s="6" t="s">
        <v>635</v>
      </c>
      <c r="D4494" s="6">
        <f>(857 + 238 + 410)*10^-4</f>
        <v>0.15049999999999999</v>
      </c>
      <c r="E4494" s="14" t="s">
        <v>740</v>
      </c>
      <c r="F4494" s="14">
        <f>중기기초자료!F400</f>
        <v>130000</v>
      </c>
      <c r="G4494" s="15">
        <f>TRUNC(F4494*D4494, 1)</f>
        <v>19565</v>
      </c>
      <c r="H4494" s="6" t="s">
        <v>5631</v>
      </c>
      <c r="I4494" s="6" t="s">
        <v>5631</v>
      </c>
      <c r="K4494" s="6" t="s">
        <v>724</v>
      </c>
      <c r="L4494" s="6" t="s">
        <v>5631</v>
      </c>
      <c r="M4494" s="6" t="s">
        <v>1517</v>
      </c>
      <c r="N4494" s="6" t="s">
        <v>4258</v>
      </c>
    </row>
    <row r="4495" spans="1:14" ht="15" customHeight="1">
      <c r="B4495" s="6" t="s">
        <v>4803</v>
      </c>
      <c r="G4495" s="14">
        <f>TRUNC(G4494, 0)</f>
        <v>19565</v>
      </c>
    </row>
    <row r="4496" spans="1:14" ht="15" customHeight="1">
      <c r="A4496" s="6" t="s">
        <v>3802</v>
      </c>
      <c r="B4496" s="6" t="s">
        <v>2171</v>
      </c>
      <c r="C4496" s="6" t="s">
        <v>4283</v>
      </c>
      <c r="D4496" s="6">
        <v>18.600000000000001</v>
      </c>
      <c r="E4496" s="16" t="s">
        <v>5542</v>
      </c>
      <c r="F4496" s="16">
        <f>중기기초자료!D731</f>
        <v>1223</v>
      </c>
      <c r="G4496" s="15">
        <f>TRUNC(F4496*D4496, 1)</f>
        <v>22747.8</v>
      </c>
      <c r="H4496" s="6" t="s">
        <v>5631</v>
      </c>
      <c r="I4496" s="6" t="s">
        <v>5631</v>
      </c>
      <c r="K4496" s="6" t="s">
        <v>2015</v>
      </c>
      <c r="L4496" s="6" t="s">
        <v>5631</v>
      </c>
      <c r="M4496" s="6" t="s">
        <v>1155</v>
      </c>
    </row>
    <row r="4497" spans="1:14" ht="15" customHeight="1">
      <c r="B4497" s="6" t="s">
        <v>5479</v>
      </c>
      <c r="C4497" s="6" t="s">
        <v>4236</v>
      </c>
      <c r="D4497" s="6">
        <v>23</v>
      </c>
      <c r="E4497" s="16" t="s">
        <v>4809</v>
      </c>
      <c r="F4497" s="16">
        <v>0</v>
      </c>
      <c r="G4497" s="15">
        <f>TRUNC((G4496) * D4497/100, 1)</f>
        <v>5231.8999999999996</v>
      </c>
      <c r="H4497" s="6" t="s">
        <v>5631</v>
      </c>
      <c r="I4497" s="6" t="s">
        <v>5631</v>
      </c>
      <c r="K4497" s="6" t="s">
        <v>608</v>
      </c>
      <c r="L4497" s="6" t="s">
        <v>5631</v>
      </c>
      <c r="M4497" s="6" t="s">
        <v>3749</v>
      </c>
      <c r="N4497" s="6" t="s">
        <v>3188</v>
      </c>
    </row>
    <row r="4498" spans="1:14" ht="15" customHeight="1">
      <c r="B4498" s="6" t="s">
        <v>4803</v>
      </c>
      <c r="G4498" s="14">
        <f>TRUNC(G4496+G4497, 0)</f>
        <v>27979</v>
      </c>
    </row>
    <row r="4499" spans="1:14" ht="15" customHeight="1">
      <c r="A4499" s="6" t="s">
        <v>2270</v>
      </c>
      <c r="B4499" s="6" t="s">
        <v>2417</v>
      </c>
      <c r="C4499" s="6" t="s">
        <v>2659</v>
      </c>
      <c r="D4499" s="6">
        <v>1</v>
      </c>
      <c r="E4499" s="15" t="s">
        <v>3317</v>
      </c>
      <c r="F4499" s="15">
        <f>TRUNC(중기기초자료!E721 * 중기전역변수!C19, 1)</f>
        <v>25758.7</v>
      </c>
      <c r="G4499" s="15">
        <f>TRUNC(F4499*D4499, 1)</f>
        <v>25758.7</v>
      </c>
      <c r="H4499" s="6" t="s">
        <v>5631</v>
      </c>
      <c r="I4499" s="6" t="s">
        <v>5631</v>
      </c>
      <c r="K4499" s="6" t="s">
        <v>3156</v>
      </c>
      <c r="L4499" s="6" t="s">
        <v>5631</v>
      </c>
      <c r="M4499" s="6" t="s">
        <v>3230</v>
      </c>
    </row>
    <row r="4500" spans="1:14" ht="15" customHeight="1">
      <c r="B4500" s="6" t="s">
        <v>4803</v>
      </c>
      <c r="G4500" s="14">
        <f>TRUNC(G4499, 0)</f>
        <v>25758</v>
      </c>
    </row>
    <row r="4501" spans="1:14" ht="15" customHeight="1">
      <c r="B4501" s="6" t="s">
        <v>588</v>
      </c>
      <c r="G4501" s="14">
        <f>TRUNC(G4495+G4498+G4500, 0)</f>
        <v>73302</v>
      </c>
    </row>
    <row r="4502" spans="1:14" ht="15" customHeight="1">
      <c r="A4502" s="13"/>
      <c r="B4502" s="13"/>
      <c r="C4502" s="13"/>
      <c r="D4502" s="13"/>
      <c r="E4502" s="13"/>
      <c r="F4502" s="13"/>
      <c r="G4502" s="13"/>
      <c r="H4502" s="13"/>
    </row>
    <row r="4503" spans="1:14" ht="15" customHeight="1">
      <c r="A4503" s="13" t="s">
        <v>4970</v>
      </c>
      <c r="B4503" s="13" t="s">
        <v>2637</v>
      </c>
      <c r="C4503" s="13"/>
      <c r="D4503" s="13"/>
      <c r="E4503" s="13"/>
      <c r="F4503" s="13"/>
      <c r="G4503" s="13"/>
      <c r="H4503" s="13"/>
      <c r="I4503" s="6" t="s">
        <v>5631</v>
      </c>
      <c r="J4503" s="6" t="s">
        <v>1680</v>
      </c>
    </row>
    <row r="4504" spans="1:14" ht="15" customHeight="1">
      <c r="A4504" s="13" t="s">
        <v>1567</v>
      </c>
      <c r="B4504" s="13" t="s">
        <v>2727</v>
      </c>
      <c r="C4504" s="13"/>
      <c r="D4504" s="13"/>
      <c r="E4504" s="13"/>
      <c r="F4504" s="13"/>
      <c r="G4504" s="13"/>
      <c r="H4504" s="13"/>
    </row>
    <row r="4505" spans="1:14" ht="15" customHeight="1">
      <c r="A4505" s="5" t="s">
        <v>4302</v>
      </c>
      <c r="B4505" s="5"/>
      <c r="C4505" s="5" t="s">
        <v>2755</v>
      </c>
      <c r="D4505" s="5" t="s">
        <v>182</v>
      </c>
      <c r="E4505" s="5" t="s">
        <v>5266</v>
      </c>
      <c r="F4505" s="5" t="s">
        <v>1321</v>
      </c>
      <c r="G4505" s="5" t="s">
        <v>780</v>
      </c>
      <c r="H4505" s="5" t="s">
        <v>1458</v>
      </c>
    </row>
    <row r="4506" spans="1:14" ht="15" customHeight="1">
      <c r="A4506" s="6" t="s">
        <v>405</v>
      </c>
      <c r="B4506" s="6" t="s">
        <v>4843</v>
      </c>
      <c r="C4506" s="6" t="s">
        <v>715</v>
      </c>
      <c r="D4506" s="6">
        <f>(857 + 238 + 410)*10^-4</f>
        <v>0.15049999999999999</v>
      </c>
      <c r="E4506" s="14" t="s">
        <v>740</v>
      </c>
      <c r="F4506" s="14">
        <f>중기기초자료!F401</f>
        <v>175000</v>
      </c>
      <c r="G4506" s="15">
        <f>TRUNC(F4506*D4506, 1)</f>
        <v>26337.5</v>
      </c>
      <c r="H4506" s="6" t="s">
        <v>5631</v>
      </c>
      <c r="I4506" s="6" t="s">
        <v>5631</v>
      </c>
      <c r="K4506" s="6" t="s">
        <v>724</v>
      </c>
      <c r="L4506" s="6" t="s">
        <v>5631</v>
      </c>
      <c r="M4506" s="6" t="s">
        <v>1424</v>
      </c>
      <c r="N4506" s="6" t="s">
        <v>4258</v>
      </c>
    </row>
    <row r="4507" spans="1:14" ht="15" customHeight="1">
      <c r="B4507" s="6" t="s">
        <v>4803</v>
      </c>
      <c r="G4507" s="14">
        <f>TRUNC(G4506, 0)</f>
        <v>26337</v>
      </c>
    </row>
    <row r="4508" spans="1:14" ht="15" customHeight="1">
      <c r="A4508" s="6" t="s">
        <v>3802</v>
      </c>
      <c r="B4508" s="6" t="s">
        <v>2171</v>
      </c>
      <c r="C4508" s="6" t="s">
        <v>4283</v>
      </c>
      <c r="D4508" s="6">
        <v>25.7</v>
      </c>
      <c r="E4508" s="16" t="s">
        <v>5542</v>
      </c>
      <c r="F4508" s="16">
        <f>중기기초자료!D731</f>
        <v>1223</v>
      </c>
      <c r="G4508" s="15">
        <f>TRUNC(F4508*D4508, 1)</f>
        <v>31431.1</v>
      </c>
      <c r="H4508" s="6" t="s">
        <v>5631</v>
      </c>
      <c r="I4508" s="6" t="s">
        <v>5631</v>
      </c>
      <c r="K4508" s="6" t="s">
        <v>2015</v>
      </c>
      <c r="L4508" s="6" t="s">
        <v>5631</v>
      </c>
      <c r="M4508" s="6" t="s">
        <v>1155</v>
      </c>
    </row>
    <row r="4509" spans="1:14" ht="15" customHeight="1">
      <c r="B4509" s="6" t="s">
        <v>5479</v>
      </c>
      <c r="C4509" s="6" t="s">
        <v>4236</v>
      </c>
      <c r="D4509" s="6">
        <v>23</v>
      </c>
      <c r="E4509" s="16" t="s">
        <v>4809</v>
      </c>
      <c r="F4509" s="16">
        <v>0</v>
      </c>
      <c r="G4509" s="15">
        <f>TRUNC((G4508) * D4509/100, 1)</f>
        <v>7229.1</v>
      </c>
      <c r="H4509" s="6" t="s">
        <v>5631</v>
      </c>
      <c r="I4509" s="6" t="s">
        <v>5631</v>
      </c>
      <c r="K4509" s="6" t="s">
        <v>608</v>
      </c>
      <c r="L4509" s="6" t="s">
        <v>5631</v>
      </c>
      <c r="M4509" s="6" t="s">
        <v>3749</v>
      </c>
      <c r="N4509" s="6" t="s">
        <v>3188</v>
      </c>
    </row>
    <row r="4510" spans="1:14" ht="15" customHeight="1">
      <c r="B4510" s="6" t="s">
        <v>4803</v>
      </c>
      <c r="G4510" s="14">
        <f>TRUNC(G4508+G4509, 0)</f>
        <v>38660</v>
      </c>
    </row>
    <row r="4511" spans="1:14" ht="15" customHeight="1">
      <c r="A4511" s="6" t="s">
        <v>2270</v>
      </c>
      <c r="B4511" s="6" t="s">
        <v>2417</v>
      </c>
      <c r="C4511" s="6" t="s">
        <v>2659</v>
      </c>
      <c r="D4511" s="6">
        <v>1</v>
      </c>
      <c r="E4511" s="15" t="s">
        <v>3317</v>
      </c>
      <c r="F4511" s="15">
        <f>TRUNC(중기기초자료!E721 * 중기전역변수!C19, 1)</f>
        <v>25758.7</v>
      </c>
      <c r="G4511" s="15">
        <f>TRUNC(F4511*D4511, 1)</f>
        <v>25758.7</v>
      </c>
      <c r="H4511" s="6" t="s">
        <v>5631</v>
      </c>
      <c r="I4511" s="6" t="s">
        <v>5631</v>
      </c>
      <c r="K4511" s="6" t="s">
        <v>3156</v>
      </c>
      <c r="L4511" s="6" t="s">
        <v>5631</v>
      </c>
      <c r="M4511" s="6" t="s">
        <v>3230</v>
      </c>
    </row>
    <row r="4512" spans="1:14" ht="15" customHeight="1">
      <c r="B4512" s="6" t="s">
        <v>4803</v>
      </c>
      <c r="G4512" s="14">
        <f>TRUNC(G4511, 0)</f>
        <v>25758</v>
      </c>
    </row>
    <row r="4513" spans="1:14" ht="15" customHeight="1">
      <c r="B4513" s="6" t="s">
        <v>588</v>
      </c>
      <c r="G4513" s="14">
        <f>TRUNC(G4507+G4510+G4512, 0)</f>
        <v>90755</v>
      </c>
    </row>
    <row r="4514" spans="1:14" ht="15" customHeight="1">
      <c r="A4514" s="13"/>
      <c r="B4514" s="13"/>
      <c r="C4514" s="13"/>
      <c r="D4514" s="13"/>
      <c r="E4514" s="13"/>
      <c r="F4514" s="13"/>
      <c r="G4514" s="13"/>
      <c r="H4514" s="13"/>
    </row>
    <row r="4515" spans="1:14" ht="15" customHeight="1">
      <c r="A4515" s="13" t="s">
        <v>4970</v>
      </c>
      <c r="B4515" s="13" t="s">
        <v>1620</v>
      </c>
      <c r="C4515" s="13"/>
      <c r="D4515" s="13"/>
      <c r="E4515" s="13"/>
      <c r="F4515" s="13"/>
      <c r="G4515" s="13"/>
      <c r="H4515" s="13"/>
      <c r="I4515" s="6" t="s">
        <v>5631</v>
      </c>
      <c r="J4515" s="6" t="s">
        <v>5282</v>
      </c>
    </row>
    <row r="4516" spans="1:14" ht="15" customHeight="1">
      <c r="A4516" s="13" t="s">
        <v>1567</v>
      </c>
      <c r="B4516" s="13" t="s">
        <v>3478</v>
      </c>
      <c r="C4516" s="13"/>
      <c r="D4516" s="13"/>
      <c r="E4516" s="13"/>
      <c r="F4516" s="13"/>
      <c r="G4516" s="13"/>
      <c r="H4516" s="13"/>
    </row>
    <row r="4517" spans="1:14" ht="15" customHeight="1">
      <c r="A4517" s="5" t="s">
        <v>4302</v>
      </c>
      <c r="B4517" s="5"/>
      <c r="C4517" s="5" t="s">
        <v>2755</v>
      </c>
      <c r="D4517" s="5" t="s">
        <v>182</v>
      </c>
      <c r="E4517" s="5" t="s">
        <v>5266</v>
      </c>
      <c r="F4517" s="5" t="s">
        <v>1321</v>
      </c>
      <c r="G4517" s="5" t="s">
        <v>780</v>
      </c>
      <c r="H4517" s="5" t="s">
        <v>1458</v>
      </c>
    </row>
    <row r="4518" spans="1:14" ht="15" customHeight="1">
      <c r="A4518" s="6" t="s">
        <v>405</v>
      </c>
      <c r="B4518" s="6" t="s">
        <v>4879</v>
      </c>
      <c r="C4518" s="6" t="s">
        <v>3846</v>
      </c>
      <c r="D4518" s="6">
        <f>(2500 + 0 + 0)*10^-4</f>
        <v>0.25</v>
      </c>
      <c r="E4518" s="14" t="s">
        <v>4463</v>
      </c>
      <c r="F4518" s="14">
        <f>TRUNC(중기기초자료!F402 * 중기전역변수!C5/1000,0)</f>
        <v>2671</v>
      </c>
      <c r="G4518" s="15">
        <f>TRUNC(F4518*D4518, 1)</f>
        <v>667.7</v>
      </c>
      <c r="H4518" s="6" t="s">
        <v>5631</v>
      </c>
      <c r="I4518" s="6" t="s">
        <v>5631</v>
      </c>
      <c r="K4518" s="6" t="s">
        <v>724</v>
      </c>
      <c r="L4518" s="6" t="s">
        <v>5631</v>
      </c>
      <c r="M4518" s="6" t="s">
        <v>848</v>
      </c>
      <c r="N4518" s="6" t="s">
        <v>948</v>
      </c>
    </row>
    <row r="4519" spans="1:14" ht="15" customHeight="1">
      <c r="B4519" s="6" t="s">
        <v>4803</v>
      </c>
      <c r="G4519" s="14">
        <f>TRUNC(G4518, 0)</f>
        <v>667</v>
      </c>
    </row>
    <row r="4520" spans="1:14" ht="15" customHeight="1">
      <c r="A4520" s="6" t="s">
        <v>3802</v>
      </c>
    </row>
    <row r="4521" spans="1:14" ht="15" customHeight="1">
      <c r="B4521" s="6" t="s">
        <v>4803</v>
      </c>
    </row>
    <row r="4522" spans="1:14" ht="15" customHeight="1">
      <c r="A4522" s="6" t="s">
        <v>2270</v>
      </c>
    </row>
    <row r="4523" spans="1:14" ht="15" customHeight="1">
      <c r="B4523" s="6" t="s">
        <v>4803</v>
      </c>
    </row>
    <row r="4524" spans="1:14" ht="15" customHeight="1">
      <c r="B4524" s="6" t="s">
        <v>588</v>
      </c>
      <c r="G4524" s="14">
        <f>TRUNC(G4519+G4521+G4523, 0)</f>
        <v>667</v>
      </c>
    </row>
    <row r="4525" spans="1:14" ht="15" customHeight="1">
      <c r="A4525" s="13"/>
      <c r="B4525" s="13"/>
      <c r="C4525" s="13"/>
      <c r="D4525" s="13"/>
      <c r="E4525" s="13"/>
      <c r="F4525" s="13"/>
      <c r="G4525" s="13"/>
      <c r="H4525" s="13"/>
    </row>
    <row r="4526" spans="1:14" ht="15" customHeight="1">
      <c r="A4526" s="13" t="s">
        <v>4970</v>
      </c>
      <c r="B4526" s="13" t="s">
        <v>4158</v>
      </c>
      <c r="C4526" s="13"/>
      <c r="D4526" s="13"/>
      <c r="E4526" s="13"/>
      <c r="F4526" s="13"/>
      <c r="G4526" s="13"/>
      <c r="H4526" s="13"/>
      <c r="I4526" s="6" t="s">
        <v>5631</v>
      </c>
      <c r="J4526" s="6" t="s">
        <v>878</v>
      </c>
    </row>
    <row r="4527" spans="1:14" ht="15" customHeight="1">
      <c r="A4527" s="13" t="s">
        <v>1567</v>
      </c>
      <c r="B4527" s="13" t="s">
        <v>5575</v>
      </c>
      <c r="C4527" s="13"/>
      <c r="D4527" s="13"/>
      <c r="E4527" s="13"/>
      <c r="F4527" s="13"/>
      <c r="G4527" s="13"/>
      <c r="H4527" s="13"/>
    </row>
    <row r="4528" spans="1:14" ht="15" customHeight="1">
      <c r="A4528" s="5" t="s">
        <v>4302</v>
      </c>
      <c r="B4528" s="5"/>
      <c r="C4528" s="5" t="s">
        <v>2755</v>
      </c>
      <c r="D4528" s="5" t="s">
        <v>182</v>
      </c>
      <c r="E4528" s="5" t="s">
        <v>5266</v>
      </c>
      <c r="F4528" s="5" t="s">
        <v>1321</v>
      </c>
      <c r="G4528" s="5" t="s">
        <v>780</v>
      </c>
      <c r="H4528" s="5" t="s">
        <v>1458</v>
      </c>
    </row>
    <row r="4529" spans="1:14" ht="15" customHeight="1">
      <c r="A4529" s="6" t="s">
        <v>405</v>
      </c>
      <c r="B4529" s="6" t="s">
        <v>2035</v>
      </c>
      <c r="C4529" s="6" t="s">
        <v>1652</v>
      </c>
      <c r="D4529" s="6">
        <f>(2000 + 1111 + 833)*10^-4</f>
        <v>0.39440000000000003</v>
      </c>
      <c r="E4529" s="14" t="s">
        <v>4463</v>
      </c>
      <c r="F4529" s="14">
        <f>TRUNC(중기기초자료!F403 * 중기전역변수!C5/1000,0)</f>
        <v>290477</v>
      </c>
      <c r="G4529" s="15">
        <f>TRUNC(F4529*D4529, 1)</f>
        <v>114564.1</v>
      </c>
      <c r="H4529" s="6" t="s">
        <v>5631</v>
      </c>
      <c r="I4529" s="6" t="s">
        <v>5631</v>
      </c>
      <c r="K4529" s="6" t="s">
        <v>724</v>
      </c>
      <c r="L4529" s="6" t="s">
        <v>5631</v>
      </c>
      <c r="M4529" s="6" t="s">
        <v>5260</v>
      </c>
      <c r="N4529" s="6" t="s">
        <v>1992</v>
      </c>
    </row>
    <row r="4530" spans="1:14" ht="15" customHeight="1">
      <c r="B4530" s="6" t="s">
        <v>4803</v>
      </c>
      <c r="G4530" s="14">
        <f>TRUNC(G4529, 0)</f>
        <v>114564</v>
      </c>
    </row>
    <row r="4531" spans="1:14" ht="15" customHeight="1">
      <c r="A4531" s="6" t="s">
        <v>3802</v>
      </c>
      <c r="B4531" s="6" t="s">
        <v>2171</v>
      </c>
      <c r="C4531" s="6" t="s">
        <v>4283</v>
      </c>
      <c r="D4531" s="6">
        <v>13.9</v>
      </c>
      <c r="E4531" s="16" t="s">
        <v>5542</v>
      </c>
      <c r="F4531" s="16">
        <f>중기기초자료!D731</f>
        <v>1223</v>
      </c>
      <c r="G4531" s="15">
        <f>TRUNC(F4531*D4531, 1)</f>
        <v>16999.7</v>
      </c>
      <c r="H4531" s="6" t="s">
        <v>5631</v>
      </c>
      <c r="I4531" s="6" t="s">
        <v>5631</v>
      </c>
      <c r="K4531" s="6" t="s">
        <v>2015</v>
      </c>
      <c r="L4531" s="6" t="s">
        <v>5631</v>
      </c>
      <c r="M4531" s="6" t="s">
        <v>1155</v>
      </c>
    </row>
    <row r="4532" spans="1:14" ht="15" customHeight="1">
      <c r="B4532" s="6" t="s">
        <v>1786</v>
      </c>
      <c r="C4532" s="6" t="s">
        <v>4283</v>
      </c>
      <c r="D4532" s="6">
        <v>16</v>
      </c>
      <c r="E4532" s="16" t="s">
        <v>2305</v>
      </c>
      <c r="F4532" s="16">
        <v>0</v>
      </c>
      <c r="G4532" s="15">
        <f>TRUNC((G4531) * D4532/100, 1)</f>
        <v>2719.9</v>
      </c>
      <c r="H4532" s="6" t="s">
        <v>5631</v>
      </c>
      <c r="I4532" s="6" t="s">
        <v>5631</v>
      </c>
      <c r="K4532" s="6" t="s">
        <v>608</v>
      </c>
      <c r="L4532" s="6" t="s">
        <v>5631</v>
      </c>
      <c r="M4532" s="6" t="s">
        <v>3749</v>
      </c>
      <c r="N4532" s="6" t="s">
        <v>5631</v>
      </c>
    </row>
    <row r="4533" spans="1:14" ht="15" customHeight="1">
      <c r="B4533" s="6" t="s">
        <v>4803</v>
      </c>
      <c r="G4533" s="14">
        <f>TRUNC(G4531+G4532, 0)</f>
        <v>19719</v>
      </c>
    </row>
    <row r="4534" spans="1:14" ht="15" customHeight="1">
      <c r="A4534" s="6" t="s">
        <v>2270</v>
      </c>
      <c r="B4534" s="6" t="s">
        <v>2417</v>
      </c>
      <c r="C4534" s="6" t="s">
        <v>2659</v>
      </c>
      <c r="D4534" s="6">
        <v>1</v>
      </c>
      <c r="E4534" s="15" t="s">
        <v>3317</v>
      </c>
      <c r="F4534" s="15">
        <f>TRUNC(중기기초자료!E721 * 중기전역변수!C19, 1)</f>
        <v>25758.7</v>
      </c>
      <c r="G4534" s="15">
        <f>TRUNC(F4534*D4534, 1)</f>
        <v>25758.7</v>
      </c>
      <c r="H4534" s="6" t="s">
        <v>5631</v>
      </c>
      <c r="I4534" s="6" t="s">
        <v>5631</v>
      </c>
      <c r="K4534" s="6" t="s">
        <v>3156</v>
      </c>
      <c r="L4534" s="6" t="s">
        <v>5631</v>
      </c>
      <c r="M4534" s="6" t="s">
        <v>3230</v>
      </c>
    </row>
    <row r="4535" spans="1:14" ht="15" customHeight="1">
      <c r="B4535" s="6" t="s">
        <v>4803</v>
      </c>
      <c r="G4535" s="14">
        <f>TRUNC(G4534, 0)</f>
        <v>25758</v>
      </c>
    </row>
    <row r="4536" spans="1:14" ht="15" customHeight="1">
      <c r="B4536" s="6" t="s">
        <v>588</v>
      </c>
      <c r="G4536" s="14">
        <f>TRUNC(G4530+G4533+G4535, 0)</f>
        <v>160041</v>
      </c>
    </row>
    <row r="4537" spans="1:14" ht="15" customHeight="1">
      <c r="A4537" s="13"/>
      <c r="B4537" s="13"/>
      <c r="C4537" s="13"/>
      <c r="D4537" s="13"/>
      <c r="E4537" s="13"/>
      <c r="F4537" s="13"/>
      <c r="G4537" s="13"/>
      <c r="H4537" s="13"/>
    </row>
    <row r="4538" spans="1:14" ht="15" customHeight="1">
      <c r="A4538" s="13" t="s">
        <v>4970</v>
      </c>
      <c r="B4538" s="13" t="s">
        <v>4892</v>
      </c>
      <c r="C4538" s="13"/>
      <c r="D4538" s="13"/>
      <c r="E4538" s="13"/>
      <c r="F4538" s="13"/>
      <c r="G4538" s="13"/>
      <c r="H4538" s="13"/>
      <c r="I4538" s="6" t="s">
        <v>5631</v>
      </c>
      <c r="J4538" s="6" t="s">
        <v>5082</v>
      </c>
    </row>
    <row r="4539" spans="1:14" ht="15" customHeight="1">
      <c r="A4539" s="13" t="s">
        <v>1567</v>
      </c>
      <c r="B4539" s="13" t="s">
        <v>964</v>
      </c>
      <c r="C4539" s="13"/>
      <c r="D4539" s="13"/>
      <c r="E4539" s="13"/>
      <c r="F4539" s="13"/>
      <c r="G4539" s="13"/>
      <c r="H4539" s="13"/>
    </row>
    <row r="4540" spans="1:14" ht="15" customHeight="1">
      <c r="A4540" s="5" t="s">
        <v>4302</v>
      </c>
      <c r="B4540" s="5"/>
      <c r="C4540" s="5" t="s">
        <v>2755</v>
      </c>
      <c r="D4540" s="5" t="s">
        <v>182</v>
      </c>
      <c r="E4540" s="5" t="s">
        <v>5266</v>
      </c>
      <c r="F4540" s="5" t="s">
        <v>1321</v>
      </c>
      <c r="G4540" s="5" t="s">
        <v>780</v>
      </c>
      <c r="H4540" s="5" t="s">
        <v>1458</v>
      </c>
    </row>
    <row r="4541" spans="1:14" ht="15" customHeight="1">
      <c r="A4541" s="6" t="s">
        <v>405</v>
      </c>
      <c r="B4541" s="6" t="s">
        <v>2035</v>
      </c>
      <c r="C4541" s="6" t="s">
        <v>2580</v>
      </c>
      <c r="D4541" s="6">
        <f>(2000 + 1111 + 833)*10^-4</f>
        <v>0.39440000000000003</v>
      </c>
      <c r="E4541" s="14" t="s">
        <v>4463</v>
      </c>
      <c r="F4541" s="14">
        <f>TRUNC(중기기초자료!F404 * 중기전역변수!C5/1000,0)</f>
        <v>395640</v>
      </c>
      <c r="G4541" s="15">
        <f>TRUNC(F4541*D4541, 1)</f>
        <v>156040.4</v>
      </c>
      <c r="H4541" s="6" t="s">
        <v>5631</v>
      </c>
      <c r="I4541" s="6" t="s">
        <v>5631</v>
      </c>
      <c r="K4541" s="6" t="s">
        <v>724</v>
      </c>
      <c r="L4541" s="6" t="s">
        <v>5631</v>
      </c>
      <c r="M4541" s="6" t="s">
        <v>1025</v>
      </c>
      <c r="N4541" s="6" t="s">
        <v>1992</v>
      </c>
    </row>
    <row r="4542" spans="1:14" ht="15" customHeight="1">
      <c r="B4542" s="6" t="s">
        <v>4803</v>
      </c>
      <c r="G4542" s="14">
        <f>TRUNC(G4541, 0)</f>
        <v>156040</v>
      </c>
    </row>
    <row r="4543" spans="1:14" ht="15" customHeight="1">
      <c r="A4543" s="6" t="s">
        <v>3802</v>
      </c>
      <c r="B4543" s="6" t="s">
        <v>2171</v>
      </c>
      <c r="C4543" s="6" t="s">
        <v>4283</v>
      </c>
      <c r="D4543" s="6">
        <v>52.7</v>
      </c>
      <c r="E4543" s="16" t="s">
        <v>5542</v>
      </c>
      <c r="F4543" s="16">
        <f>중기기초자료!D731</f>
        <v>1223</v>
      </c>
      <c r="G4543" s="15">
        <f>TRUNC(F4543*D4543, 1)</f>
        <v>64452.1</v>
      </c>
      <c r="H4543" s="6" t="s">
        <v>5631</v>
      </c>
      <c r="I4543" s="6" t="s">
        <v>5631</v>
      </c>
      <c r="K4543" s="6" t="s">
        <v>2015</v>
      </c>
      <c r="L4543" s="6" t="s">
        <v>5631</v>
      </c>
      <c r="M4543" s="6" t="s">
        <v>1155</v>
      </c>
    </row>
    <row r="4544" spans="1:14" ht="15" customHeight="1">
      <c r="B4544" s="6" t="s">
        <v>1786</v>
      </c>
      <c r="C4544" s="6" t="s">
        <v>4283</v>
      </c>
      <c r="D4544" s="6">
        <v>16</v>
      </c>
      <c r="E4544" s="16" t="s">
        <v>2305</v>
      </c>
      <c r="F4544" s="16">
        <v>0</v>
      </c>
      <c r="G4544" s="15">
        <f>TRUNC((G4543) * D4544/100, 1)</f>
        <v>10312.299999999999</v>
      </c>
      <c r="H4544" s="6" t="s">
        <v>5631</v>
      </c>
      <c r="I4544" s="6" t="s">
        <v>5631</v>
      </c>
      <c r="K4544" s="6" t="s">
        <v>608</v>
      </c>
      <c r="L4544" s="6" t="s">
        <v>5631</v>
      </c>
      <c r="M4544" s="6" t="s">
        <v>3749</v>
      </c>
      <c r="N4544" s="6" t="s">
        <v>5631</v>
      </c>
    </row>
    <row r="4545" spans="1:14" ht="15" customHeight="1">
      <c r="B4545" s="6" t="s">
        <v>4803</v>
      </c>
      <c r="G4545" s="14">
        <f>TRUNC(G4543+G4544, 0)</f>
        <v>74764</v>
      </c>
    </row>
    <row r="4546" spans="1:14" ht="15" customHeight="1">
      <c r="A4546" s="6" t="s">
        <v>2270</v>
      </c>
      <c r="B4546" s="6" t="s">
        <v>2417</v>
      </c>
      <c r="C4546" s="6" t="s">
        <v>2659</v>
      </c>
      <c r="D4546" s="6">
        <v>1</v>
      </c>
      <c r="E4546" s="15" t="s">
        <v>3317</v>
      </c>
      <c r="F4546" s="15">
        <f>TRUNC(중기기초자료!E721 * 중기전역변수!C19, 1)</f>
        <v>25758.7</v>
      </c>
      <c r="G4546" s="15">
        <f>TRUNC(F4546*D4546, 1)</f>
        <v>25758.7</v>
      </c>
      <c r="H4546" s="6" t="s">
        <v>5631</v>
      </c>
      <c r="I4546" s="6" t="s">
        <v>5631</v>
      </c>
      <c r="K4546" s="6" t="s">
        <v>3156</v>
      </c>
      <c r="L4546" s="6" t="s">
        <v>5631</v>
      </c>
      <c r="M4546" s="6" t="s">
        <v>3230</v>
      </c>
    </row>
    <row r="4547" spans="1:14" ht="15" customHeight="1">
      <c r="B4547" s="6" t="s">
        <v>4803</v>
      </c>
      <c r="G4547" s="14">
        <f>TRUNC(G4546, 0)</f>
        <v>25758</v>
      </c>
    </row>
    <row r="4548" spans="1:14" ht="15" customHeight="1">
      <c r="B4548" s="6" t="s">
        <v>588</v>
      </c>
      <c r="G4548" s="14">
        <f>TRUNC(G4542+G4545+G4547, 0)</f>
        <v>256562</v>
      </c>
    </row>
    <row r="4549" spans="1:14" ht="15" customHeight="1">
      <c r="A4549" s="13"/>
      <c r="B4549" s="13"/>
      <c r="C4549" s="13"/>
      <c r="D4549" s="13"/>
      <c r="E4549" s="13"/>
      <c r="F4549" s="13"/>
      <c r="G4549" s="13"/>
      <c r="H4549" s="13"/>
    </row>
    <row r="4550" spans="1:14" ht="15" customHeight="1">
      <c r="A4550" s="13" t="s">
        <v>4970</v>
      </c>
      <c r="B4550" s="13" t="s">
        <v>810</v>
      </c>
      <c r="C4550" s="13"/>
      <c r="D4550" s="13"/>
      <c r="E4550" s="13"/>
      <c r="F4550" s="13"/>
      <c r="G4550" s="13"/>
      <c r="H4550" s="13"/>
      <c r="I4550" s="6" t="s">
        <v>5631</v>
      </c>
      <c r="J4550" s="6" t="s">
        <v>1739</v>
      </c>
    </row>
    <row r="4551" spans="1:14" ht="15" customHeight="1">
      <c r="A4551" s="13" t="s">
        <v>1567</v>
      </c>
      <c r="B4551" s="13" t="s">
        <v>3354</v>
      </c>
      <c r="C4551" s="13"/>
      <c r="D4551" s="13"/>
      <c r="E4551" s="13"/>
      <c r="F4551" s="13"/>
      <c r="G4551" s="13"/>
      <c r="H4551" s="13"/>
    </row>
    <row r="4552" spans="1:14" ht="15" customHeight="1">
      <c r="A4552" s="5" t="s">
        <v>4302</v>
      </c>
      <c r="B4552" s="5"/>
      <c r="C4552" s="5" t="s">
        <v>2755</v>
      </c>
      <c r="D4552" s="5" t="s">
        <v>182</v>
      </c>
      <c r="E4552" s="5" t="s">
        <v>5266</v>
      </c>
      <c r="F4552" s="5" t="s">
        <v>1321</v>
      </c>
      <c r="G4552" s="5" t="s">
        <v>780</v>
      </c>
      <c r="H4552" s="5" t="s">
        <v>1458</v>
      </c>
    </row>
    <row r="4553" spans="1:14" ht="15" customHeight="1">
      <c r="A4553" s="6" t="s">
        <v>405</v>
      </c>
      <c r="B4553" s="6" t="s">
        <v>274</v>
      </c>
      <c r="C4553" s="6" t="s">
        <v>494</v>
      </c>
      <c r="D4553" s="6">
        <f>(375 + 167 + 294)*10^-4</f>
        <v>8.3600000000000008E-2</v>
      </c>
      <c r="E4553" s="14" t="s">
        <v>4809</v>
      </c>
      <c r="F4553" s="14">
        <f>중기기초자료!F405</f>
        <v>0</v>
      </c>
      <c r="G4553" s="15">
        <f>TRUNC(F4553*D4553, 1)</f>
        <v>0</v>
      </c>
      <c r="H4553" s="6" t="s">
        <v>5631</v>
      </c>
      <c r="I4553" s="6" t="s">
        <v>5631</v>
      </c>
      <c r="K4553" s="6" t="s">
        <v>724</v>
      </c>
      <c r="L4553" s="6" t="s">
        <v>5631</v>
      </c>
      <c r="M4553" s="6" t="s">
        <v>2922</v>
      </c>
      <c r="N4553" s="6" t="s">
        <v>2730</v>
      </c>
    </row>
    <row r="4554" spans="1:14" ht="15" customHeight="1">
      <c r="B4554" s="6" t="s">
        <v>4803</v>
      </c>
      <c r="G4554" s="14">
        <f>TRUNC(G4553, 0)</f>
        <v>0</v>
      </c>
    </row>
    <row r="4555" spans="1:14" ht="15" customHeight="1">
      <c r="A4555" s="6" t="s">
        <v>3802</v>
      </c>
    </row>
    <row r="4556" spans="1:14" ht="15" customHeight="1">
      <c r="B4556" s="6" t="s">
        <v>4803</v>
      </c>
    </row>
    <row r="4557" spans="1:14" ht="15" customHeight="1">
      <c r="A4557" s="6" t="s">
        <v>2270</v>
      </c>
    </row>
    <row r="4558" spans="1:14" ht="15" customHeight="1">
      <c r="B4558" s="6" t="s">
        <v>4803</v>
      </c>
    </row>
    <row r="4559" spans="1:14" ht="15" customHeight="1">
      <c r="B4559" s="6" t="s">
        <v>588</v>
      </c>
      <c r="G4559" s="14">
        <f>TRUNC(G4554+G4556+G4558, 0)</f>
        <v>0</v>
      </c>
    </row>
    <row r="4560" spans="1:14" ht="15" customHeight="1">
      <c r="A4560" s="13"/>
      <c r="B4560" s="13"/>
      <c r="C4560" s="13"/>
      <c r="D4560" s="13"/>
      <c r="E4560" s="13"/>
      <c r="F4560" s="13"/>
      <c r="G4560" s="13"/>
      <c r="H4560" s="13"/>
    </row>
    <row r="4561" spans="1:14" ht="15" customHeight="1">
      <c r="A4561" s="13" t="s">
        <v>4970</v>
      </c>
      <c r="B4561" s="13" t="s">
        <v>2608</v>
      </c>
      <c r="C4561" s="13"/>
      <c r="D4561" s="13"/>
      <c r="E4561" s="13"/>
      <c r="F4561" s="13"/>
      <c r="G4561" s="13"/>
      <c r="H4561" s="13"/>
      <c r="I4561" s="6" t="s">
        <v>5631</v>
      </c>
      <c r="J4561" s="6" t="s">
        <v>4214</v>
      </c>
    </row>
    <row r="4562" spans="1:14" ht="15" customHeight="1">
      <c r="A4562" s="13" t="s">
        <v>1567</v>
      </c>
      <c r="B4562" s="13" t="s">
        <v>3354</v>
      </c>
      <c r="C4562" s="13"/>
      <c r="D4562" s="13"/>
      <c r="E4562" s="13"/>
      <c r="F4562" s="13"/>
      <c r="G4562" s="13"/>
      <c r="H4562" s="13"/>
    </row>
    <row r="4563" spans="1:14" ht="15" customHeight="1">
      <c r="A4563" s="5" t="s">
        <v>4302</v>
      </c>
      <c r="B4563" s="5"/>
      <c r="C4563" s="5" t="s">
        <v>2755</v>
      </c>
      <c r="D4563" s="5" t="s">
        <v>182</v>
      </c>
      <c r="E4563" s="5" t="s">
        <v>5266</v>
      </c>
      <c r="F4563" s="5" t="s">
        <v>1321</v>
      </c>
      <c r="G4563" s="5" t="s">
        <v>780</v>
      </c>
      <c r="H4563" s="5" t="s">
        <v>1458</v>
      </c>
    </row>
    <row r="4564" spans="1:14" ht="15" customHeight="1">
      <c r="A4564" s="6" t="s">
        <v>405</v>
      </c>
      <c r="B4564" s="6" t="s">
        <v>4169</v>
      </c>
      <c r="C4564" s="6" t="s">
        <v>886</v>
      </c>
      <c r="D4564" s="6">
        <f>(375 + 167 + 294)*10^-4</f>
        <v>8.3600000000000008E-2</v>
      </c>
      <c r="E4564" s="14" t="s">
        <v>4809</v>
      </c>
      <c r="F4564" s="14">
        <f>중기기초자료!F406</f>
        <v>0</v>
      </c>
      <c r="G4564" s="15">
        <f>TRUNC(F4564*D4564, 1)</f>
        <v>0</v>
      </c>
      <c r="H4564" s="6" t="s">
        <v>5631</v>
      </c>
      <c r="I4564" s="6" t="s">
        <v>5631</v>
      </c>
      <c r="K4564" s="6" t="s">
        <v>724</v>
      </c>
      <c r="L4564" s="6" t="s">
        <v>5631</v>
      </c>
      <c r="M4564" s="6" t="s">
        <v>235</v>
      </c>
      <c r="N4564" s="6" t="s">
        <v>2730</v>
      </c>
    </row>
    <row r="4565" spans="1:14" ht="15" customHeight="1">
      <c r="B4565" s="6" t="s">
        <v>4803</v>
      </c>
      <c r="G4565" s="14">
        <f>TRUNC(G4564, 0)</f>
        <v>0</v>
      </c>
    </row>
    <row r="4566" spans="1:14" ht="15" customHeight="1">
      <c r="A4566" s="6" t="s">
        <v>3802</v>
      </c>
    </row>
    <row r="4567" spans="1:14" ht="15" customHeight="1">
      <c r="B4567" s="6" t="s">
        <v>4803</v>
      </c>
    </row>
    <row r="4568" spans="1:14" ht="15" customHeight="1">
      <c r="A4568" s="6" t="s">
        <v>2270</v>
      </c>
    </row>
    <row r="4569" spans="1:14" ht="15" customHeight="1">
      <c r="B4569" s="6" t="s">
        <v>4803</v>
      </c>
    </row>
    <row r="4570" spans="1:14" ht="15" customHeight="1">
      <c r="B4570" s="6" t="s">
        <v>588</v>
      </c>
      <c r="G4570" s="14">
        <f>TRUNC(G4565+G4567+G4569, 0)</f>
        <v>0</v>
      </c>
    </row>
    <row r="4571" spans="1:14" ht="15" customHeight="1">
      <c r="A4571" s="13"/>
      <c r="B4571" s="13"/>
      <c r="C4571" s="13"/>
      <c r="D4571" s="13"/>
      <c r="E4571" s="13"/>
      <c r="F4571" s="13"/>
      <c r="G4571" s="13"/>
      <c r="H4571" s="13"/>
    </row>
    <row r="4572" spans="1:14" ht="15" customHeight="1">
      <c r="A4572" s="13" t="s">
        <v>4970</v>
      </c>
      <c r="B4572" s="13" t="s">
        <v>489</v>
      </c>
      <c r="C4572" s="13"/>
      <c r="D4572" s="13"/>
      <c r="E4572" s="13"/>
      <c r="F4572" s="13"/>
      <c r="G4572" s="13"/>
      <c r="H4572" s="13"/>
      <c r="I4572" s="6" t="s">
        <v>5631</v>
      </c>
      <c r="J4572" s="6" t="s">
        <v>158</v>
      </c>
    </row>
    <row r="4573" spans="1:14" ht="15" customHeight="1">
      <c r="A4573" s="13" t="s">
        <v>1567</v>
      </c>
      <c r="B4573" s="13" t="s">
        <v>3354</v>
      </c>
      <c r="C4573" s="13"/>
      <c r="D4573" s="13"/>
      <c r="E4573" s="13"/>
      <c r="F4573" s="13"/>
      <c r="G4573" s="13"/>
      <c r="H4573" s="13"/>
    </row>
    <row r="4574" spans="1:14" ht="15" customHeight="1">
      <c r="A4574" s="5" t="s">
        <v>4302</v>
      </c>
      <c r="B4574" s="5"/>
      <c r="C4574" s="5" t="s">
        <v>2755</v>
      </c>
      <c r="D4574" s="5" t="s">
        <v>182</v>
      </c>
      <c r="E4574" s="5" t="s">
        <v>5266</v>
      </c>
      <c r="F4574" s="5" t="s">
        <v>1321</v>
      </c>
      <c r="G4574" s="5" t="s">
        <v>780</v>
      </c>
      <c r="H4574" s="5" t="s">
        <v>1458</v>
      </c>
    </row>
    <row r="4575" spans="1:14" ht="15" customHeight="1">
      <c r="A4575" s="6" t="s">
        <v>405</v>
      </c>
      <c r="B4575" s="6" t="s">
        <v>4169</v>
      </c>
      <c r="C4575" s="6" t="s">
        <v>1720</v>
      </c>
      <c r="D4575" s="6">
        <f>(375 + 167 + 294)*10^-4</f>
        <v>8.3600000000000008E-2</v>
      </c>
      <c r="E4575" s="14" t="s">
        <v>4809</v>
      </c>
      <c r="F4575" s="14">
        <f>중기기초자료!F407</f>
        <v>0</v>
      </c>
      <c r="G4575" s="15">
        <f>TRUNC(F4575*D4575, 1)</f>
        <v>0</v>
      </c>
      <c r="H4575" s="6" t="s">
        <v>5631</v>
      </c>
      <c r="I4575" s="6" t="s">
        <v>5631</v>
      </c>
      <c r="K4575" s="6" t="s">
        <v>724</v>
      </c>
      <c r="L4575" s="6" t="s">
        <v>5631</v>
      </c>
      <c r="M4575" s="6" t="s">
        <v>4503</v>
      </c>
      <c r="N4575" s="6" t="s">
        <v>2730</v>
      </c>
    </row>
    <row r="4576" spans="1:14" ht="15" customHeight="1">
      <c r="B4576" s="6" t="s">
        <v>4803</v>
      </c>
      <c r="G4576" s="14">
        <f>TRUNC(G4575, 0)</f>
        <v>0</v>
      </c>
    </row>
    <row r="4577" spans="1:14" ht="15" customHeight="1">
      <c r="A4577" s="6" t="s">
        <v>3802</v>
      </c>
      <c r="B4577" s="6" t="s">
        <v>799</v>
      </c>
      <c r="C4577" s="6" t="s">
        <v>2130</v>
      </c>
      <c r="D4577" s="6">
        <v>330</v>
      </c>
      <c r="E4577" s="16" t="s">
        <v>5605</v>
      </c>
      <c r="F4577" s="16">
        <f>중기기초자료!D729</f>
        <v>0</v>
      </c>
      <c r="G4577" s="15">
        <f>TRUNC(F4577*D4577, 1)</f>
        <v>0</v>
      </c>
      <c r="H4577" s="6" t="s">
        <v>5631</v>
      </c>
      <c r="I4577" s="6" t="s">
        <v>5631</v>
      </c>
      <c r="K4577" s="6" t="s">
        <v>4875</v>
      </c>
      <c r="L4577" s="6" t="s">
        <v>5631</v>
      </c>
      <c r="M4577" s="6" t="s">
        <v>2941</v>
      </c>
    </row>
    <row r="4578" spans="1:14" ht="15" customHeight="1">
      <c r="B4578" s="6" t="s">
        <v>4803</v>
      </c>
      <c r="G4578" s="14">
        <f>TRUNC(G4577, 0)</f>
        <v>0</v>
      </c>
    </row>
    <row r="4579" spans="1:14" ht="15" customHeight="1">
      <c r="A4579" s="6" t="s">
        <v>2270</v>
      </c>
    </row>
    <row r="4580" spans="1:14" ht="15" customHeight="1">
      <c r="B4580" s="6" t="s">
        <v>4803</v>
      </c>
    </row>
    <row r="4581" spans="1:14" ht="15" customHeight="1">
      <c r="B4581" s="6" t="s">
        <v>588</v>
      </c>
      <c r="G4581" s="14">
        <f>TRUNC(G4576+G4578+G4580, 0)</f>
        <v>0</v>
      </c>
    </row>
    <row r="4582" spans="1:14" ht="15" customHeight="1">
      <c r="A4582" s="13"/>
      <c r="B4582" s="13"/>
      <c r="C4582" s="13"/>
      <c r="D4582" s="13"/>
      <c r="E4582" s="13"/>
      <c r="F4582" s="13"/>
      <c r="G4582" s="13"/>
      <c r="H4582" s="13"/>
    </row>
    <row r="4583" spans="1:14" ht="15" customHeight="1">
      <c r="A4583" s="13" t="s">
        <v>4970</v>
      </c>
      <c r="B4583" s="13" t="s">
        <v>767</v>
      </c>
      <c r="C4583" s="13"/>
      <c r="D4583" s="13"/>
      <c r="E4583" s="13"/>
      <c r="F4583" s="13"/>
      <c r="G4583" s="13"/>
      <c r="H4583" s="13"/>
      <c r="I4583" s="6" t="s">
        <v>5631</v>
      </c>
      <c r="J4583" s="6" t="s">
        <v>1636</v>
      </c>
    </row>
    <row r="4584" spans="1:14" ht="15" customHeight="1">
      <c r="A4584" s="13" t="s">
        <v>1567</v>
      </c>
      <c r="B4584" s="13" t="s">
        <v>3354</v>
      </c>
      <c r="C4584" s="13"/>
      <c r="D4584" s="13"/>
      <c r="E4584" s="13"/>
      <c r="F4584" s="13"/>
      <c r="G4584" s="13"/>
      <c r="H4584" s="13"/>
    </row>
    <row r="4585" spans="1:14" ht="15" customHeight="1">
      <c r="A4585" s="5" t="s">
        <v>4302</v>
      </c>
      <c r="B4585" s="5"/>
      <c r="C4585" s="5" t="s">
        <v>2755</v>
      </c>
      <c r="D4585" s="5" t="s">
        <v>182</v>
      </c>
      <c r="E4585" s="5" t="s">
        <v>5266</v>
      </c>
      <c r="F4585" s="5" t="s">
        <v>1321</v>
      </c>
      <c r="G4585" s="5" t="s">
        <v>780</v>
      </c>
      <c r="H4585" s="5" t="s">
        <v>1458</v>
      </c>
    </row>
    <row r="4586" spans="1:14" ht="15" customHeight="1">
      <c r="A4586" s="6" t="s">
        <v>405</v>
      </c>
      <c r="B4586" s="6" t="s">
        <v>4169</v>
      </c>
      <c r="C4586" s="6" t="s">
        <v>1438</v>
      </c>
      <c r="D4586" s="6">
        <f>(375 + 167 + 294)*10^-4</f>
        <v>8.3600000000000008E-2</v>
      </c>
      <c r="E4586" s="14" t="s">
        <v>4809</v>
      </c>
      <c r="F4586" s="14">
        <f>중기기초자료!F408</f>
        <v>0</v>
      </c>
      <c r="G4586" s="15">
        <f>TRUNC(F4586*D4586, 1)</f>
        <v>0</v>
      </c>
      <c r="H4586" s="6" t="s">
        <v>5631</v>
      </c>
      <c r="I4586" s="6" t="s">
        <v>5631</v>
      </c>
      <c r="K4586" s="6" t="s">
        <v>724</v>
      </c>
      <c r="L4586" s="6" t="s">
        <v>5631</v>
      </c>
      <c r="M4586" s="6" t="s">
        <v>2842</v>
      </c>
      <c r="N4586" s="6" t="s">
        <v>2730</v>
      </c>
    </row>
    <row r="4587" spans="1:14" ht="15" customHeight="1">
      <c r="B4587" s="6" t="s">
        <v>4803</v>
      </c>
      <c r="G4587" s="14">
        <f>TRUNC(G4586, 0)</f>
        <v>0</v>
      </c>
    </row>
    <row r="4588" spans="1:14" ht="15" customHeight="1">
      <c r="A4588" s="6" t="s">
        <v>3802</v>
      </c>
    </row>
    <row r="4589" spans="1:14" ht="15" customHeight="1">
      <c r="B4589" s="6" t="s">
        <v>4803</v>
      </c>
    </row>
    <row r="4590" spans="1:14" ht="15" customHeight="1">
      <c r="A4590" s="6" t="s">
        <v>2270</v>
      </c>
    </row>
    <row r="4591" spans="1:14" ht="15" customHeight="1">
      <c r="B4591" s="6" t="s">
        <v>4803</v>
      </c>
    </row>
    <row r="4592" spans="1:14" ht="15" customHeight="1">
      <c r="B4592" s="6" t="s">
        <v>588</v>
      </c>
      <c r="G4592" s="14">
        <f>TRUNC(G4587+G4589+G4591, 0)</f>
        <v>0</v>
      </c>
    </row>
    <row r="4593" spans="1:14" ht="15" customHeight="1">
      <c r="A4593" s="13"/>
      <c r="B4593" s="13"/>
      <c r="C4593" s="13"/>
      <c r="D4593" s="13"/>
      <c r="E4593" s="13"/>
      <c r="F4593" s="13"/>
      <c r="G4593" s="13"/>
      <c r="H4593" s="13"/>
    </row>
    <row r="4594" spans="1:14" ht="15" customHeight="1">
      <c r="A4594" s="13" t="s">
        <v>4970</v>
      </c>
      <c r="B4594" s="13" t="s">
        <v>1381</v>
      </c>
      <c r="C4594" s="13"/>
      <c r="D4594" s="13"/>
      <c r="E4594" s="13"/>
      <c r="F4594" s="13"/>
      <c r="G4594" s="13"/>
      <c r="H4594" s="13"/>
      <c r="I4594" s="6" t="s">
        <v>5631</v>
      </c>
      <c r="J4594" s="6" t="s">
        <v>2149</v>
      </c>
    </row>
    <row r="4595" spans="1:14" ht="15" customHeight="1">
      <c r="A4595" s="13" t="s">
        <v>1567</v>
      </c>
      <c r="B4595" s="13" t="s">
        <v>1598</v>
      </c>
      <c r="C4595" s="13"/>
      <c r="D4595" s="13"/>
      <c r="E4595" s="13"/>
      <c r="F4595" s="13"/>
      <c r="G4595" s="13"/>
      <c r="H4595" s="13"/>
    </row>
    <row r="4596" spans="1:14" ht="15" customHeight="1">
      <c r="A4596" s="5" t="s">
        <v>4302</v>
      </c>
      <c r="B4596" s="5"/>
      <c r="C4596" s="5" t="s">
        <v>2755</v>
      </c>
      <c r="D4596" s="5" t="s">
        <v>182</v>
      </c>
      <c r="E4596" s="5" t="s">
        <v>5266</v>
      </c>
      <c r="F4596" s="5" t="s">
        <v>1321</v>
      </c>
      <c r="G4596" s="5" t="s">
        <v>780</v>
      </c>
      <c r="H4596" s="5" t="s">
        <v>1458</v>
      </c>
    </row>
    <row r="4597" spans="1:14" ht="15" customHeight="1">
      <c r="A4597" s="6" t="s">
        <v>405</v>
      </c>
      <c r="B4597" s="6" t="s">
        <v>2893</v>
      </c>
      <c r="C4597" s="6" t="s">
        <v>3658</v>
      </c>
      <c r="D4597" s="6">
        <f>(1000 + 777 + 661)*10^-4</f>
        <v>0.24380000000000002</v>
      </c>
      <c r="E4597" s="14" t="s">
        <v>740</v>
      </c>
      <c r="F4597" s="14">
        <f>중기기초자료!F409</f>
        <v>444039</v>
      </c>
      <c r="G4597" s="15">
        <f>TRUNC(F4597*D4597, 1)</f>
        <v>108256.7</v>
      </c>
      <c r="H4597" s="6" t="s">
        <v>5631</v>
      </c>
      <c r="I4597" s="6" t="s">
        <v>5631</v>
      </c>
      <c r="K4597" s="6" t="s">
        <v>724</v>
      </c>
      <c r="L4597" s="6" t="s">
        <v>5631</v>
      </c>
      <c r="M4597" s="6" t="s">
        <v>3684</v>
      </c>
      <c r="N4597" s="6" t="s">
        <v>4740</v>
      </c>
    </row>
    <row r="4598" spans="1:14" ht="15" customHeight="1">
      <c r="B4598" s="6" t="s">
        <v>4803</v>
      </c>
      <c r="G4598" s="14">
        <f>TRUNC(G4597, 0)</f>
        <v>108256</v>
      </c>
    </row>
    <row r="4599" spans="1:14" ht="15" customHeight="1">
      <c r="A4599" s="6" t="s">
        <v>3802</v>
      </c>
    </row>
    <row r="4600" spans="1:14" ht="15" customHeight="1">
      <c r="B4600" s="6" t="s">
        <v>4803</v>
      </c>
    </row>
    <row r="4601" spans="1:14" ht="15" customHeight="1">
      <c r="A4601" s="6" t="s">
        <v>2270</v>
      </c>
      <c r="B4601" s="6" t="s">
        <v>2417</v>
      </c>
      <c r="C4601" s="6" t="s">
        <v>2659</v>
      </c>
      <c r="D4601" s="6">
        <v>1</v>
      </c>
      <c r="E4601" s="15" t="s">
        <v>3317</v>
      </c>
      <c r="F4601" s="15">
        <f>TRUNC(중기기초자료!E721 * 중기전역변수!C19, 1)</f>
        <v>25758.7</v>
      </c>
      <c r="G4601" s="15">
        <f>TRUNC(F4601*D4601, 1)</f>
        <v>25758.7</v>
      </c>
      <c r="H4601" s="6" t="s">
        <v>5631</v>
      </c>
      <c r="I4601" s="6" t="s">
        <v>5388</v>
      </c>
      <c r="K4601" s="6" t="s">
        <v>3156</v>
      </c>
      <c r="L4601" s="6" t="s">
        <v>5631</v>
      </c>
      <c r="M4601" s="6" t="s">
        <v>3230</v>
      </c>
    </row>
    <row r="4602" spans="1:14" ht="15" customHeight="1">
      <c r="B4602" s="6" t="s">
        <v>4803</v>
      </c>
      <c r="G4602" s="14">
        <f>TRUNC(G4601, 0)</f>
        <v>25758</v>
      </c>
    </row>
    <row r="4603" spans="1:14" ht="15" customHeight="1">
      <c r="B4603" s="6" t="s">
        <v>588</v>
      </c>
      <c r="G4603" s="14">
        <f>TRUNC(G4598+G4600+G4602, 0)</f>
        <v>134014</v>
      </c>
    </row>
    <row r="4604" spans="1:14" ht="15" customHeight="1">
      <c r="A4604" s="13"/>
      <c r="B4604" s="13"/>
      <c r="C4604" s="13"/>
      <c r="D4604" s="13"/>
      <c r="E4604" s="13"/>
      <c r="F4604" s="13"/>
      <c r="G4604" s="13"/>
      <c r="H4604" s="13"/>
    </row>
    <row r="4605" spans="1:14" ht="15" customHeight="1">
      <c r="A4605" s="13" t="s">
        <v>4970</v>
      </c>
      <c r="B4605" s="13" t="s">
        <v>4729</v>
      </c>
      <c r="C4605" s="13"/>
      <c r="D4605" s="13"/>
      <c r="E4605" s="13"/>
      <c r="F4605" s="13"/>
      <c r="G4605" s="13"/>
      <c r="H4605" s="13"/>
      <c r="I4605" s="6" t="s">
        <v>5631</v>
      </c>
      <c r="J4605" s="6" t="s">
        <v>5456</v>
      </c>
    </row>
    <row r="4606" spans="1:14" ht="15" customHeight="1">
      <c r="A4606" s="13" t="s">
        <v>1567</v>
      </c>
      <c r="B4606" s="13" t="s">
        <v>2285</v>
      </c>
      <c r="C4606" s="13"/>
      <c r="D4606" s="13"/>
      <c r="E4606" s="13"/>
      <c r="F4606" s="13"/>
      <c r="G4606" s="13"/>
      <c r="H4606" s="13"/>
    </row>
    <row r="4607" spans="1:14" ht="15" customHeight="1">
      <c r="A4607" s="5" t="s">
        <v>4302</v>
      </c>
      <c r="B4607" s="5"/>
      <c r="C4607" s="5" t="s">
        <v>2755</v>
      </c>
      <c r="D4607" s="5" t="s">
        <v>182</v>
      </c>
      <c r="E4607" s="5" t="s">
        <v>5266</v>
      </c>
      <c r="F4607" s="5" t="s">
        <v>1321</v>
      </c>
      <c r="G4607" s="5" t="s">
        <v>780</v>
      </c>
      <c r="H4607" s="5" t="s">
        <v>1458</v>
      </c>
    </row>
    <row r="4608" spans="1:14" ht="15" customHeight="1">
      <c r="A4608" s="6" t="s">
        <v>405</v>
      </c>
      <c r="B4608" s="6" t="s">
        <v>2893</v>
      </c>
      <c r="C4608" s="6" t="s">
        <v>1456</v>
      </c>
      <c r="D4608" s="6">
        <f>(1000 + 777 + 661)*10^-4</f>
        <v>0.24380000000000002</v>
      </c>
      <c r="E4608" s="14" t="s">
        <v>740</v>
      </c>
      <c r="F4608" s="14">
        <f>중기기초자료!F410</f>
        <v>883964</v>
      </c>
      <c r="G4608" s="15">
        <f>TRUNC(F4608*D4608, 1)</f>
        <v>215510.39999999999</v>
      </c>
      <c r="H4608" s="6" t="s">
        <v>5631</v>
      </c>
      <c r="I4608" s="6" t="s">
        <v>5631</v>
      </c>
      <c r="K4608" s="6" t="s">
        <v>724</v>
      </c>
      <c r="L4608" s="6" t="s">
        <v>5631</v>
      </c>
      <c r="M4608" s="6" t="s">
        <v>1349</v>
      </c>
      <c r="N4608" s="6" t="s">
        <v>4740</v>
      </c>
    </row>
    <row r="4609" spans="1:14" ht="15" customHeight="1">
      <c r="B4609" s="6" t="s">
        <v>4803</v>
      </c>
      <c r="G4609" s="14">
        <f>TRUNC(G4608, 0)</f>
        <v>215510</v>
      </c>
    </row>
    <row r="4610" spans="1:14" ht="15" customHeight="1">
      <c r="A4610" s="6" t="s">
        <v>3802</v>
      </c>
    </row>
    <row r="4611" spans="1:14" ht="15" customHeight="1">
      <c r="B4611" s="6" t="s">
        <v>4803</v>
      </c>
    </row>
    <row r="4612" spans="1:14" ht="15" customHeight="1">
      <c r="A4612" s="6" t="s">
        <v>2270</v>
      </c>
      <c r="B4612" s="6" t="s">
        <v>2417</v>
      </c>
      <c r="C4612" s="6" t="s">
        <v>2659</v>
      </c>
      <c r="D4612" s="6">
        <v>1</v>
      </c>
      <c r="E4612" s="15" t="s">
        <v>3317</v>
      </c>
      <c r="F4612" s="15">
        <f>TRUNC(중기기초자료!E721 * 중기전역변수!C19, 1)</f>
        <v>25758.7</v>
      </c>
      <c r="G4612" s="15">
        <f>TRUNC(F4612*D4612, 1)</f>
        <v>25758.7</v>
      </c>
      <c r="H4612" s="6" t="s">
        <v>5631</v>
      </c>
      <c r="I4612" s="6" t="s">
        <v>5388</v>
      </c>
      <c r="K4612" s="6" t="s">
        <v>3156</v>
      </c>
      <c r="L4612" s="6" t="s">
        <v>5631</v>
      </c>
      <c r="M4612" s="6" t="s">
        <v>3230</v>
      </c>
    </row>
    <row r="4613" spans="1:14" ht="15" customHeight="1">
      <c r="B4613" s="6" t="s">
        <v>4803</v>
      </c>
      <c r="G4613" s="14">
        <f>TRUNC(G4612, 0)</f>
        <v>25758</v>
      </c>
    </row>
    <row r="4614" spans="1:14" ht="15" customHeight="1">
      <c r="B4614" s="6" t="s">
        <v>588</v>
      </c>
      <c r="G4614" s="14">
        <f>TRUNC(G4609+G4611+G4613, 0)</f>
        <v>241268</v>
      </c>
    </row>
    <row r="4615" spans="1:14" ht="15" customHeight="1">
      <c r="A4615" s="13"/>
      <c r="B4615" s="13"/>
      <c r="C4615" s="13"/>
      <c r="D4615" s="13"/>
      <c r="E4615" s="13"/>
      <c r="F4615" s="13"/>
      <c r="G4615" s="13"/>
      <c r="H4615" s="13"/>
    </row>
    <row r="4616" spans="1:14" ht="15" customHeight="1">
      <c r="A4616" s="13" t="s">
        <v>4970</v>
      </c>
      <c r="B4616" s="13" t="s">
        <v>4634</v>
      </c>
      <c r="C4616" s="13"/>
      <c r="D4616" s="13"/>
      <c r="E4616" s="13"/>
      <c r="F4616" s="13"/>
      <c r="G4616" s="13"/>
      <c r="H4616" s="13"/>
      <c r="I4616" s="6" t="s">
        <v>5631</v>
      </c>
      <c r="J4616" s="6" t="s">
        <v>297</v>
      </c>
    </row>
    <row r="4617" spans="1:14" ht="15" customHeight="1">
      <c r="A4617" s="13" t="s">
        <v>1567</v>
      </c>
      <c r="B4617" s="13" t="s">
        <v>1843</v>
      </c>
      <c r="C4617" s="13"/>
      <c r="D4617" s="13"/>
      <c r="E4617" s="13"/>
      <c r="F4617" s="13"/>
      <c r="G4617" s="13"/>
      <c r="H4617" s="13"/>
    </row>
    <row r="4618" spans="1:14" ht="15" customHeight="1">
      <c r="A4618" s="5" t="s">
        <v>4302</v>
      </c>
      <c r="B4618" s="5"/>
      <c r="C4618" s="5" t="s">
        <v>2755</v>
      </c>
      <c r="D4618" s="5" t="s">
        <v>182</v>
      </c>
      <c r="E4618" s="5" t="s">
        <v>5266</v>
      </c>
      <c r="F4618" s="5" t="s">
        <v>1321</v>
      </c>
      <c r="G4618" s="5" t="s">
        <v>780</v>
      </c>
      <c r="H4618" s="5" t="s">
        <v>1458</v>
      </c>
    </row>
    <row r="4619" spans="1:14" ht="15" customHeight="1">
      <c r="A4619" s="6" t="s">
        <v>405</v>
      </c>
      <c r="B4619" s="6" t="s">
        <v>4800</v>
      </c>
      <c r="C4619" s="6" t="s">
        <v>5329</v>
      </c>
      <c r="D4619" s="6">
        <f>(3000 + 1500 + 700)*10^-4</f>
        <v>0.52</v>
      </c>
      <c r="E4619" s="14" t="s">
        <v>740</v>
      </c>
      <c r="F4619" s="14">
        <f>중기기초자료!F411</f>
        <v>713</v>
      </c>
      <c r="G4619" s="15">
        <f>TRUNC(F4619*D4619, 1)</f>
        <v>370.7</v>
      </c>
      <c r="H4619" s="6" t="s">
        <v>5631</v>
      </c>
      <c r="I4619" s="6" t="s">
        <v>5631</v>
      </c>
      <c r="K4619" s="6" t="s">
        <v>724</v>
      </c>
      <c r="L4619" s="6" t="s">
        <v>5631</v>
      </c>
      <c r="M4619" s="6" t="s">
        <v>4350</v>
      </c>
      <c r="N4619" s="6" t="s">
        <v>4438</v>
      </c>
    </row>
    <row r="4620" spans="1:14" ht="15" customHeight="1">
      <c r="B4620" s="6" t="s">
        <v>4803</v>
      </c>
      <c r="G4620" s="14">
        <f>TRUNC(G4619, 0)</f>
        <v>370</v>
      </c>
    </row>
    <row r="4621" spans="1:14" ht="15" customHeight="1">
      <c r="A4621" s="6" t="s">
        <v>3802</v>
      </c>
    </row>
    <row r="4622" spans="1:14" ht="15" customHeight="1">
      <c r="B4622" s="6" t="s">
        <v>4803</v>
      </c>
    </row>
    <row r="4623" spans="1:14" ht="15" customHeight="1">
      <c r="A4623" s="6" t="s">
        <v>2270</v>
      </c>
    </row>
    <row r="4624" spans="1:14" ht="15" customHeight="1">
      <c r="B4624" s="6" t="s">
        <v>4803</v>
      </c>
    </row>
    <row r="4625" spans="1:14" ht="15" customHeight="1">
      <c r="B4625" s="6" t="s">
        <v>588</v>
      </c>
      <c r="G4625" s="14">
        <f>TRUNC(G4620+G4622+G4624, 0)</f>
        <v>370</v>
      </c>
    </row>
    <row r="4626" spans="1:14" ht="15" customHeight="1">
      <c r="A4626" s="13"/>
      <c r="B4626" s="13"/>
      <c r="C4626" s="13"/>
      <c r="D4626" s="13"/>
      <c r="E4626" s="13"/>
      <c r="F4626" s="13"/>
      <c r="G4626" s="13"/>
      <c r="H4626" s="13"/>
    </row>
    <row r="4627" spans="1:14" ht="15" customHeight="1">
      <c r="A4627" s="13" t="s">
        <v>4970</v>
      </c>
      <c r="B4627" s="13" t="s">
        <v>3722</v>
      </c>
      <c r="C4627" s="13"/>
      <c r="D4627" s="13"/>
      <c r="E4627" s="13"/>
      <c r="F4627" s="13"/>
      <c r="G4627" s="13"/>
      <c r="H4627" s="13"/>
      <c r="I4627" s="6" t="s">
        <v>5631</v>
      </c>
      <c r="J4627" s="6" t="s">
        <v>2655</v>
      </c>
    </row>
    <row r="4628" spans="1:14" ht="15" customHeight="1">
      <c r="A4628" s="13" t="s">
        <v>1567</v>
      </c>
      <c r="B4628" s="13" t="s">
        <v>3549</v>
      </c>
      <c r="C4628" s="13"/>
      <c r="D4628" s="13"/>
      <c r="E4628" s="13"/>
      <c r="F4628" s="13"/>
      <c r="G4628" s="13"/>
      <c r="H4628" s="13"/>
    </row>
    <row r="4629" spans="1:14" ht="15" customHeight="1">
      <c r="A4629" s="5" t="s">
        <v>4302</v>
      </c>
      <c r="B4629" s="5"/>
      <c r="C4629" s="5" t="s">
        <v>2755</v>
      </c>
      <c r="D4629" s="5" t="s">
        <v>182</v>
      </c>
      <c r="E4629" s="5" t="s">
        <v>5266</v>
      </c>
      <c r="F4629" s="5" t="s">
        <v>1321</v>
      </c>
      <c r="G4629" s="5" t="s">
        <v>780</v>
      </c>
      <c r="H4629" s="5" t="s">
        <v>1458</v>
      </c>
    </row>
    <row r="4630" spans="1:14" ht="15" customHeight="1">
      <c r="A4630" s="6" t="s">
        <v>405</v>
      </c>
      <c r="B4630" s="6" t="s">
        <v>4800</v>
      </c>
      <c r="C4630" s="6" t="s">
        <v>2353</v>
      </c>
      <c r="D4630" s="6">
        <f>(3000 + 1500 + 700)*10^-4</f>
        <v>0.52</v>
      </c>
      <c r="E4630" s="14" t="s">
        <v>740</v>
      </c>
      <c r="F4630" s="14">
        <f>중기기초자료!F412</f>
        <v>1007</v>
      </c>
      <c r="G4630" s="15">
        <f>TRUNC(F4630*D4630, 1)</f>
        <v>523.6</v>
      </c>
      <c r="H4630" s="6" t="s">
        <v>5631</v>
      </c>
      <c r="I4630" s="6" t="s">
        <v>5631</v>
      </c>
      <c r="K4630" s="6" t="s">
        <v>724</v>
      </c>
      <c r="L4630" s="6" t="s">
        <v>5631</v>
      </c>
      <c r="M4630" s="6" t="s">
        <v>3888</v>
      </c>
      <c r="N4630" s="6" t="s">
        <v>4438</v>
      </c>
    </row>
    <row r="4631" spans="1:14" ht="15" customHeight="1">
      <c r="B4631" s="6" t="s">
        <v>4803</v>
      </c>
      <c r="G4631" s="14">
        <f>TRUNC(G4630, 0)</f>
        <v>523</v>
      </c>
    </row>
    <row r="4632" spans="1:14" ht="15" customHeight="1">
      <c r="A4632" s="6" t="s">
        <v>3802</v>
      </c>
    </row>
    <row r="4633" spans="1:14" ht="15" customHeight="1">
      <c r="B4633" s="6" t="s">
        <v>4803</v>
      </c>
    </row>
    <row r="4634" spans="1:14" ht="15" customHeight="1">
      <c r="A4634" s="6" t="s">
        <v>2270</v>
      </c>
    </row>
    <row r="4635" spans="1:14" ht="15" customHeight="1">
      <c r="B4635" s="6" t="s">
        <v>4803</v>
      </c>
    </row>
    <row r="4636" spans="1:14" ht="15" customHeight="1">
      <c r="B4636" s="6" t="s">
        <v>588</v>
      </c>
      <c r="G4636" s="14">
        <f>TRUNC(G4631+G4633+G4635, 0)</f>
        <v>523</v>
      </c>
    </row>
    <row r="4637" spans="1:14" ht="15" customHeight="1">
      <c r="A4637" s="13"/>
      <c r="B4637" s="13"/>
      <c r="C4637" s="13"/>
      <c r="D4637" s="13"/>
      <c r="E4637" s="13"/>
      <c r="F4637" s="13"/>
      <c r="G4637" s="13"/>
      <c r="H4637" s="13"/>
    </row>
    <row r="4638" spans="1:14" ht="15" customHeight="1">
      <c r="A4638" s="13" t="s">
        <v>4970</v>
      </c>
      <c r="B4638" s="13" t="s">
        <v>5049</v>
      </c>
      <c r="C4638" s="13"/>
      <c r="D4638" s="13"/>
      <c r="E4638" s="13"/>
      <c r="F4638" s="13"/>
      <c r="G4638" s="13"/>
      <c r="H4638" s="13"/>
      <c r="I4638" s="6" t="s">
        <v>5631</v>
      </c>
      <c r="J4638" s="6" t="s">
        <v>1706</v>
      </c>
    </row>
    <row r="4639" spans="1:14" ht="15" customHeight="1">
      <c r="A4639" s="13" t="s">
        <v>1567</v>
      </c>
      <c r="B4639" s="13" t="s">
        <v>2226</v>
      </c>
      <c r="C4639" s="13"/>
      <c r="D4639" s="13"/>
      <c r="E4639" s="13"/>
      <c r="F4639" s="13"/>
      <c r="G4639" s="13"/>
      <c r="H4639" s="13"/>
    </row>
    <row r="4640" spans="1:14" ht="15" customHeight="1">
      <c r="A4640" s="5" t="s">
        <v>4302</v>
      </c>
      <c r="B4640" s="5"/>
      <c r="C4640" s="5" t="s">
        <v>2755</v>
      </c>
      <c r="D4640" s="5" t="s">
        <v>182</v>
      </c>
      <c r="E4640" s="5" t="s">
        <v>5266</v>
      </c>
      <c r="F4640" s="5" t="s">
        <v>1321</v>
      </c>
      <c r="G4640" s="5" t="s">
        <v>780</v>
      </c>
      <c r="H4640" s="5" t="s">
        <v>1458</v>
      </c>
    </row>
    <row r="4641" spans="1:14" ht="15" customHeight="1">
      <c r="A4641" s="6" t="s">
        <v>405</v>
      </c>
      <c r="B4641" s="6" t="s">
        <v>4800</v>
      </c>
      <c r="C4641" s="6" t="s">
        <v>339</v>
      </c>
      <c r="D4641" s="6">
        <f>(3000 + 1500 + 700)*10^-4</f>
        <v>0.52</v>
      </c>
      <c r="E4641" s="14" t="s">
        <v>740</v>
      </c>
      <c r="F4641" s="14">
        <f>중기기초자료!F413</f>
        <v>1800</v>
      </c>
      <c r="G4641" s="15">
        <f>TRUNC(F4641*D4641, 1)</f>
        <v>936</v>
      </c>
      <c r="H4641" s="6" t="s">
        <v>5631</v>
      </c>
      <c r="I4641" s="6" t="s">
        <v>5631</v>
      </c>
      <c r="K4641" s="6" t="s">
        <v>724</v>
      </c>
      <c r="L4641" s="6" t="s">
        <v>5631</v>
      </c>
      <c r="M4641" s="6" t="s">
        <v>2943</v>
      </c>
      <c r="N4641" s="6" t="s">
        <v>4438</v>
      </c>
    </row>
    <row r="4642" spans="1:14" ht="15" customHeight="1">
      <c r="B4642" s="6" t="s">
        <v>4803</v>
      </c>
      <c r="G4642" s="14">
        <f>TRUNC(G4641, 0)</f>
        <v>936</v>
      </c>
    </row>
    <row r="4643" spans="1:14" ht="15" customHeight="1">
      <c r="A4643" s="6" t="s">
        <v>3802</v>
      </c>
    </row>
    <row r="4644" spans="1:14" ht="15" customHeight="1">
      <c r="B4644" s="6" t="s">
        <v>4803</v>
      </c>
    </row>
    <row r="4645" spans="1:14" ht="15" customHeight="1">
      <c r="A4645" s="6" t="s">
        <v>2270</v>
      </c>
    </row>
    <row r="4646" spans="1:14" ht="15" customHeight="1">
      <c r="B4646" s="6" t="s">
        <v>4803</v>
      </c>
    </row>
    <row r="4647" spans="1:14" ht="15" customHeight="1">
      <c r="B4647" s="6" t="s">
        <v>588</v>
      </c>
      <c r="G4647" s="14">
        <f>TRUNC(G4642+G4644+G4646, 0)</f>
        <v>936</v>
      </c>
    </row>
    <row r="4648" spans="1:14" ht="15" customHeight="1">
      <c r="A4648" s="13"/>
      <c r="B4648" s="13"/>
      <c r="C4648" s="13"/>
      <c r="D4648" s="13"/>
      <c r="E4648" s="13"/>
      <c r="F4648" s="13"/>
      <c r="G4648" s="13"/>
      <c r="H4648" s="13"/>
    </row>
    <row r="4649" spans="1:14" ht="15" customHeight="1">
      <c r="A4649" s="13" t="s">
        <v>4970</v>
      </c>
      <c r="B4649" s="13" t="s">
        <v>2997</v>
      </c>
      <c r="C4649" s="13"/>
      <c r="D4649" s="13"/>
      <c r="E4649" s="13"/>
      <c r="F4649" s="13"/>
      <c r="G4649" s="13"/>
      <c r="H4649" s="13"/>
      <c r="I4649" s="6" t="s">
        <v>5631</v>
      </c>
      <c r="J4649" s="6" t="s">
        <v>89</v>
      </c>
    </row>
    <row r="4650" spans="1:14" ht="15" customHeight="1">
      <c r="A4650" s="13" t="s">
        <v>1567</v>
      </c>
      <c r="B4650" s="13" t="s">
        <v>5046</v>
      </c>
      <c r="C4650" s="13"/>
      <c r="D4650" s="13"/>
      <c r="E4650" s="13"/>
      <c r="F4650" s="13"/>
      <c r="G4650" s="13"/>
      <c r="H4650" s="13"/>
    </row>
    <row r="4651" spans="1:14" ht="15" customHeight="1">
      <c r="A4651" s="5" t="s">
        <v>4302</v>
      </c>
      <c r="B4651" s="5"/>
      <c r="C4651" s="5" t="s">
        <v>2755</v>
      </c>
      <c r="D4651" s="5" t="s">
        <v>182</v>
      </c>
      <c r="E4651" s="5" t="s">
        <v>5266</v>
      </c>
      <c r="F4651" s="5" t="s">
        <v>1321</v>
      </c>
      <c r="G4651" s="5" t="s">
        <v>780</v>
      </c>
      <c r="H4651" s="5" t="s">
        <v>1458</v>
      </c>
    </row>
    <row r="4652" spans="1:14" ht="15" customHeight="1">
      <c r="A4652" s="6" t="s">
        <v>405</v>
      </c>
      <c r="B4652" s="6" t="s">
        <v>4938</v>
      </c>
      <c r="C4652" s="6" t="s">
        <v>5461</v>
      </c>
      <c r="D4652" s="6">
        <f>(2250 + 1375 + 663)*10^-4</f>
        <v>0.42880000000000001</v>
      </c>
      <c r="E4652" s="14" t="s">
        <v>4463</v>
      </c>
      <c r="F4652" s="14">
        <f>TRUNC(중기기초자료!F414 * 중기전역변수!C5/1000,0)</f>
        <v>1646</v>
      </c>
      <c r="G4652" s="15">
        <f>TRUNC(F4652*D4652, 1)</f>
        <v>705.8</v>
      </c>
      <c r="H4652" s="6" t="s">
        <v>5631</v>
      </c>
      <c r="I4652" s="6" t="s">
        <v>5631</v>
      </c>
      <c r="K4652" s="6" t="s">
        <v>724</v>
      </c>
      <c r="L4652" s="6" t="s">
        <v>5631</v>
      </c>
      <c r="M4652" s="6" t="s">
        <v>4376</v>
      </c>
      <c r="N4652" s="6" t="s">
        <v>517</v>
      </c>
    </row>
    <row r="4653" spans="1:14" ht="15" customHeight="1">
      <c r="B4653" s="6" t="s">
        <v>4803</v>
      </c>
      <c r="G4653" s="14">
        <f>TRUNC(G4652, 0)</f>
        <v>705</v>
      </c>
    </row>
    <row r="4654" spans="1:14" ht="15" customHeight="1">
      <c r="A4654" s="6" t="s">
        <v>3802</v>
      </c>
    </row>
    <row r="4655" spans="1:14" ht="15" customHeight="1">
      <c r="B4655" s="6" t="s">
        <v>4803</v>
      </c>
    </row>
    <row r="4656" spans="1:14" ht="15" customHeight="1">
      <c r="A4656" s="6" t="s">
        <v>2270</v>
      </c>
    </row>
    <row r="4657" spans="1:14" ht="15" customHeight="1">
      <c r="B4657" s="6" t="s">
        <v>4803</v>
      </c>
    </row>
    <row r="4658" spans="1:14" ht="15" customHeight="1">
      <c r="B4658" s="6" t="s">
        <v>588</v>
      </c>
      <c r="G4658" s="14">
        <f>TRUNC(G4653+G4655+G4657, 0)</f>
        <v>705</v>
      </c>
    </row>
    <row r="4659" spans="1:14" ht="15" customHeight="1">
      <c r="A4659" s="13"/>
      <c r="B4659" s="13"/>
      <c r="C4659" s="13"/>
      <c r="D4659" s="13"/>
      <c r="E4659" s="13"/>
      <c r="F4659" s="13"/>
      <c r="G4659" s="13"/>
      <c r="H4659" s="13"/>
    </row>
    <row r="4660" spans="1:14" ht="15" customHeight="1">
      <c r="A4660" s="13" t="s">
        <v>4970</v>
      </c>
      <c r="B4660" s="13" t="s">
        <v>1585</v>
      </c>
      <c r="C4660" s="13"/>
      <c r="D4660" s="13"/>
      <c r="E4660" s="13"/>
      <c r="F4660" s="13"/>
      <c r="G4660" s="13"/>
      <c r="H4660" s="13"/>
      <c r="I4660" s="6" t="s">
        <v>5631</v>
      </c>
      <c r="J4660" s="6" t="s">
        <v>2405</v>
      </c>
    </row>
    <row r="4661" spans="1:14" ht="15" customHeight="1">
      <c r="A4661" s="13" t="s">
        <v>1567</v>
      </c>
      <c r="B4661" s="13" t="s">
        <v>3042</v>
      </c>
      <c r="C4661" s="13"/>
      <c r="D4661" s="13"/>
      <c r="E4661" s="13"/>
      <c r="F4661" s="13"/>
      <c r="G4661" s="13"/>
      <c r="H4661" s="13"/>
    </row>
    <row r="4662" spans="1:14" ht="15" customHeight="1">
      <c r="A4662" s="5" t="s">
        <v>4302</v>
      </c>
      <c r="B4662" s="5"/>
      <c r="C4662" s="5" t="s">
        <v>2755</v>
      </c>
      <c r="D4662" s="5" t="s">
        <v>182</v>
      </c>
      <c r="E4662" s="5" t="s">
        <v>5266</v>
      </c>
      <c r="F4662" s="5" t="s">
        <v>1321</v>
      </c>
      <c r="G4662" s="5" t="s">
        <v>780</v>
      </c>
      <c r="H4662" s="5" t="s">
        <v>1458</v>
      </c>
    </row>
    <row r="4663" spans="1:14" ht="15" customHeight="1">
      <c r="A4663" s="6" t="s">
        <v>405</v>
      </c>
      <c r="B4663" s="6" t="s">
        <v>4938</v>
      </c>
      <c r="C4663" s="6" t="s">
        <v>3077</v>
      </c>
      <c r="D4663" s="6">
        <f>(2250 + 1375 + 663)*10^-4</f>
        <v>0.42880000000000001</v>
      </c>
      <c r="E4663" s="14" t="s">
        <v>4463</v>
      </c>
      <c r="F4663" s="14">
        <f>TRUNC(중기기초자료!F415 * 중기전역변수!C5/1000,0)</f>
        <v>3425</v>
      </c>
      <c r="G4663" s="15">
        <f>TRUNC(F4663*D4663, 1)</f>
        <v>1468.6</v>
      </c>
      <c r="H4663" s="6" t="s">
        <v>5631</v>
      </c>
      <c r="I4663" s="6" t="s">
        <v>5631</v>
      </c>
      <c r="K4663" s="6" t="s">
        <v>724</v>
      </c>
      <c r="L4663" s="6" t="s">
        <v>5631</v>
      </c>
      <c r="M4663" s="6" t="s">
        <v>3573</v>
      </c>
      <c r="N4663" s="6" t="s">
        <v>517</v>
      </c>
    </row>
    <row r="4664" spans="1:14" ht="15" customHeight="1">
      <c r="B4664" s="6" t="s">
        <v>4803</v>
      </c>
      <c r="G4664" s="14">
        <f>TRUNC(G4663, 0)</f>
        <v>1468</v>
      </c>
    </row>
    <row r="4665" spans="1:14" ht="15" customHeight="1">
      <c r="A4665" s="6" t="s">
        <v>3802</v>
      </c>
    </row>
    <row r="4666" spans="1:14" ht="15" customHeight="1">
      <c r="B4666" s="6" t="s">
        <v>4803</v>
      </c>
    </row>
    <row r="4667" spans="1:14" ht="15" customHeight="1">
      <c r="A4667" s="6" t="s">
        <v>2270</v>
      </c>
    </row>
    <row r="4668" spans="1:14" ht="15" customHeight="1">
      <c r="B4668" s="6" t="s">
        <v>4803</v>
      </c>
    </row>
    <row r="4669" spans="1:14" ht="15" customHeight="1">
      <c r="B4669" s="6" t="s">
        <v>588</v>
      </c>
      <c r="G4669" s="14">
        <f>TRUNC(G4664+G4666+G4668, 0)</f>
        <v>1468</v>
      </c>
    </row>
    <row r="4670" spans="1:14" ht="15" customHeight="1">
      <c r="A4670" s="13"/>
      <c r="B4670" s="13"/>
      <c r="C4670" s="13"/>
      <c r="D4670" s="13"/>
      <c r="E4670" s="13"/>
      <c r="F4670" s="13"/>
      <c r="G4670" s="13"/>
      <c r="H4670" s="13"/>
    </row>
    <row r="4671" spans="1:14" ht="15" customHeight="1">
      <c r="A4671" s="13" t="s">
        <v>4970</v>
      </c>
      <c r="B4671" s="13" t="s">
        <v>1356</v>
      </c>
      <c r="C4671" s="13"/>
      <c r="D4671" s="13"/>
      <c r="E4671" s="13"/>
      <c r="F4671" s="13"/>
      <c r="G4671" s="13"/>
      <c r="H4671" s="13"/>
      <c r="I4671" s="6" t="s">
        <v>5631</v>
      </c>
      <c r="J4671" s="6" t="s">
        <v>3346</v>
      </c>
    </row>
    <row r="4672" spans="1:14" ht="15" customHeight="1">
      <c r="A4672" s="13" t="s">
        <v>1567</v>
      </c>
      <c r="B4672" s="13"/>
      <c r="C4672" s="13"/>
      <c r="D4672" s="13"/>
      <c r="E4672" s="13"/>
      <c r="F4672" s="13"/>
      <c r="G4672" s="13"/>
      <c r="H4672" s="13"/>
    </row>
    <row r="4673" spans="1:14" ht="15" customHeight="1">
      <c r="A4673" s="5" t="s">
        <v>4302</v>
      </c>
      <c r="B4673" s="5"/>
      <c r="C4673" s="5" t="s">
        <v>2755</v>
      </c>
      <c r="D4673" s="5" t="s">
        <v>182</v>
      </c>
      <c r="E4673" s="5" t="s">
        <v>5266</v>
      </c>
      <c r="F4673" s="5" t="s">
        <v>1321</v>
      </c>
      <c r="G4673" s="5" t="s">
        <v>780</v>
      </c>
      <c r="H4673" s="5" t="s">
        <v>1458</v>
      </c>
    </row>
    <row r="4674" spans="1:14" ht="15" customHeight="1">
      <c r="A4674" s="6" t="s">
        <v>405</v>
      </c>
    </row>
    <row r="4675" spans="1:14" ht="15" customHeight="1">
      <c r="B4675" s="6" t="s">
        <v>4803</v>
      </c>
      <c r="G4675" s="14">
        <v>0</v>
      </c>
    </row>
    <row r="4676" spans="1:14" ht="15" customHeight="1">
      <c r="A4676" s="6" t="s">
        <v>3802</v>
      </c>
    </row>
    <row r="4677" spans="1:14" ht="15" customHeight="1">
      <c r="B4677" s="6" t="s">
        <v>4803</v>
      </c>
      <c r="G4677" s="14">
        <v>0</v>
      </c>
    </row>
    <row r="4678" spans="1:14" ht="15" customHeight="1">
      <c r="A4678" s="6" t="s">
        <v>2270</v>
      </c>
    </row>
    <row r="4679" spans="1:14" ht="15" customHeight="1">
      <c r="B4679" s="6" t="s">
        <v>4803</v>
      </c>
      <c r="G4679" s="14">
        <v>0</v>
      </c>
    </row>
    <row r="4680" spans="1:14" ht="15" customHeight="1">
      <c r="B4680" s="6" t="s">
        <v>588</v>
      </c>
      <c r="G4680" s="14">
        <f>TRUNC(G4675+G4677+G4679, 0)</f>
        <v>0</v>
      </c>
    </row>
    <row r="4681" spans="1:14" ht="15" customHeight="1">
      <c r="A4681" s="13"/>
      <c r="B4681" s="13"/>
      <c r="C4681" s="13"/>
      <c r="D4681" s="13"/>
      <c r="E4681" s="13"/>
      <c r="F4681" s="13"/>
      <c r="G4681" s="13"/>
      <c r="H4681" s="13"/>
    </row>
    <row r="4682" spans="1:14" ht="15" customHeight="1">
      <c r="A4682" s="13" t="s">
        <v>4970</v>
      </c>
      <c r="B4682" s="13" t="s">
        <v>5285</v>
      </c>
      <c r="C4682" s="13"/>
      <c r="D4682" s="13"/>
      <c r="E4682" s="13"/>
      <c r="F4682" s="13"/>
      <c r="G4682" s="13"/>
      <c r="H4682" s="13"/>
      <c r="I4682" s="6" t="s">
        <v>5631</v>
      </c>
      <c r="J4682" s="6" t="s">
        <v>4651</v>
      </c>
    </row>
    <row r="4683" spans="1:14" ht="15" customHeight="1">
      <c r="A4683" s="13" t="s">
        <v>1567</v>
      </c>
      <c r="B4683" s="13" t="s">
        <v>3329</v>
      </c>
      <c r="C4683" s="13"/>
      <c r="D4683" s="13"/>
      <c r="E4683" s="13"/>
      <c r="F4683" s="13"/>
      <c r="G4683" s="13"/>
      <c r="H4683" s="13"/>
    </row>
    <row r="4684" spans="1:14" ht="15" customHeight="1">
      <c r="A4684" s="5" t="s">
        <v>4302</v>
      </c>
      <c r="B4684" s="5"/>
      <c r="C4684" s="5" t="s">
        <v>2755</v>
      </c>
      <c r="D4684" s="5" t="s">
        <v>182</v>
      </c>
      <c r="E4684" s="5" t="s">
        <v>5266</v>
      </c>
      <c r="F4684" s="5" t="s">
        <v>1321</v>
      </c>
      <c r="G4684" s="5" t="s">
        <v>780</v>
      </c>
      <c r="H4684" s="5" t="s">
        <v>1458</v>
      </c>
    </row>
    <row r="4685" spans="1:14" ht="15" customHeight="1">
      <c r="A4685" s="6" t="s">
        <v>405</v>
      </c>
      <c r="B4685" s="6" t="s">
        <v>4847</v>
      </c>
      <c r="C4685" s="6" t="s">
        <v>5583</v>
      </c>
      <c r="D4685" s="6">
        <f>(1500 + 750 + 625)*10^-4</f>
        <v>0.28750000000000003</v>
      </c>
      <c r="E4685" s="14" t="s">
        <v>4809</v>
      </c>
      <c r="F4685" s="14">
        <f>중기기초자료!F416</f>
        <v>26800</v>
      </c>
      <c r="G4685" s="15">
        <f>TRUNC(F4685*D4685, 1)</f>
        <v>7705</v>
      </c>
      <c r="H4685" s="6" t="s">
        <v>5631</v>
      </c>
      <c r="I4685" s="6" t="s">
        <v>5631</v>
      </c>
      <c r="K4685" s="6" t="s">
        <v>724</v>
      </c>
      <c r="L4685" s="6" t="s">
        <v>5631</v>
      </c>
      <c r="M4685" s="6" t="s">
        <v>561</v>
      </c>
      <c r="N4685" s="6" t="s">
        <v>5105</v>
      </c>
    </row>
    <row r="4686" spans="1:14" ht="15" customHeight="1">
      <c r="B4686" s="6" t="s">
        <v>4803</v>
      </c>
      <c r="G4686" s="14">
        <f>TRUNC(G4685, 0)</f>
        <v>7705</v>
      </c>
    </row>
    <row r="4687" spans="1:14" ht="15" customHeight="1">
      <c r="A4687" s="6" t="s">
        <v>3802</v>
      </c>
    </row>
    <row r="4688" spans="1:14" ht="15" customHeight="1">
      <c r="B4688" s="6" t="s">
        <v>4803</v>
      </c>
    </row>
    <row r="4689" spans="1:14" ht="15" customHeight="1">
      <c r="A4689" s="6" t="s">
        <v>2270</v>
      </c>
    </row>
    <row r="4690" spans="1:14" ht="15" customHeight="1">
      <c r="B4690" s="6" t="s">
        <v>4803</v>
      </c>
    </row>
    <row r="4691" spans="1:14" ht="15" customHeight="1">
      <c r="B4691" s="6" t="s">
        <v>588</v>
      </c>
      <c r="G4691" s="14">
        <f>TRUNC(G4686+G4688+G4690, 0)</f>
        <v>7705</v>
      </c>
    </row>
    <row r="4692" spans="1:14" ht="15" customHeight="1">
      <c r="A4692" s="13"/>
      <c r="B4692" s="13"/>
      <c r="C4692" s="13"/>
      <c r="D4692" s="13"/>
      <c r="E4692" s="13"/>
      <c r="F4692" s="13"/>
      <c r="G4692" s="13"/>
      <c r="H4692" s="13"/>
    </row>
    <row r="4693" spans="1:14" ht="15" customHeight="1">
      <c r="A4693" s="13" t="s">
        <v>4970</v>
      </c>
      <c r="B4693" s="13" t="s">
        <v>4078</v>
      </c>
      <c r="C4693" s="13"/>
      <c r="D4693" s="13"/>
      <c r="E4693" s="13"/>
      <c r="F4693" s="13"/>
      <c r="G4693" s="13"/>
      <c r="H4693" s="13"/>
      <c r="I4693" s="6" t="s">
        <v>5631</v>
      </c>
      <c r="J4693" s="6" t="s">
        <v>2595</v>
      </c>
    </row>
    <row r="4694" spans="1:14" ht="15" customHeight="1">
      <c r="A4694" s="13" t="s">
        <v>1567</v>
      </c>
      <c r="B4694" s="13" t="s">
        <v>2536</v>
      </c>
      <c r="C4694" s="13"/>
      <c r="D4694" s="13"/>
      <c r="E4694" s="13"/>
      <c r="F4694" s="13"/>
      <c r="G4694" s="13"/>
      <c r="H4694" s="13"/>
    </row>
    <row r="4695" spans="1:14" ht="15" customHeight="1">
      <c r="A4695" s="5" t="s">
        <v>4302</v>
      </c>
      <c r="B4695" s="5"/>
      <c r="C4695" s="5" t="s">
        <v>2755</v>
      </c>
      <c r="D4695" s="5" t="s">
        <v>182</v>
      </c>
      <c r="E4695" s="5" t="s">
        <v>5266</v>
      </c>
      <c r="F4695" s="5" t="s">
        <v>1321</v>
      </c>
      <c r="G4695" s="5" t="s">
        <v>780</v>
      </c>
      <c r="H4695" s="5" t="s">
        <v>1458</v>
      </c>
    </row>
    <row r="4696" spans="1:14" ht="15" customHeight="1">
      <c r="A4696" s="6" t="s">
        <v>405</v>
      </c>
      <c r="B4696" s="6" t="s">
        <v>1023</v>
      </c>
      <c r="C4696" s="6" t="s">
        <v>1724</v>
      </c>
      <c r="D4696" s="6">
        <f>(2250 + 1375 + 663)*10^-4</f>
        <v>0.42880000000000001</v>
      </c>
      <c r="E4696" s="14" t="s">
        <v>4463</v>
      </c>
      <c r="F4696" s="14">
        <f>TRUNC(중기기초자료!F417 * 중기전역변수!C5/1000,0)</f>
        <v>3721</v>
      </c>
      <c r="G4696" s="15">
        <f>TRUNC(F4696*D4696, 1)</f>
        <v>1595.5</v>
      </c>
      <c r="H4696" s="6" t="s">
        <v>5631</v>
      </c>
      <c r="I4696" s="6" t="s">
        <v>5631</v>
      </c>
      <c r="K4696" s="6" t="s">
        <v>724</v>
      </c>
      <c r="L4696" s="6" t="s">
        <v>5631</v>
      </c>
      <c r="M4696" s="6" t="s">
        <v>4110</v>
      </c>
      <c r="N4696" s="6" t="s">
        <v>517</v>
      </c>
    </row>
    <row r="4697" spans="1:14" ht="15" customHeight="1">
      <c r="B4697" s="6" t="s">
        <v>4803</v>
      </c>
      <c r="G4697" s="14">
        <f>TRUNC(G4696, 0)</f>
        <v>1595</v>
      </c>
    </row>
    <row r="4698" spans="1:14" ht="15" customHeight="1">
      <c r="A4698" s="6" t="s">
        <v>3802</v>
      </c>
    </row>
    <row r="4699" spans="1:14" ht="15" customHeight="1">
      <c r="B4699" s="6" t="s">
        <v>4803</v>
      </c>
    </row>
    <row r="4700" spans="1:14" ht="15" customHeight="1">
      <c r="A4700" s="6" t="s">
        <v>2270</v>
      </c>
    </row>
    <row r="4701" spans="1:14" ht="15" customHeight="1">
      <c r="B4701" s="6" t="s">
        <v>4803</v>
      </c>
    </row>
    <row r="4702" spans="1:14" ht="15" customHeight="1">
      <c r="B4702" s="6" t="s">
        <v>588</v>
      </c>
      <c r="G4702" s="14">
        <f>TRUNC(G4697+G4699+G4701, 0)</f>
        <v>1595</v>
      </c>
    </row>
    <row r="4703" spans="1:14" ht="15" customHeight="1">
      <c r="A4703" s="13"/>
      <c r="B4703" s="13"/>
      <c r="C4703" s="13"/>
      <c r="D4703" s="13"/>
      <c r="E4703" s="13"/>
      <c r="F4703" s="13"/>
      <c r="G4703" s="13"/>
      <c r="H4703" s="13"/>
    </row>
    <row r="4704" spans="1:14" ht="15" customHeight="1">
      <c r="A4704" s="13" t="s">
        <v>4970</v>
      </c>
      <c r="B4704" s="13" t="s">
        <v>1287</v>
      </c>
      <c r="C4704" s="13"/>
      <c r="D4704" s="13"/>
      <c r="E4704" s="13"/>
      <c r="F4704" s="13"/>
      <c r="G4704" s="13"/>
      <c r="H4704" s="13"/>
      <c r="I4704" s="6" t="s">
        <v>5631</v>
      </c>
      <c r="J4704" s="6" t="s">
        <v>4419</v>
      </c>
    </row>
    <row r="4705" spans="1:14" ht="15" customHeight="1">
      <c r="A4705" s="13" t="s">
        <v>1567</v>
      </c>
      <c r="B4705" s="13" t="s">
        <v>2454</v>
      </c>
      <c r="C4705" s="13"/>
      <c r="D4705" s="13"/>
      <c r="E4705" s="13"/>
      <c r="F4705" s="13"/>
      <c r="G4705" s="13"/>
      <c r="H4705" s="13"/>
    </row>
    <row r="4706" spans="1:14" ht="15" customHeight="1">
      <c r="A4706" s="5" t="s">
        <v>4302</v>
      </c>
      <c r="B4706" s="5"/>
      <c r="C4706" s="5" t="s">
        <v>2755</v>
      </c>
      <c r="D4706" s="5" t="s">
        <v>182</v>
      </c>
      <c r="E4706" s="5" t="s">
        <v>5266</v>
      </c>
      <c r="F4706" s="5" t="s">
        <v>1321</v>
      </c>
      <c r="G4706" s="5" t="s">
        <v>780</v>
      </c>
      <c r="H4706" s="5" t="s">
        <v>1458</v>
      </c>
    </row>
    <row r="4707" spans="1:14" ht="15" customHeight="1">
      <c r="A4707" s="6" t="s">
        <v>405</v>
      </c>
      <c r="B4707" s="6" t="s">
        <v>1023</v>
      </c>
      <c r="C4707" s="6" t="s">
        <v>976</v>
      </c>
      <c r="D4707" s="6">
        <f>(2250 + 1375 + 663)*10^-4</f>
        <v>0.42880000000000001</v>
      </c>
      <c r="E4707" s="14" t="s">
        <v>4463</v>
      </c>
      <c r="F4707" s="14">
        <f>TRUNC(중기기초자료!F418 * 중기전역변수!C5/1000,0)</f>
        <v>5418</v>
      </c>
      <c r="G4707" s="15">
        <f>TRUNC(F4707*D4707, 1)</f>
        <v>2323.1999999999998</v>
      </c>
      <c r="H4707" s="6" t="s">
        <v>5631</v>
      </c>
      <c r="I4707" s="6" t="s">
        <v>5631</v>
      </c>
      <c r="K4707" s="6" t="s">
        <v>724</v>
      </c>
      <c r="L4707" s="6" t="s">
        <v>5631</v>
      </c>
      <c r="M4707" s="6" t="s">
        <v>33</v>
      </c>
      <c r="N4707" s="6" t="s">
        <v>517</v>
      </c>
    </row>
    <row r="4708" spans="1:14" ht="15" customHeight="1">
      <c r="B4708" s="6" t="s">
        <v>4803</v>
      </c>
      <c r="G4708" s="14">
        <f>TRUNC(G4707, 0)</f>
        <v>2323</v>
      </c>
    </row>
    <row r="4709" spans="1:14" ht="15" customHeight="1">
      <c r="A4709" s="6" t="s">
        <v>3802</v>
      </c>
    </row>
    <row r="4710" spans="1:14" ht="15" customHeight="1">
      <c r="B4710" s="6" t="s">
        <v>4803</v>
      </c>
    </row>
    <row r="4711" spans="1:14" ht="15" customHeight="1">
      <c r="A4711" s="6" t="s">
        <v>2270</v>
      </c>
    </row>
    <row r="4712" spans="1:14" ht="15" customHeight="1">
      <c r="B4712" s="6" t="s">
        <v>4803</v>
      </c>
    </row>
    <row r="4713" spans="1:14" ht="15" customHeight="1">
      <c r="B4713" s="6" t="s">
        <v>588</v>
      </c>
      <c r="G4713" s="14">
        <f>TRUNC(G4708+G4710+G4712, 0)</f>
        <v>2323</v>
      </c>
    </row>
    <row r="4714" spans="1:14" ht="15" customHeight="1">
      <c r="A4714" s="13"/>
      <c r="B4714" s="13"/>
      <c r="C4714" s="13"/>
      <c r="D4714" s="13"/>
      <c r="E4714" s="13"/>
      <c r="F4714" s="13"/>
      <c r="G4714" s="13"/>
      <c r="H4714" s="13"/>
    </row>
    <row r="4715" spans="1:14" ht="15" customHeight="1">
      <c r="A4715" s="13" t="s">
        <v>4970</v>
      </c>
      <c r="B4715" s="13" t="s">
        <v>2355</v>
      </c>
      <c r="C4715" s="13"/>
      <c r="D4715" s="13"/>
      <c r="E4715" s="13"/>
      <c r="F4715" s="13"/>
      <c r="G4715" s="13"/>
      <c r="H4715" s="13"/>
      <c r="I4715" s="6" t="s">
        <v>5631</v>
      </c>
      <c r="J4715" s="6" t="s">
        <v>3420</v>
      </c>
    </row>
    <row r="4716" spans="1:14" ht="15" customHeight="1">
      <c r="A4716" s="13" t="s">
        <v>1567</v>
      </c>
      <c r="B4716" s="13" t="s">
        <v>4327</v>
      </c>
      <c r="C4716" s="13"/>
      <c r="D4716" s="13"/>
      <c r="E4716" s="13"/>
      <c r="F4716" s="13"/>
      <c r="G4716" s="13"/>
      <c r="H4716" s="13"/>
    </row>
    <row r="4717" spans="1:14" ht="15" customHeight="1">
      <c r="A4717" s="5" t="s">
        <v>4302</v>
      </c>
      <c r="B4717" s="5"/>
      <c r="C4717" s="5" t="s">
        <v>2755</v>
      </c>
      <c r="D4717" s="5" t="s">
        <v>182</v>
      </c>
      <c r="E4717" s="5" t="s">
        <v>5266</v>
      </c>
      <c r="F4717" s="5" t="s">
        <v>1321</v>
      </c>
      <c r="G4717" s="5" t="s">
        <v>780</v>
      </c>
      <c r="H4717" s="5" t="s">
        <v>1458</v>
      </c>
    </row>
    <row r="4718" spans="1:14" ht="15" customHeight="1">
      <c r="A4718" s="6" t="s">
        <v>405</v>
      </c>
      <c r="B4718" s="6" t="s">
        <v>1023</v>
      </c>
      <c r="C4718" s="6" t="s">
        <v>3427</v>
      </c>
      <c r="D4718" s="6">
        <f>(2250 + 1375 + 663)*10^-4</f>
        <v>0.42880000000000001</v>
      </c>
      <c r="E4718" s="14" t="s">
        <v>4463</v>
      </c>
      <c r="F4718" s="14">
        <f>TRUNC(중기기초자료!F419 * 중기전역변수!C5/1000,0)</f>
        <v>7823</v>
      </c>
      <c r="G4718" s="15">
        <f>TRUNC(F4718*D4718, 1)</f>
        <v>3354.5</v>
      </c>
      <c r="H4718" s="6" t="s">
        <v>5631</v>
      </c>
      <c r="I4718" s="6" t="s">
        <v>5631</v>
      </c>
      <c r="K4718" s="6" t="s">
        <v>724</v>
      </c>
      <c r="L4718" s="6" t="s">
        <v>5631</v>
      </c>
      <c r="M4718" s="6" t="s">
        <v>1880</v>
      </c>
      <c r="N4718" s="6" t="s">
        <v>517</v>
      </c>
    </row>
    <row r="4719" spans="1:14" ht="15" customHeight="1">
      <c r="B4719" s="6" t="s">
        <v>4803</v>
      </c>
      <c r="G4719" s="14">
        <f>TRUNC(G4718, 0)</f>
        <v>3354</v>
      </c>
    </row>
    <row r="4720" spans="1:14" ht="15" customHeight="1">
      <c r="A4720" s="6" t="s">
        <v>3802</v>
      </c>
    </row>
    <row r="4721" spans="1:14" ht="15" customHeight="1">
      <c r="B4721" s="6" t="s">
        <v>4803</v>
      </c>
    </row>
    <row r="4722" spans="1:14" ht="15" customHeight="1">
      <c r="A4722" s="6" t="s">
        <v>2270</v>
      </c>
    </row>
    <row r="4723" spans="1:14" ht="15" customHeight="1">
      <c r="B4723" s="6" t="s">
        <v>4803</v>
      </c>
    </row>
    <row r="4724" spans="1:14" ht="15" customHeight="1">
      <c r="B4724" s="6" t="s">
        <v>588</v>
      </c>
      <c r="G4724" s="14">
        <f>TRUNC(G4719+G4721+G4723, 0)</f>
        <v>3354</v>
      </c>
    </row>
    <row r="4725" spans="1:14" ht="15" customHeight="1">
      <c r="A4725" s="13"/>
      <c r="B4725" s="13"/>
      <c r="C4725" s="13"/>
      <c r="D4725" s="13"/>
      <c r="E4725" s="13"/>
      <c r="F4725" s="13"/>
      <c r="G4725" s="13"/>
      <c r="H4725" s="13"/>
    </row>
    <row r="4726" spans="1:14" ht="15" customHeight="1">
      <c r="A4726" s="13" t="s">
        <v>4970</v>
      </c>
      <c r="B4726" s="13" t="s">
        <v>4321</v>
      </c>
      <c r="C4726" s="13"/>
      <c r="D4726" s="13"/>
      <c r="E4726" s="13"/>
      <c r="F4726" s="13"/>
      <c r="G4726" s="13"/>
      <c r="H4726" s="13"/>
      <c r="I4726" s="6" t="s">
        <v>5631</v>
      </c>
      <c r="J4726" s="6" t="s">
        <v>3879</v>
      </c>
    </row>
    <row r="4727" spans="1:14" ht="15" customHeight="1">
      <c r="A4727" s="13" t="s">
        <v>1567</v>
      </c>
      <c r="B4727" s="13" t="s">
        <v>3354</v>
      </c>
      <c r="C4727" s="13"/>
      <c r="D4727" s="13"/>
      <c r="E4727" s="13"/>
      <c r="F4727" s="13"/>
      <c r="G4727" s="13"/>
      <c r="H4727" s="13"/>
    </row>
    <row r="4728" spans="1:14" ht="15" customHeight="1">
      <c r="A4728" s="5" t="s">
        <v>4302</v>
      </c>
      <c r="B4728" s="5"/>
      <c r="C4728" s="5" t="s">
        <v>2755</v>
      </c>
      <c r="D4728" s="5" t="s">
        <v>182</v>
      </c>
      <c r="E4728" s="5" t="s">
        <v>5266</v>
      </c>
      <c r="F4728" s="5" t="s">
        <v>1321</v>
      </c>
      <c r="G4728" s="5" t="s">
        <v>780</v>
      </c>
      <c r="H4728" s="5" t="s">
        <v>1458</v>
      </c>
    </row>
    <row r="4729" spans="1:14" ht="15" customHeight="1">
      <c r="A4729" s="6" t="s">
        <v>405</v>
      </c>
      <c r="B4729" s="6" t="s">
        <v>684</v>
      </c>
      <c r="C4729" s="6" t="s">
        <v>2802</v>
      </c>
      <c r="D4729" s="6">
        <f>(2250 + 1375 + 663)*10^-4</f>
        <v>0.42880000000000001</v>
      </c>
      <c r="E4729" s="14" t="s">
        <v>4809</v>
      </c>
      <c r="F4729" s="14">
        <f>중기기초자료!F420</f>
        <v>0</v>
      </c>
      <c r="G4729" s="15">
        <f>TRUNC(F4729*D4729, 1)</f>
        <v>0</v>
      </c>
      <c r="H4729" s="6" t="s">
        <v>5631</v>
      </c>
      <c r="I4729" s="6" t="s">
        <v>5631</v>
      </c>
      <c r="K4729" s="6" t="s">
        <v>724</v>
      </c>
      <c r="L4729" s="6" t="s">
        <v>5631</v>
      </c>
      <c r="M4729" s="6" t="s">
        <v>2667</v>
      </c>
      <c r="N4729" s="6" t="s">
        <v>517</v>
      </c>
    </row>
    <row r="4730" spans="1:14" ht="15" customHeight="1">
      <c r="B4730" s="6" t="s">
        <v>4803</v>
      </c>
      <c r="G4730" s="14">
        <f>TRUNC(G4729, 0)</f>
        <v>0</v>
      </c>
    </row>
    <row r="4731" spans="1:14" ht="15" customHeight="1">
      <c r="A4731" s="6" t="s">
        <v>3802</v>
      </c>
      <c r="B4731" s="6" t="s">
        <v>2171</v>
      </c>
      <c r="C4731" s="6" t="s">
        <v>4283</v>
      </c>
      <c r="D4731" s="6">
        <v>7.5</v>
      </c>
      <c r="E4731" s="16" t="s">
        <v>5542</v>
      </c>
      <c r="F4731" s="16">
        <f>중기기초자료!D731</f>
        <v>1223</v>
      </c>
      <c r="G4731" s="15">
        <f>TRUNC(F4731*D4731, 1)</f>
        <v>9172.5</v>
      </c>
      <c r="H4731" s="6" t="s">
        <v>5631</v>
      </c>
      <c r="I4731" s="6" t="s">
        <v>5631</v>
      </c>
      <c r="K4731" s="6" t="s">
        <v>3386</v>
      </c>
      <c r="L4731" s="6" t="s">
        <v>5631</v>
      </c>
      <c r="M4731" s="6" t="s">
        <v>1155</v>
      </c>
    </row>
    <row r="4732" spans="1:14" ht="15" customHeight="1">
      <c r="B4732" s="6" t="s">
        <v>1786</v>
      </c>
      <c r="C4732" s="6" t="s">
        <v>4283</v>
      </c>
      <c r="D4732" s="6">
        <v>18</v>
      </c>
      <c r="E4732" s="16" t="s">
        <v>2305</v>
      </c>
      <c r="F4732" s="16">
        <v>0</v>
      </c>
      <c r="G4732" s="15">
        <f>TRUNC((G4731) * D4732/100, 1)</f>
        <v>1651</v>
      </c>
      <c r="H4732" s="6" t="s">
        <v>5631</v>
      </c>
      <c r="I4732" s="6" t="s">
        <v>5631</v>
      </c>
      <c r="K4732" s="6" t="s">
        <v>2015</v>
      </c>
      <c r="L4732" s="6" t="s">
        <v>5631</v>
      </c>
      <c r="M4732" s="6" t="s">
        <v>3749</v>
      </c>
      <c r="N4732" s="6" t="s">
        <v>5631</v>
      </c>
    </row>
    <row r="4733" spans="1:14" ht="15" customHeight="1">
      <c r="B4733" s="6" t="s">
        <v>4803</v>
      </c>
      <c r="G4733" s="14">
        <f>TRUNC(G4731+G4732, 0)</f>
        <v>10823</v>
      </c>
    </row>
    <row r="4734" spans="1:14" ht="15" customHeight="1">
      <c r="A4734" s="6" t="s">
        <v>2270</v>
      </c>
      <c r="B4734" s="6" t="s">
        <v>2417</v>
      </c>
      <c r="C4734" s="6" t="s">
        <v>2659</v>
      </c>
      <c r="D4734" s="6">
        <v>1</v>
      </c>
      <c r="E4734" s="15" t="s">
        <v>3317</v>
      </c>
      <c r="F4734" s="15">
        <f>TRUNC(중기기초자료!E721 * 중기전역변수!C19, 1)</f>
        <v>25758.7</v>
      </c>
      <c r="G4734" s="15">
        <f>TRUNC(F4734*D4734, 1)</f>
        <v>25758.7</v>
      </c>
      <c r="H4734" s="6" t="s">
        <v>5631</v>
      </c>
      <c r="I4734" s="6" t="s">
        <v>5388</v>
      </c>
      <c r="K4734" s="6" t="s">
        <v>4875</v>
      </c>
      <c r="L4734" s="6" t="s">
        <v>5631</v>
      </c>
      <c r="M4734" s="6" t="s">
        <v>3230</v>
      </c>
    </row>
    <row r="4735" spans="1:14" ht="15" customHeight="1">
      <c r="B4735" s="6" t="s">
        <v>4803</v>
      </c>
      <c r="G4735" s="14">
        <f>TRUNC(G4734, 0)</f>
        <v>25758</v>
      </c>
    </row>
    <row r="4736" spans="1:14" ht="15" customHeight="1">
      <c r="B4736" s="6" t="s">
        <v>588</v>
      </c>
      <c r="G4736" s="14">
        <f>TRUNC(G4730+G4733+G4735, 0)</f>
        <v>36581</v>
      </c>
    </row>
    <row r="4737" spans="1:14" ht="15" customHeight="1">
      <c r="A4737" s="13"/>
      <c r="B4737" s="13"/>
      <c r="C4737" s="13"/>
      <c r="D4737" s="13"/>
      <c r="E4737" s="13"/>
      <c r="F4737" s="13"/>
      <c r="G4737" s="13"/>
      <c r="H4737" s="13"/>
    </row>
    <row r="4738" spans="1:14" ht="15" customHeight="1">
      <c r="A4738" s="13" t="s">
        <v>4970</v>
      </c>
      <c r="B4738" s="13" t="s">
        <v>1721</v>
      </c>
      <c r="C4738" s="13"/>
      <c r="D4738" s="13"/>
      <c r="E4738" s="13"/>
      <c r="F4738" s="13"/>
      <c r="G4738" s="13"/>
      <c r="H4738" s="13"/>
      <c r="I4738" s="6" t="s">
        <v>5631</v>
      </c>
      <c r="J4738" s="6" t="s">
        <v>1513</v>
      </c>
    </row>
    <row r="4739" spans="1:14" ht="15" customHeight="1">
      <c r="A4739" s="13" t="s">
        <v>1567</v>
      </c>
      <c r="B4739" s="13" t="s">
        <v>2545</v>
      </c>
      <c r="C4739" s="13"/>
      <c r="D4739" s="13"/>
      <c r="E4739" s="13"/>
      <c r="F4739" s="13"/>
      <c r="G4739" s="13"/>
      <c r="H4739" s="13"/>
    </row>
    <row r="4740" spans="1:14" ht="15" customHeight="1">
      <c r="A4740" s="5" t="s">
        <v>4302</v>
      </c>
      <c r="B4740" s="5"/>
      <c r="C4740" s="5" t="s">
        <v>2755</v>
      </c>
      <c r="D4740" s="5" t="s">
        <v>182</v>
      </c>
      <c r="E4740" s="5" t="s">
        <v>5266</v>
      </c>
      <c r="F4740" s="5" t="s">
        <v>1321</v>
      </c>
      <c r="G4740" s="5" t="s">
        <v>780</v>
      </c>
      <c r="H4740" s="5" t="s">
        <v>1458</v>
      </c>
    </row>
    <row r="4741" spans="1:14" ht="15" customHeight="1">
      <c r="A4741" s="6" t="s">
        <v>405</v>
      </c>
      <c r="B4741" s="6" t="s">
        <v>1800</v>
      </c>
      <c r="C4741" s="6" t="s">
        <v>1466</v>
      </c>
      <c r="D4741" s="6">
        <f>(1286 + 714 + 614)*10^-4</f>
        <v>0.26140000000000002</v>
      </c>
      <c r="E4741" s="14" t="s">
        <v>4463</v>
      </c>
      <c r="F4741" s="14">
        <f>TRUNC(중기기초자료!F421 * 중기전역변수!C5/1000,0)</f>
        <v>25328</v>
      </c>
      <c r="G4741" s="15">
        <f>TRUNC(F4741*D4741, 1)</f>
        <v>6620.7</v>
      </c>
      <c r="H4741" s="6" t="s">
        <v>5631</v>
      </c>
      <c r="I4741" s="6" t="s">
        <v>5631</v>
      </c>
      <c r="K4741" s="6" t="s">
        <v>724</v>
      </c>
      <c r="L4741" s="6" t="s">
        <v>5631</v>
      </c>
      <c r="M4741" s="6" t="s">
        <v>3128</v>
      </c>
      <c r="N4741" s="6" t="s">
        <v>3893</v>
      </c>
    </row>
    <row r="4742" spans="1:14" ht="15" customHeight="1">
      <c r="B4742" s="6" t="s">
        <v>4803</v>
      </c>
      <c r="G4742" s="14">
        <f>TRUNC(G4741, 0)</f>
        <v>6620</v>
      </c>
    </row>
    <row r="4743" spans="1:14" ht="15" customHeight="1">
      <c r="A4743" s="6" t="s">
        <v>3802</v>
      </c>
      <c r="B4743" s="6" t="s">
        <v>2171</v>
      </c>
      <c r="C4743" s="6" t="s">
        <v>4283</v>
      </c>
      <c r="D4743" s="6">
        <v>7.3</v>
      </c>
      <c r="E4743" s="16" t="s">
        <v>5542</v>
      </c>
      <c r="F4743" s="16">
        <f>중기기초자료!D731</f>
        <v>1223</v>
      </c>
      <c r="G4743" s="15">
        <f>TRUNC(F4743*D4743, 1)</f>
        <v>8927.9</v>
      </c>
      <c r="H4743" s="6" t="s">
        <v>5631</v>
      </c>
      <c r="I4743" s="6" t="s">
        <v>5631</v>
      </c>
      <c r="K4743" s="6" t="s">
        <v>2015</v>
      </c>
      <c r="L4743" s="6" t="s">
        <v>5631</v>
      </c>
      <c r="M4743" s="6" t="s">
        <v>1155</v>
      </c>
    </row>
    <row r="4744" spans="1:14" ht="15" customHeight="1">
      <c r="B4744" s="6" t="s">
        <v>1786</v>
      </c>
      <c r="C4744" s="6" t="s">
        <v>4283</v>
      </c>
      <c r="D4744" s="6">
        <v>36</v>
      </c>
      <c r="E4744" s="16" t="s">
        <v>2305</v>
      </c>
      <c r="F4744" s="16">
        <v>0</v>
      </c>
      <c r="G4744" s="15">
        <f>TRUNC((G4743) * D4744/100, 1)</f>
        <v>3214</v>
      </c>
      <c r="H4744" s="6" t="s">
        <v>5631</v>
      </c>
      <c r="I4744" s="6" t="s">
        <v>5631</v>
      </c>
      <c r="K4744" s="6" t="s">
        <v>608</v>
      </c>
      <c r="L4744" s="6" t="s">
        <v>5631</v>
      </c>
      <c r="M4744" s="6" t="s">
        <v>3749</v>
      </c>
      <c r="N4744" s="6" t="s">
        <v>5631</v>
      </c>
    </row>
    <row r="4745" spans="1:14" ht="15" customHeight="1">
      <c r="B4745" s="6" t="s">
        <v>4803</v>
      </c>
      <c r="G4745" s="14">
        <f>TRUNC(G4743+G4744, 0)</f>
        <v>12141</v>
      </c>
    </row>
    <row r="4746" spans="1:14" ht="15" customHeight="1">
      <c r="A4746" s="6" t="s">
        <v>2270</v>
      </c>
      <c r="B4746" s="6" t="s">
        <v>2417</v>
      </c>
      <c r="C4746" s="6" t="s">
        <v>2659</v>
      </c>
      <c r="D4746" s="6">
        <v>1</v>
      </c>
      <c r="E4746" s="15" t="s">
        <v>3317</v>
      </c>
      <c r="F4746" s="15">
        <f>TRUNC(중기기초자료!E721 * 중기전역변수!C19, 1)</f>
        <v>25758.7</v>
      </c>
      <c r="G4746" s="15">
        <f>TRUNC(F4746*D4746, 1)</f>
        <v>25758.7</v>
      </c>
      <c r="H4746" s="6" t="s">
        <v>5631</v>
      </c>
      <c r="I4746" s="6" t="s">
        <v>5631</v>
      </c>
      <c r="K4746" s="6" t="s">
        <v>3156</v>
      </c>
      <c r="L4746" s="6" t="s">
        <v>5631</v>
      </c>
      <c r="M4746" s="6" t="s">
        <v>3230</v>
      </c>
    </row>
    <row r="4747" spans="1:14" ht="15" customHeight="1">
      <c r="B4747" s="6" t="s">
        <v>4803</v>
      </c>
      <c r="G4747" s="14">
        <f>TRUNC(G4746, 0)</f>
        <v>25758</v>
      </c>
    </row>
    <row r="4748" spans="1:14" ht="15" customHeight="1">
      <c r="B4748" s="6" t="s">
        <v>588</v>
      </c>
      <c r="G4748" s="14">
        <f>TRUNC(G4742+G4745+G4747, 0)</f>
        <v>44519</v>
      </c>
    </row>
    <row r="4749" spans="1:14" ht="15" customHeight="1">
      <c r="A4749" s="13"/>
      <c r="B4749" s="13"/>
      <c r="C4749" s="13"/>
      <c r="D4749" s="13"/>
      <c r="E4749" s="13"/>
      <c r="F4749" s="13"/>
      <c r="G4749" s="13"/>
      <c r="H4749" s="13"/>
    </row>
    <row r="4750" spans="1:14" ht="15" customHeight="1">
      <c r="A4750" s="13" t="s">
        <v>4970</v>
      </c>
      <c r="B4750" s="13" t="s">
        <v>5313</v>
      </c>
      <c r="C4750" s="13"/>
      <c r="D4750" s="13"/>
      <c r="E4750" s="13"/>
      <c r="F4750" s="13"/>
      <c r="G4750" s="13"/>
      <c r="H4750" s="13"/>
      <c r="I4750" s="6" t="s">
        <v>5631</v>
      </c>
      <c r="J4750" s="6" t="s">
        <v>854</v>
      </c>
    </row>
    <row r="4751" spans="1:14" ht="15" customHeight="1">
      <c r="A4751" s="13" t="s">
        <v>1567</v>
      </c>
      <c r="B4751" s="13" t="s">
        <v>1726</v>
      </c>
      <c r="C4751" s="13"/>
      <c r="D4751" s="13"/>
      <c r="E4751" s="13"/>
      <c r="F4751" s="13"/>
      <c r="G4751" s="13"/>
      <c r="H4751" s="13"/>
    </row>
    <row r="4752" spans="1:14" ht="15" customHeight="1">
      <c r="A4752" s="5" t="s">
        <v>4302</v>
      </c>
      <c r="B4752" s="5"/>
      <c r="C4752" s="5" t="s">
        <v>2755</v>
      </c>
      <c r="D4752" s="5" t="s">
        <v>182</v>
      </c>
      <c r="E4752" s="5" t="s">
        <v>5266</v>
      </c>
      <c r="F4752" s="5" t="s">
        <v>1321</v>
      </c>
      <c r="G4752" s="5" t="s">
        <v>780</v>
      </c>
      <c r="H4752" s="5" t="s">
        <v>1458</v>
      </c>
    </row>
    <row r="4753" spans="1:14" ht="15" customHeight="1">
      <c r="A4753" s="6" t="s">
        <v>405</v>
      </c>
      <c r="B4753" s="6" t="s">
        <v>1800</v>
      </c>
      <c r="C4753" s="6" t="s">
        <v>1529</v>
      </c>
      <c r="D4753" s="6">
        <f>(1286 + 714 + 614)*10^-4</f>
        <v>0.26140000000000002</v>
      </c>
      <c r="E4753" s="14" t="s">
        <v>4463</v>
      </c>
      <c r="F4753" s="14">
        <f>TRUNC(중기기초자료!F422 * 중기전역변수!C5/1000,0)</f>
        <v>38234</v>
      </c>
      <c r="G4753" s="15">
        <f>TRUNC(F4753*D4753, 1)</f>
        <v>9994.2999999999993</v>
      </c>
      <c r="H4753" s="6" t="s">
        <v>5631</v>
      </c>
      <c r="I4753" s="6" t="s">
        <v>5631</v>
      </c>
      <c r="K4753" s="6" t="s">
        <v>724</v>
      </c>
      <c r="L4753" s="6" t="s">
        <v>5631</v>
      </c>
      <c r="M4753" s="6" t="s">
        <v>5287</v>
      </c>
      <c r="N4753" s="6" t="s">
        <v>3893</v>
      </c>
    </row>
    <row r="4754" spans="1:14" ht="15" customHeight="1">
      <c r="B4754" s="6" t="s">
        <v>4803</v>
      </c>
      <c r="G4754" s="14">
        <f>TRUNC(G4753, 0)</f>
        <v>9994</v>
      </c>
    </row>
    <row r="4755" spans="1:14" ht="15" customHeight="1">
      <c r="A4755" s="6" t="s">
        <v>3802</v>
      </c>
      <c r="B4755" s="6" t="s">
        <v>2171</v>
      </c>
      <c r="C4755" s="6" t="s">
        <v>4283</v>
      </c>
      <c r="D4755" s="6">
        <v>11.8</v>
      </c>
      <c r="E4755" s="16" t="s">
        <v>5542</v>
      </c>
      <c r="F4755" s="16">
        <f>중기기초자료!D731</f>
        <v>1223</v>
      </c>
      <c r="G4755" s="15">
        <f>TRUNC(F4755*D4755, 1)</f>
        <v>14431.4</v>
      </c>
      <c r="H4755" s="6" t="s">
        <v>5631</v>
      </c>
      <c r="I4755" s="6" t="s">
        <v>5631</v>
      </c>
      <c r="K4755" s="6" t="s">
        <v>2015</v>
      </c>
      <c r="L4755" s="6" t="s">
        <v>5631</v>
      </c>
      <c r="M4755" s="6" t="s">
        <v>1155</v>
      </c>
    </row>
    <row r="4756" spans="1:14" ht="15" customHeight="1">
      <c r="B4756" s="6" t="s">
        <v>1786</v>
      </c>
      <c r="C4756" s="6" t="s">
        <v>4283</v>
      </c>
      <c r="D4756" s="6">
        <v>36</v>
      </c>
      <c r="E4756" s="16" t="s">
        <v>2305</v>
      </c>
      <c r="F4756" s="16">
        <v>0</v>
      </c>
      <c r="G4756" s="15">
        <f>TRUNC((G4755) * D4756/100, 1)</f>
        <v>5195.3</v>
      </c>
      <c r="H4756" s="6" t="s">
        <v>5631</v>
      </c>
      <c r="I4756" s="6" t="s">
        <v>5631</v>
      </c>
      <c r="K4756" s="6" t="s">
        <v>608</v>
      </c>
      <c r="L4756" s="6" t="s">
        <v>5631</v>
      </c>
      <c r="M4756" s="6" t="s">
        <v>3749</v>
      </c>
      <c r="N4756" s="6" t="s">
        <v>5631</v>
      </c>
    </row>
    <row r="4757" spans="1:14" ht="15" customHeight="1">
      <c r="B4757" s="6" t="s">
        <v>4803</v>
      </c>
      <c r="G4757" s="14">
        <f>TRUNC(G4755+G4756, 0)</f>
        <v>19626</v>
      </c>
    </row>
    <row r="4758" spans="1:14" ht="15" customHeight="1">
      <c r="A4758" s="6" t="s">
        <v>2270</v>
      </c>
      <c r="B4758" s="6" t="s">
        <v>2417</v>
      </c>
      <c r="C4758" s="6" t="s">
        <v>2659</v>
      </c>
      <c r="D4758" s="6">
        <v>1</v>
      </c>
      <c r="E4758" s="15" t="s">
        <v>3317</v>
      </c>
      <c r="F4758" s="15">
        <f>TRUNC(중기기초자료!E721 * 중기전역변수!C19, 1)</f>
        <v>25758.7</v>
      </c>
      <c r="G4758" s="15">
        <f>TRUNC(F4758*D4758, 1)</f>
        <v>25758.7</v>
      </c>
      <c r="H4758" s="6" t="s">
        <v>5631</v>
      </c>
      <c r="I4758" s="6" t="s">
        <v>5631</v>
      </c>
      <c r="K4758" s="6" t="s">
        <v>3156</v>
      </c>
      <c r="L4758" s="6" t="s">
        <v>5631</v>
      </c>
      <c r="M4758" s="6" t="s">
        <v>3230</v>
      </c>
    </row>
    <row r="4759" spans="1:14" ht="15" customHeight="1">
      <c r="B4759" s="6" t="s">
        <v>4803</v>
      </c>
      <c r="G4759" s="14">
        <f>TRUNC(G4758, 0)</f>
        <v>25758</v>
      </c>
    </row>
    <row r="4760" spans="1:14" ht="15" customHeight="1">
      <c r="B4760" s="6" t="s">
        <v>588</v>
      </c>
      <c r="G4760" s="14">
        <f>TRUNC(G4754+G4757+G4759, 0)</f>
        <v>55378</v>
      </c>
    </row>
    <row r="4761" spans="1:14" ht="15" customHeight="1">
      <c r="A4761" s="13"/>
      <c r="B4761" s="13"/>
      <c r="C4761" s="13"/>
      <c r="D4761" s="13"/>
      <c r="E4761" s="13"/>
      <c r="F4761" s="13"/>
      <c r="G4761" s="13"/>
      <c r="H4761" s="13"/>
    </row>
    <row r="4762" spans="1:14" ht="15" customHeight="1">
      <c r="A4762" s="13" t="s">
        <v>4970</v>
      </c>
      <c r="B4762" s="13" t="s">
        <v>392</v>
      </c>
      <c r="C4762" s="13"/>
      <c r="D4762" s="13"/>
      <c r="E4762" s="13"/>
      <c r="F4762" s="13"/>
      <c r="G4762" s="13"/>
      <c r="H4762" s="13"/>
      <c r="I4762" s="6" t="s">
        <v>5631</v>
      </c>
      <c r="J4762" s="6" t="s">
        <v>2238</v>
      </c>
    </row>
    <row r="4763" spans="1:14" ht="15" customHeight="1">
      <c r="A4763" s="13" t="s">
        <v>1567</v>
      </c>
      <c r="B4763" s="13" t="s">
        <v>237</v>
      </c>
      <c r="C4763" s="13"/>
      <c r="D4763" s="13"/>
      <c r="E4763" s="13"/>
      <c r="F4763" s="13"/>
      <c r="G4763" s="13"/>
      <c r="H4763" s="13"/>
    </row>
    <row r="4764" spans="1:14" ht="15" customHeight="1">
      <c r="A4764" s="5" t="s">
        <v>4302</v>
      </c>
      <c r="B4764" s="5"/>
      <c r="C4764" s="5" t="s">
        <v>2755</v>
      </c>
      <c r="D4764" s="5" t="s">
        <v>182</v>
      </c>
      <c r="E4764" s="5" t="s">
        <v>5266</v>
      </c>
      <c r="F4764" s="5" t="s">
        <v>1321</v>
      </c>
      <c r="G4764" s="5" t="s">
        <v>780</v>
      </c>
      <c r="H4764" s="5" t="s">
        <v>1458</v>
      </c>
    </row>
    <row r="4765" spans="1:14" ht="15" customHeight="1">
      <c r="A4765" s="6" t="s">
        <v>405</v>
      </c>
      <c r="B4765" s="6" t="s">
        <v>1800</v>
      </c>
      <c r="C4765" s="6" t="s">
        <v>1774</v>
      </c>
      <c r="D4765" s="6">
        <f>(1286 + 714 + 614)*10^-4</f>
        <v>0.26140000000000002</v>
      </c>
      <c r="E4765" s="14" t="s">
        <v>4463</v>
      </c>
      <c r="F4765" s="14">
        <f>TRUNC(중기기초자료!F423 * 중기전역변수!C5/1000,0)</f>
        <v>57348</v>
      </c>
      <c r="G4765" s="15">
        <f>TRUNC(F4765*D4765, 1)</f>
        <v>14990.7</v>
      </c>
      <c r="H4765" s="6" t="s">
        <v>5631</v>
      </c>
      <c r="I4765" s="6" t="s">
        <v>5631</v>
      </c>
      <c r="K4765" s="6" t="s">
        <v>724</v>
      </c>
      <c r="L4765" s="6" t="s">
        <v>5631</v>
      </c>
      <c r="M4765" s="6" t="s">
        <v>3784</v>
      </c>
      <c r="N4765" s="6" t="s">
        <v>3893</v>
      </c>
    </row>
    <row r="4766" spans="1:14" ht="15" customHeight="1">
      <c r="B4766" s="6" t="s">
        <v>4803</v>
      </c>
      <c r="G4766" s="14">
        <f>TRUNC(G4765, 0)</f>
        <v>14990</v>
      </c>
    </row>
    <row r="4767" spans="1:14" ht="15" customHeight="1">
      <c r="A4767" s="6" t="s">
        <v>3802</v>
      </c>
      <c r="B4767" s="6" t="s">
        <v>2171</v>
      </c>
      <c r="C4767" s="6" t="s">
        <v>4283</v>
      </c>
      <c r="D4767" s="6">
        <v>15.5</v>
      </c>
      <c r="E4767" s="16" t="s">
        <v>5542</v>
      </c>
      <c r="F4767" s="16">
        <f>중기기초자료!D731</f>
        <v>1223</v>
      </c>
      <c r="G4767" s="15">
        <f>TRUNC(F4767*D4767, 1)</f>
        <v>18956.5</v>
      </c>
      <c r="H4767" s="6" t="s">
        <v>5631</v>
      </c>
      <c r="I4767" s="6" t="s">
        <v>5631</v>
      </c>
      <c r="K4767" s="6" t="s">
        <v>2015</v>
      </c>
      <c r="L4767" s="6" t="s">
        <v>5631</v>
      </c>
      <c r="M4767" s="6" t="s">
        <v>1155</v>
      </c>
    </row>
    <row r="4768" spans="1:14" ht="15" customHeight="1">
      <c r="B4768" s="6" t="s">
        <v>1786</v>
      </c>
      <c r="C4768" s="6" t="s">
        <v>4283</v>
      </c>
      <c r="D4768" s="6">
        <v>36</v>
      </c>
      <c r="E4768" s="16" t="s">
        <v>2305</v>
      </c>
      <c r="F4768" s="16">
        <v>0</v>
      </c>
      <c r="G4768" s="15">
        <f>TRUNC((G4767) * D4768/100, 1)</f>
        <v>6824.3</v>
      </c>
      <c r="H4768" s="6" t="s">
        <v>5631</v>
      </c>
      <c r="I4768" s="6" t="s">
        <v>5631</v>
      </c>
      <c r="K4768" s="6" t="s">
        <v>608</v>
      </c>
      <c r="L4768" s="6" t="s">
        <v>5631</v>
      </c>
      <c r="M4768" s="6" t="s">
        <v>3749</v>
      </c>
      <c r="N4768" s="6" t="s">
        <v>5631</v>
      </c>
    </row>
    <row r="4769" spans="1:14" ht="15" customHeight="1">
      <c r="B4769" s="6" t="s">
        <v>4803</v>
      </c>
      <c r="G4769" s="14">
        <f>TRUNC(G4767+G4768, 0)</f>
        <v>25780</v>
      </c>
    </row>
    <row r="4770" spans="1:14" ht="15" customHeight="1">
      <c r="A4770" s="6" t="s">
        <v>2270</v>
      </c>
      <c r="B4770" s="6" t="s">
        <v>2417</v>
      </c>
      <c r="C4770" s="6" t="s">
        <v>2659</v>
      </c>
      <c r="D4770" s="6">
        <v>1</v>
      </c>
      <c r="E4770" s="15" t="s">
        <v>3317</v>
      </c>
      <c r="F4770" s="15">
        <f>TRUNC(중기기초자료!E721 * 중기전역변수!C19, 1)</f>
        <v>25758.7</v>
      </c>
      <c r="G4770" s="15">
        <f>TRUNC(F4770*D4770, 1)</f>
        <v>25758.7</v>
      </c>
      <c r="H4770" s="6" t="s">
        <v>5631</v>
      </c>
      <c r="I4770" s="6" t="s">
        <v>5631</v>
      </c>
      <c r="K4770" s="6" t="s">
        <v>3156</v>
      </c>
      <c r="L4770" s="6" t="s">
        <v>5631</v>
      </c>
      <c r="M4770" s="6" t="s">
        <v>3230</v>
      </c>
    </row>
    <row r="4771" spans="1:14" ht="15" customHeight="1">
      <c r="B4771" s="6" t="s">
        <v>4803</v>
      </c>
      <c r="G4771" s="14">
        <f>TRUNC(G4770, 0)</f>
        <v>25758</v>
      </c>
    </row>
    <row r="4772" spans="1:14" ht="15" customHeight="1">
      <c r="B4772" s="6" t="s">
        <v>588</v>
      </c>
      <c r="G4772" s="14">
        <f>TRUNC(G4766+G4769+G4771, 0)</f>
        <v>66528</v>
      </c>
    </row>
    <row r="4773" spans="1:14" ht="15" customHeight="1">
      <c r="A4773" s="13"/>
      <c r="B4773" s="13"/>
      <c r="C4773" s="13"/>
      <c r="D4773" s="13"/>
      <c r="E4773" s="13"/>
      <c r="F4773" s="13"/>
      <c r="G4773" s="13"/>
      <c r="H4773" s="13"/>
    </row>
    <row r="4774" spans="1:14" ht="15" customHeight="1">
      <c r="A4774" s="13" t="s">
        <v>4970</v>
      </c>
      <c r="B4774" s="13" t="s">
        <v>5548</v>
      </c>
      <c r="C4774" s="13"/>
      <c r="D4774" s="13"/>
      <c r="E4774" s="13"/>
      <c r="F4774" s="13"/>
      <c r="G4774" s="13"/>
      <c r="H4774" s="13"/>
      <c r="I4774" s="6" t="s">
        <v>5631</v>
      </c>
      <c r="J4774" s="6" t="s">
        <v>3103</v>
      </c>
    </row>
    <row r="4775" spans="1:14" ht="15" customHeight="1">
      <c r="A4775" s="13" t="s">
        <v>1567</v>
      </c>
      <c r="B4775" s="13" t="s">
        <v>695</v>
      </c>
      <c r="C4775" s="13"/>
      <c r="D4775" s="13"/>
      <c r="E4775" s="13"/>
      <c r="F4775" s="13"/>
      <c r="G4775" s="13"/>
      <c r="H4775" s="13"/>
    </row>
    <row r="4776" spans="1:14" ht="15" customHeight="1">
      <c r="A4776" s="5" t="s">
        <v>4302</v>
      </c>
      <c r="B4776" s="5"/>
      <c r="C4776" s="5" t="s">
        <v>2755</v>
      </c>
      <c r="D4776" s="5" t="s">
        <v>182</v>
      </c>
      <c r="E4776" s="5" t="s">
        <v>5266</v>
      </c>
      <c r="F4776" s="5" t="s">
        <v>1321</v>
      </c>
      <c r="G4776" s="5" t="s">
        <v>780</v>
      </c>
      <c r="H4776" s="5" t="s">
        <v>1458</v>
      </c>
    </row>
    <row r="4777" spans="1:14" ht="15" customHeight="1">
      <c r="A4777" s="6" t="s">
        <v>405</v>
      </c>
      <c r="B4777" s="6" t="s">
        <v>1800</v>
      </c>
      <c r="C4777" s="6" t="s">
        <v>1098</v>
      </c>
      <c r="D4777" s="6">
        <f>(1286 + 714 + 614)*10^-4</f>
        <v>0.26140000000000002</v>
      </c>
      <c r="E4777" s="14" t="s">
        <v>4463</v>
      </c>
      <c r="F4777" s="14">
        <f>TRUNC(중기기초자료!F424 * 중기전역변수!C5/1000,0)</f>
        <v>73801</v>
      </c>
      <c r="G4777" s="15">
        <f>TRUNC(F4777*D4777, 1)</f>
        <v>19291.5</v>
      </c>
      <c r="H4777" s="6" t="s">
        <v>5631</v>
      </c>
      <c r="I4777" s="6" t="s">
        <v>5631</v>
      </c>
      <c r="K4777" s="6" t="s">
        <v>724</v>
      </c>
      <c r="L4777" s="6" t="s">
        <v>5631</v>
      </c>
      <c r="M4777" s="6" t="s">
        <v>1536</v>
      </c>
      <c r="N4777" s="6" t="s">
        <v>3893</v>
      </c>
    </row>
    <row r="4778" spans="1:14" ht="15" customHeight="1">
      <c r="B4778" s="6" t="s">
        <v>4803</v>
      </c>
      <c r="G4778" s="14">
        <f>TRUNC(G4777, 0)</f>
        <v>19291</v>
      </c>
    </row>
    <row r="4779" spans="1:14" ht="15" customHeight="1">
      <c r="A4779" s="6" t="s">
        <v>3802</v>
      </c>
      <c r="B4779" s="6" t="s">
        <v>2171</v>
      </c>
      <c r="C4779" s="6" t="s">
        <v>4283</v>
      </c>
      <c r="D4779" s="6">
        <v>20</v>
      </c>
      <c r="E4779" s="16" t="s">
        <v>5542</v>
      </c>
      <c r="F4779" s="16">
        <f>중기기초자료!D731</f>
        <v>1223</v>
      </c>
      <c r="G4779" s="15">
        <f>TRUNC(F4779*D4779, 1)</f>
        <v>24460</v>
      </c>
      <c r="H4779" s="6" t="s">
        <v>5631</v>
      </c>
      <c r="I4779" s="6" t="s">
        <v>5631</v>
      </c>
      <c r="K4779" s="6" t="s">
        <v>2015</v>
      </c>
      <c r="L4779" s="6" t="s">
        <v>5631</v>
      </c>
      <c r="M4779" s="6" t="s">
        <v>1155</v>
      </c>
    </row>
    <row r="4780" spans="1:14" ht="15" customHeight="1">
      <c r="B4780" s="6" t="s">
        <v>1786</v>
      </c>
      <c r="C4780" s="6" t="s">
        <v>4283</v>
      </c>
      <c r="D4780" s="6">
        <v>36</v>
      </c>
      <c r="E4780" s="16" t="s">
        <v>2305</v>
      </c>
      <c r="F4780" s="16">
        <v>0</v>
      </c>
      <c r="G4780" s="15">
        <f>TRUNC((G4779) * D4780/100, 1)</f>
        <v>8805.6</v>
      </c>
      <c r="H4780" s="6" t="s">
        <v>5631</v>
      </c>
      <c r="I4780" s="6" t="s">
        <v>5631</v>
      </c>
      <c r="K4780" s="6" t="s">
        <v>608</v>
      </c>
      <c r="L4780" s="6" t="s">
        <v>5631</v>
      </c>
      <c r="M4780" s="6" t="s">
        <v>3749</v>
      </c>
      <c r="N4780" s="6" t="s">
        <v>5631</v>
      </c>
    </row>
    <row r="4781" spans="1:14" ht="15" customHeight="1">
      <c r="B4781" s="6" t="s">
        <v>4803</v>
      </c>
      <c r="G4781" s="14">
        <f>TRUNC(G4779+G4780, 0)</f>
        <v>33265</v>
      </c>
    </row>
    <row r="4782" spans="1:14" ht="15" customHeight="1">
      <c r="A4782" s="6" t="s">
        <v>2270</v>
      </c>
      <c r="B4782" s="6" t="s">
        <v>2417</v>
      </c>
      <c r="C4782" s="6" t="s">
        <v>2659</v>
      </c>
      <c r="D4782" s="6">
        <v>1</v>
      </c>
      <c r="E4782" s="15" t="s">
        <v>3317</v>
      </c>
      <c r="F4782" s="15">
        <f>TRUNC(중기기초자료!E721 * 중기전역변수!C19, 1)</f>
        <v>25758.7</v>
      </c>
      <c r="G4782" s="15">
        <f>TRUNC(F4782*D4782, 1)</f>
        <v>25758.7</v>
      </c>
      <c r="H4782" s="6" t="s">
        <v>5631</v>
      </c>
      <c r="I4782" s="6" t="s">
        <v>5631</v>
      </c>
      <c r="K4782" s="6" t="s">
        <v>3156</v>
      </c>
      <c r="L4782" s="6" t="s">
        <v>5631</v>
      </c>
      <c r="M4782" s="6" t="s">
        <v>3230</v>
      </c>
    </row>
    <row r="4783" spans="1:14" ht="15" customHeight="1">
      <c r="B4783" s="6" t="s">
        <v>4803</v>
      </c>
      <c r="G4783" s="14">
        <f>TRUNC(G4782, 0)</f>
        <v>25758</v>
      </c>
    </row>
    <row r="4784" spans="1:14" ht="15" customHeight="1">
      <c r="B4784" s="6" t="s">
        <v>588</v>
      </c>
      <c r="G4784" s="14">
        <f>TRUNC(G4778+G4781+G4783, 0)</f>
        <v>78314</v>
      </c>
    </row>
    <row r="4785" spans="1:14" ht="15" customHeight="1">
      <c r="A4785" s="13"/>
      <c r="B4785" s="13"/>
      <c r="C4785" s="13"/>
      <c r="D4785" s="13"/>
      <c r="E4785" s="13"/>
      <c r="F4785" s="13"/>
      <c r="G4785" s="13"/>
      <c r="H4785" s="13"/>
    </row>
    <row r="4786" spans="1:14" ht="15" customHeight="1">
      <c r="A4786" s="13" t="s">
        <v>4970</v>
      </c>
      <c r="B4786" s="13" t="s">
        <v>1042</v>
      </c>
      <c r="C4786" s="13"/>
      <c r="D4786" s="13"/>
      <c r="E4786" s="13"/>
      <c r="F4786" s="13"/>
      <c r="G4786" s="13"/>
      <c r="H4786" s="13"/>
      <c r="I4786" s="6" t="s">
        <v>5631</v>
      </c>
      <c r="J4786" s="6" t="s">
        <v>3545</v>
      </c>
    </row>
    <row r="4787" spans="1:14" ht="15" customHeight="1">
      <c r="A4787" s="13" t="s">
        <v>1567</v>
      </c>
      <c r="B4787" s="13" t="s">
        <v>2259</v>
      </c>
      <c r="C4787" s="13"/>
      <c r="D4787" s="13"/>
      <c r="E4787" s="13"/>
      <c r="F4787" s="13"/>
      <c r="G4787" s="13"/>
      <c r="H4787" s="13"/>
    </row>
    <row r="4788" spans="1:14" ht="15" customHeight="1">
      <c r="A4788" s="5" t="s">
        <v>4302</v>
      </c>
      <c r="B4788" s="5"/>
      <c r="C4788" s="5" t="s">
        <v>2755</v>
      </c>
      <c r="D4788" s="5" t="s">
        <v>182</v>
      </c>
      <c r="E4788" s="5" t="s">
        <v>5266</v>
      </c>
      <c r="F4788" s="5" t="s">
        <v>1321</v>
      </c>
      <c r="G4788" s="5" t="s">
        <v>780</v>
      </c>
      <c r="H4788" s="5" t="s">
        <v>1458</v>
      </c>
    </row>
    <row r="4789" spans="1:14" ht="15" customHeight="1">
      <c r="A4789" s="6" t="s">
        <v>405</v>
      </c>
      <c r="B4789" s="6" t="s">
        <v>562</v>
      </c>
      <c r="C4789" s="6" t="s">
        <v>2746</v>
      </c>
      <c r="D4789" s="6">
        <f>(1429 + 1111 + 683)*10^-4</f>
        <v>0.32230000000000003</v>
      </c>
      <c r="E4789" s="14" t="s">
        <v>4463</v>
      </c>
      <c r="F4789" s="14">
        <f>TRUNC(중기기초자료!F425 * 중기전역변수!C5/1000,0)</f>
        <v>5564</v>
      </c>
      <c r="G4789" s="15">
        <f>TRUNC(F4789*D4789, 1)</f>
        <v>1793.2</v>
      </c>
      <c r="H4789" s="6" t="s">
        <v>5631</v>
      </c>
      <c r="I4789" s="6" t="s">
        <v>5631</v>
      </c>
      <c r="K4789" s="6" t="s">
        <v>724</v>
      </c>
      <c r="L4789" s="6" t="s">
        <v>5631</v>
      </c>
      <c r="M4789" s="6" t="s">
        <v>2422</v>
      </c>
      <c r="N4789" s="6" t="s">
        <v>1074</v>
      </c>
    </row>
    <row r="4790" spans="1:14" ht="15" customHeight="1">
      <c r="B4790" s="6" t="s">
        <v>4803</v>
      </c>
      <c r="G4790" s="14">
        <f>TRUNC(G4789, 0)</f>
        <v>1793</v>
      </c>
    </row>
    <row r="4791" spans="1:14" ht="15" customHeight="1">
      <c r="A4791" s="6" t="s">
        <v>3802</v>
      </c>
    </row>
    <row r="4792" spans="1:14" ht="15" customHeight="1">
      <c r="B4792" s="6" t="s">
        <v>4803</v>
      </c>
    </row>
    <row r="4793" spans="1:14" ht="15" customHeight="1">
      <c r="A4793" s="6" t="s">
        <v>2270</v>
      </c>
    </row>
    <row r="4794" spans="1:14" ht="15" customHeight="1">
      <c r="B4794" s="6" t="s">
        <v>4803</v>
      </c>
    </row>
    <row r="4795" spans="1:14" ht="15" customHeight="1">
      <c r="B4795" s="6" t="s">
        <v>588</v>
      </c>
      <c r="G4795" s="14">
        <f>TRUNC(G4790+G4792+G4794, 0)</f>
        <v>1793</v>
      </c>
    </row>
    <row r="4796" spans="1:14" ht="15" customHeight="1">
      <c r="A4796" s="13"/>
      <c r="B4796" s="13"/>
      <c r="C4796" s="13"/>
      <c r="D4796" s="13"/>
      <c r="E4796" s="13"/>
      <c r="F4796" s="13"/>
      <c r="G4796" s="13"/>
      <c r="H4796" s="13"/>
    </row>
    <row r="4797" spans="1:14" ht="15" customHeight="1">
      <c r="A4797" s="13" t="s">
        <v>4970</v>
      </c>
      <c r="B4797" s="13" t="s">
        <v>2853</v>
      </c>
      <c r="C4797" s="13"/>
      <c r="D4797" s="13"/>
      <c r="E4797" s="13"/>
      <c r="F4797" s="13"/>
      <c r="G4797" s="13"/>
      <c r="H4797" s="13"/>
      <c r="I4797" s="6" t="s">
        <v>5631</v>
      </c>
      <c r="J4797" s="6" t="s">
        <v>5149</v>
      </c>
    </row>
    <row r="4798" spans="1:14" ht="15" customHeight="1">
      <c r="A4798" s="13" t="s">
        <v>1567</v>
      </c>
      <c r="B4798" s="13" t="s">
        <v>439</v>
      </c>
      <c r="C4798" s="13"/>
      <c r="D4798" s="13"/>
      <c r="E4798" s="13"/>
      <c r="F4798" s="13"/>
      <c r="G4798" s="13"/>
      <c r="H4798" s="13"/>
    </row>
    <row r="4799" spans="1:14" ht="15" customHeight="1">
      <c r="A4799" s="5" t="s">
        <v>4302</v>
      </c>
      <c r="B4799" s="5"/>
      <c r="C4799" s="5" t="s">
        <v>2755</v>
      </c>
      <c r="D4799" s="5" t="s">
        <v>182</v>
      </c>
      <c r="E4799" s="5" t="s">
        <v>5266</v>
      </c>
      <c r="F4799" s="5" t="s">
        <v>1321</v>
      </c>
      <c r="G4799" s="5" t="s">
        <v>780</v>
      </c>
      <c r="H4799" s="5" t="s">
        <v>1458</v>
      </c>
    </row>
    <row r="4800" spans="1:14" ht="15" customHeight="1">
      <c r="A4800" s="6" t="s">
        <v>405</v>
      </c>
      <c r="B4800" s="6" t="s">
        <v>562</v>
      </c>
      <c r="C4800" s="6" t="s">
        <v>3462</v>
      </c>
      <c r="D4800" s="6">
        <f>(1429 + 1111 + 683)*10^-4</f>
        <v>0.32230000000000003</v>
      </c>
      <c r="E4800" s="14" t="s">
        <v>4463</v>
      </c>
      <c r="F4800" s="14">
        <f>TRUNC(중기기초자료!F426 * 중기전역변수!C5/1000,0)</f>
        <v>6253</v>
      </c>
      <c r="G4800" s="15">
        <f>TRUNC(F4800*D4800, 1)</f>
        <v>2015.3</v>
      </c>
      <c r="H4800" s="6" t="s">
        <v>5631</v>
      </c>
      <c r="I4800" s="6" t="s">
        <v>5631</v>
      </c>
      <c r="K4800" s="6" t="s">
        <v>724</v>
      </c>
      <c r="L4800" s="6" t="s">
        <v>5631</v>
      </c>
      <c r="M4800" s="6" t="s">
        <v>811</v>
      </c>
      <c r="N4800" s="6" t="s">
        <v>1074</v>
      </c>
    </row>
    <row r="4801" spans="1:14" ht="15" customHeight="1">
      <c r="B4801" s="6" t="s">
        <v>4803</v>
      </c>
      <c r="G4801" s="14">
        <f>TRUNC(G4800, 0)</f>
        <v>2015</v>
      </c>
    </row>
    <row r="4802" spans="1:14" ht="15" customHeight="1">
      <c r="A4802" s="6" t="s">
        <v>3802</v>
      </c>
    </row>
    <row r="4803" spans="1:14" ht="15" customHeight="1">
      <c r="B4803" s="6" t="s">
        <v>4803</v>
      </c>
    </row>
    <row r="4804" spans="1:14" ht="15" customHeight="1">
      <c r="A4804" s="6" t="s">
        <v>2270</v>
      </c>
    </row>
    <row r="4805" spans="1:14" ht="15" customHeight="1">
      <c r="B4805" s="6" t="s">
        <v>4803</v>
      </c>
    </row>
    <row r="4806" spans="1:14" ht="15" customHeight="1">
      <c r="B4806" s="6" t="s">
        <v>588</v>
      </c>
      <c r="G4806" s="14">
        <f>TRUNC(G4801+G4803+G4805, 0)</f>
        <v>2015</v>
      </c>
    </row>
    <row r="4807" spans="1:14" ht="15" customHeight="1">
      <c r="A4807" s="13"/>
      <c r="B4807" s="13"/>
      <c r="C4807" s="13"/>
      <c r="D4807" s="13"/>
      <c r="E4807" s="13"/>
      <c r="F4807" s="13"/>
      <c r="G4807" s="13"/>
      <c r="H4807" s="13"/>
    </row>
    <row r="4808" spans="1:14" ht="15" customHeight="1">
      <c r="A4808" s="13" t="s">
        <v>4970</v>
      </c>
      <c r="B4808" s="13" t="s">
        <v>3519</v>
      </c>
      <c r="C4808" s="13"/>
      <c r="D4808" s="13"/>
      <c r="E4808" s="13"/>
      <c r="F4808" s="13"/>
      <c r="G4808" s="13"/>
      <c r="H4808" s="13"/>
      <c r="I4808" s="6" t="s">
        <v>5631</v>
      </c>
      <c r="J4808" s="6" t="s">
        <v>3641</v>
      </c>
    </row>
    <row r="4809" spans="1:14" ht="15" customHeight="1">
      <c r="A4809" s="13" t="s">
        <v>1567</v>
      </c>
      <c r="B4809" s="13" t="s">
        <v>3271</v>
      </c>
      <c r="C4809" s="13"/>
      <c r="D4809" s="13"/>
      <c r="E4809" s="13"/>
      <c r="F4809" s="13"/>
      <c r="G4809" s="13"/>
      <c r="H4809" s="13"/>
    </row>
    <row r="4810" spans="1:14" ht="15" customHeight="1">
      <c r="A4810" s="5" t="s">
        <v>4302</v>
      </c>
      <c r="B4810" s="5"/>
      <c r="C4810" s="5" t="s">
        <v>2755</v>
      </c>
      <c r="D4810" s="5" t="s">
        <v>182</v>
      </c>
      <c r="E4810" s="5" t="s">
        <v>5266</v>
      </c>
      <c r="F4810" s="5" t="s">
        <v>1321</v>
      </c>
      <c r="G4810" s="5" t="s">
        <v>780</v>
      </c>
      <c r="H4810" s="5" t="s">
        <v>1458</v>
      </c>
    </row>
    <row r="4811" spans="1:14" ht="15" customHeight="1">
      <c r="A4811" s="6" t="s">
        <v>405</v>
      </c>
      <c r="B4811" s="6" t="s">
        <v>562</v>
      </c>
      <c r="C4811" s="6" t="s">
        <v>3787</v>
      </c>
      <c r="D4811" s="6">
        <f>(1429 + 1111 + 683)*10^-4</f>
        <v>0.32230000000000003</v>
      </c>
      <c r="E4811" s="14" t="s">
        <v>4463</v>
      </c>
      <c r="F4811" s="14">
        <f>TRUNC(중기기초자료!F427 * 중기전역변수!C5/1000,0)</f>
        <v>6663</v>
      </c>
      <c r="G4811" s="15">
        <f>TRUNC(F4811*D4811, 1)</f>
        <v>2147.4</v>
      </c>
      <c r="H4811" s="6" t="s">
        <v>5631</v>
      </c>
      <c r="I4811" s="6" t="s">
        <v>5631</v>
      </c>
      <c r="K4811" s="6" t="s">
        <v>724</v>
      </c>
      <c r="L4811" s="6" t="s">
        <v>5631</v>
      </c>
      <c r="M4811" s="6" t="s">
        <v>2186</v>
      </c>
      <c r="N4811" s="6" t="s">
        <v>1074</v>
      </c>
    </row>
    <row r="4812" spans="1:14" ht="15" customHeight="1">
      <c r="B4812" s="6" t="s">
        <v>4803</v>
      </c>
      <c r="G4812" s="14">
        <f>TRUNC(G4811, 0)</f>
        <v>2147</v>
      </c>
    </row>
    <row r="4813" spans="1:14" ht="15" customHeight="1">
      <c r="A4813" s="6" t="s">
        <v>3802</v>
      </c>
    </row>
    <row r="4814" spans="1:14" ht="15" customHeight="1">
      <c r="B4814" s="6" t="s">
        <v>4803</v>
      </c>
    </row>
    <row r="4815" spans="1:14" ht="15" customHeight="1">
      <c r="A4815" s="6" t="s">
        <v>2270</v>
      </c>
    </row>
    <row r="4816" spans="1:14" ht="15" customHeight="1">
      <c r="B4816" s="6" t="s">
        <v>4803</v>
      </c>
    </row>
    <row r="4817" spans="1:14" ht="15" customHeight="1">
      <c r="B4817" s="6" t="s">
        <v>588</v>
      </c>
      <c r="G4817" s="14">
        <f>TRUNC(G4812+G4814+G4816, 0)</f>
        <v>2147</v>
      </c>
    </row>
    <row r="4818" spans="1:14" ht="15" customHeight="1">
      <c r="A4818" s="13"/>
      <c r="B4818" s="13"/>
      <c r="C4818" s="13"/>
      <c r="D4818" s="13"/>
      <c r="E4818" s="13"/>
      <c r="F4818" s="13"/>
      <c r="G4818" s="13"/>
      <c r="H4818" s="13"/>
    </row>
    <row r="4819" spans="1:14" ht="15" customHeight="1">
      <c r="A4819" s="13" t="s">
        <v>4970</v>
      </c>
      <c r="B4819" s="13" t="s">
        <v>2712</v>
      </c>
      <c r="C4819" s="13"/>
      <c r="D4819" s="13"/>
      <c r="E4819" s="13"/>
      <c r="F4819" s="13"/>
      <c r="G4819" s="13"/>
      <c r="H4819" s="13"/>
      <c r="I4819" s="6" t="s">
        <v>5631</v>
      </c>
      <c r="J4819" s="6" t="s">
        <v>2439</v>
      </c>
    </row>
    <row r="4820" spans="1:14" ht="15" customHeight="1">
      <c r="A4820" s="13" t="s">
        <v>1567</v>
      </c>
      <c r="B4820" s="13" t="s">
        <v>4358</v>
      </c>
      <c r="C4820" s="13"/>
      <c r="D4820" s="13"/>
      <c r="E4820" s="13"/>
      <c r="F4820" s="13"/>
      <c r="G4820" s="13"/>
      <c r="H4820" s="13"/>
    </row>
    <row r="4821" spans="1:14" ht="15" customHeight="1">
      <c r="A4821" s="5" t="s">
        <v>4302</v>
      </c>
      <c r="B4821" s="5"/>
      <c r="C4821" s="5" t="s">
        <v>2755</v>
      </c>
      <c r="D4821" s="5" t="s">
        <v>182</v>
      </c>
      <c r="E4821" s="5" t="s">
        <v>5266</v>
      </c>
      <c r="F4821" s="5" t="s">
        <v>1321</v>
      </c>
      <c r="G4821" s="5" t="s">
        <v>780</v>
      </c>
      <c r="H4821" s="5" t="s">
        <v>1458</v>
      </c>
    </row>
    <row r="4822" spans="1:14" ht="15" customHeight="1">
      <c r="A4822" s="6" t="s">
        <v>405</v>
      </c>
      <c r="B4822" s="6" t="s">
        <v>562</v>
      </c>
      <c r="C4822" s="6" t="s">
        <v>5301</v>
      </c>
      <c r="D4822" s="6">
        <f>(1429 + 1111 + 683)*10^-4</f>
        <v>0.32230000000000003</v>
      </c>
      <c r="E4822" s="14" t="s">
        <v>4463</v>
      </c>
      <c r="F4822" s="14">
        <f>TRUNC(중기기초자료!F428 * 중기전역변수!C5/1000,0)</f>
        <v>11084</v>
      </c>
      <c r="G4822" s="15">
        <f>TRUNC(F4822*D4822, 1)</f>
        <v>3572.3</v>
      </c>
      <c r="H4822" s="6" t="s">
        <v>5631</v>
      </c>
      <c r="I4822" s="6" t="s">
        <v>5631</v>
      </c>
      <c r="K4822" s="6" t="s">
        <v>724</v>
      </c>
      <c r="L4822" s="6" t="s">
        <v>5631</v>
      </c>
      <c r="M4822" s="6" t="s">
        <v>3528</v>
      </c>
      <c r="N4822" s="6" t="s">
        <v>1074</v>
      </c>
    </row>
    <row r="4823" spans="1:14" ht="15" customHeight="1">
      <c r="B4823" s="6" t="s">
        <v>4803</v>
      </c>
      <c r="G4823" s="14">
        <f>TRUNC(G4822, 0)</f>
        <v>3572</v>
      </c>
    </row>
    <row r="4824" spans="1:14" ht="15" customHeight="1">
      <c r="A4824" s="6" t="s">
        <v>3802</v>
      </c>
    </row>
    <row r="4825" spans="1:14" ht="15" customHeight="1">
      <c r="B4825" s="6" t="s">
        <v>4803</v>
      </c>
    </row>
    <row r="4826" spans="1:14" ht="15" customHeight="1">
      <c r="A4826" s="6" t="s">
        <v>2270</v>
      </c>
    </row>
    <row r="4827" spans="1:14" ht="15" customHeight="1">
      <c r="B4827" s="6" t="s">
        <v>4803</v>
      </c>
    </row>
    <row r="4828" spans="1:14" ht="15" customHeight="1">
      <c r="B4828" s="6" t="s">
        <v>588</v>
      </c>
      <c r="G4828" s="14">
        <f>TRUNC(G4823+G4825+G4827, 0)</f>
        <v>3572</v>
      </c>
    </row>
    <row r="4829" spans="1:14" ht="15" customHeight="1">
      <c r="A4829" s="13"/>
      <c r="B4829" s="13"/>
      <c r="C4829" s="13"/>
      <c r="D4829" s="13"/>
      <c r="E4829" s="13"/>
      <c r="F4829" s="13"/>
      <c r="G4829" s="13"/>
      <c r="H4829" s="13"/>
    </row>
    <row r="4830" spans="1:14" ht="15" customHeight="1">
      <c r="A4830" s="13" t="s">
        <v>4970</v>
      </c>
      <c r="B4830" s="13" t="s">
        <v>32</v>
      </c>
      <c r="C4830" s="13"/>
      <c r="D4830" s="13"/>
      <c r="E4830" s="13"/>
      <c r="F4830" s="13"/>
      <c r="G4830" s="13"/>
      <c r="H4830" s="13"/>
      <c r="I4830" s="6" t="s">
        <v>5631</v>
      </c>
      <c r="J4830" s="6" t="s">
        <v>1053</v>
      </c>
    </row>
    <row r="4831" spans="1:14" ht="15" customHeight="1">
      <c r="A4831" s="13" t="s">
        <v>1567</v>
      </c>
      <c r="B4831" s="13" t="s">
        <v>1312</v>
      </c>
      <c r="C4831" s="13"/>
      <c r="D4831" s="13"/>
      <c r="E4831" s="13"/>
      <c r="F4831" s="13"/>
      <c r="G4831" s="13"/>
      <c r="H4831" s="13"/>
    </row>
    <row r="4832" spans="1:14" ht="15" customHeight="1">
      <c r="A4832" s="5" t="s">
        <v>4302</v>
      </c>
      <c r="B4832" s="5"/>
      <c r="C4832" s="5" t="s">
        <v>2755</v>
      </c>
      <c r="D4832" s="5" t="s">
        <v>182</v>
      </c>
      <c r="E4832" s="5" t="s">
        <v>5266</v>
      </c>
      <c r="F4832" s="5" t="s">
        <v>1321</v>
      </c>
      <c r="G4832" s="5" t="s">
        <v>780</v>
      </c>
      <c r="H4832" s="5" t="s">
        <v>1458</v>
      </c>
    </row>
    <row r="4833" spans="1:14" ht="15" customHeight="1">
      <c r="A4833" s="6" t="s">
        <v>405</v>
      </c>
      <c r="B4833" s="6" t="s">
        <v>562</v>
      </c>
      <c r="C4833" s="6" t="s">
        <v>644</v>
      </c>
      <c r="D4833" s="6">
        <f>(1429 + 1111 + 683)*10^-4</f>
        <v>0.32230000000000003</v>
      </c>
      <c r="E4833" s="14" t="s">
        <v>4463</v>
      </c>
      <c r="F4833" s="14">
        <f>TRUNC(중기기초자료!F429 * 중기전역변수!C5/1000,0)</f>
        <v>13634</v>
      </c>
      <c r="G4833" s="15">
        <f>TRUNC(F4833*D4833, 1)</f>
        <v>4394.2</v>
      </c>
      <c r="H4833" s="6" t="s">
        <v>5631</v>
      </c>
      <c r="I4833" s="6" t="s">
        <v>5631</v>
      </c>
      <c r="K4833" s="6" t="s">
        <v>724</v>
      </c>
      <c r="L4833" s="6" t="s">
        <v>5631</v>
      </c>
      <c r="M4833" s="6" t="s">
        <v>5057</v>
      </c>
      <c r="N4833" s="6" t="s">
        <v>1074</v>
      </c>
    </row>
    <row r="4834" spans="1:14" ht="15" customHeight="1">
      <c r="B4834" s="6" t="s">
        <v>4803</v>
      </c>
      <c r="G4834" s="14">
        <f>TRUNC(G4833, 0)</f>
        <v>4394</v>
      </c>
    </row>
    <row r="4835" spans="1:14" ht="15" customHeight="1">
      <c r="A4835" s="6" t="s">
        <v>3802</v>
      </c>
    </row>
    <row r="4836" spans="1:14" ht="15" customHeight="1">
      <c r="B4836" s="6" t="s">
        <v>4803</v>
      </c>
    </row>
    <row r="4837" spans="1:14" ht="15" customHeight="1">
      <c r="A4837" s="6" t="s">
        <v>2270</v>
      </c>
    </row>
    <row r="4838" spans="1:14" ht="15" customHeight="1">
      <c r="B4838" s="6" t="s">
        <v>4803</v>
      </c>
    </row>
    <row r="4839" spans="1:14" ht="15" customHeight="1">
      <c r="B4839" s="6" t="s">
        <v>588</v>
      </c>
      <c r="G4839" s="14">
        <f>TRUNC(G4834+G4836+G4838, 0)</f>
        <v>4394</v>
      </c>
    </row>
    <row r="4840" spans="1:14" ht="15" customHeight="1">
      <c r="A4840" s="13"/>
      <c r="B4840" s="13"/>
      <c r="C4840" s="13"/>
      <c r="D4840" s="13"/>
      <c r="E4840" s="13"/>
      <c r="F4840" s="13"/>
      <c r="G4840" s="13"/>
      <c r="H4840" s="13"/>
    </row>
    <row r="4841" spans="1:14" ht="15" customHeight="1">
      <c r="A4841" s="13" t="s">
        <v>4970</v>
      </c>
      <c r="B4841" s="13" t="s">
        <v>4870</v>
      </c>
      <c r="C4841" s="13"/>
      <c r="D4841" s="13"/>
      <c r="E4841" s="13"/>
      <c r="F4841" s="13"/>
      <c r="G4841" s="13"/>
      <c r="H4841" s="13"/>
      <c r="I4841" s="6" t="s">
        <v>5631</v>
      </c>
      <c r="J4841" s="6" t="s">
        <v>5226</v>
      </c>
    </row>
    <row r="4842" spans="1:14" ht="15" customHeight="1">
      <c r="A4842" s="13" t="s">
        <v>1567</v>
      </c>
      <c r="B4842" s="13" t="s">
        <v>1146</v>
      </c>
      <c r="C4842" s="13"/>
      <c r="D4842" s="13"/>
      <c r="E4842" s="13"/>
      <c r="F4842" s="13"/>
      <c r="G4842" s="13"/>
      <c r="H4842" s="13"/>
    </row>
    <row r="4843" spans="1:14" ht="15" customHeight="1">
      <c r="A4843" s="5" t="s">
        <v>4302</v>
      </c>
      <c r="B4843" s="5"/>
      <c r="C4843" s="5" t="s">
        <v>2755</v>
      </c>
      <c r="D4843" s="5" t="s">
        <v>182</v>
      </c>
      <c r="E4843" s="5" t="s">
        <v>5266</v>
      </c>
      <c r="F4843" s="5" t="s">
        <v>1321</v>
      </c>
      <c r="G4843" s="5" t="s">
        <v>780</v>
      </c>
      <c r="H4843" s="5" t="s">
        <v>1458</v>
      </c>
    </row>
    <row r="4844" spans="1:14" ht="15" customHeight="1">
      <c r="A4844" s="6" t="s">
        <v>405</v>
      </c>
      <c r="B4844" s="6" t="s">
        <v>562</v>
      </c>
      <c r="C4844" s="6" t="s">
        <v>3587</v>
      </c>
      <c r="D4844" s="6">
        <f>(1429 + 1111 + 683)*10^-4</f>
        <v>0.32230000000000003</v>
      </c>
      <c r="E4844" s="14" t="s">
        <v>4463</v>
      </c>
      <c r="F4844" s="14">
        <f>TRUNC(중기기초자료!F430 * 중기전역변수!C5/1000,0)</f>
        <v>17047</v>
      </c>
      <c r="G4844" s="15">
        <f>TRUNC(F4844*D4844, 1)</f>
        <v>5494.2</v>
      </c>
      <c r="H4844" s="6" t="s">
        <v>5631</v>
      </c>
      <c r="I4844" s="6" t="s">
        <v>5631</v>
      </c>
      <c r="K4844" s="6" t="s">
        <v>724</v>
      </c>
      <c r="L4844" s="6" t="s">
        <v>5631</v>
      </c>
      <c r="M4844" s="6" t="s">
        <v>905</v>
      </c>
      <c r="N4844" s="6" t="s">
        <v>1074</v>
      </c>
    </row>
    <row r="4845" spans="1:14" ht="15" customHeight="1">
      <c r="B4845" s="6" t="s">
        <v>4803</v>
      </c>
      <c r="G4845" s="14">
        <f>TRUNC(G4844, 0)</f>
        <v>5494</v>
      </c>
    </row>
    <row r="4846" spans="1:14" ht="15" customHeight="1">
      <c r="A4846" s="6" t="s">
        <v>3802</v>
      </c>
    </row>
    <row r="4847" spans="1:14" ht="15" customHeight="1">
      <c r="B4847" s="6" t="s">
        <v>4803</v>
      </c>
    </row>
    <row r="4848" spans="1:14" ht="15" customHeight="1">
      <c r="A4848" s="6" t="s">
        <v>2270</v>
      </c>
    </row>
    <row r="4849" spans="1:14" ht="15" customHeight="1">
      <c r="B4849" s="6" t="s">
        <v>4803</v>
      </c>
    </row>
    <row r="4850" spans="1:14" ht="15" customHeight="1">
      <c r="B4850" s="6" t="s">
        <v>588</v>
      </c>
      <c r="G4850" s="14">
        <f>TRUNC(G4845+G4847+G4849, 0)</f>
        <v>5494</v>
      </c>
    </row>
    <row r="4851" spans="1:14" ht="15" customHeight="1">
      <c r="A4851" s="13"/>
      <c r="B4851" s="13"/>
      <c r="C4851" s="13"/>
      <c r="D4851" s="13"/>
      <c r="E4851" s="13"/>
      <c r="F4851" s="13"/>
      <c r="G4851" s="13"/>
      <c r="H4851" s="13"/>
    </row>
    <row r="4852" spans="1:14" ht="15" customHeight="1">
      <c r="A4852" s="13" t="s">
        <v>4970</v>
      </c>
      <c r="B4852" s="13" t="s">
        <v>958</v>
      </c>
      <c r="C4852" s="13"/>
      <c r="D4852" s="13"/>
      <c r="E4852" s="13"/>
      <c r="F4852" s="13"/>
      <c r="G4852" s="13"/>
      <c r="H4852" s="13"/>
      <c r="I4852" s="6" t="s">
        <v>5631</v>
      </c>
      <c r="J4852" s="6" t="s">
        <v>2054</v>
      </c>
    </row>
    <row r="4853" spans="1:14" ht="15" customHeight="1">
      <c r="A4853" s="13" t="s">
        <v>1567</v>
      </c>
      <c r="B4853" s="13" t="s">
        <v>2722</v>
      </c>
      <c r="C4853" s="13"/>
      <c r="D4853" s="13"/>
      <c r="E4853" s="13"/>
      <c r="F4853" s="13"/>
      <c r="G4853" s="13"/>
      <c r="H4853" s="13"/>
    </row>
    <row r="4854" spans="1:14" ht="15" customHeight="1">
      <c r="A4854" s="5" t="s">
        <v>4302</v>
      </c>
      <c r="B4854" s="5"/>
      <c r="C4854" s="5" t="s">
        <v>2755</v>
      </c>
      <c r="D4854" s="5" t="s">
        <v>182</v>
      </c>
      <c r="E4854" s="5" t="s">
        <v>5266</v>
      </c>
      <c r="F4854" s="5" t="s">
        <v>1321</v>
      </c>
      <c r="G4854" s="5" t="s">
        <v>780</v>
      </c>
      <c r="H4854" s="5" t="s">
        <v>1458</v>
      </c>
    </row>
    <row r="4855" spans="1:14" ht="15" customHeight="1">
      <c r="A4855" s="6" t="s">
        <v>405</v>
      </c>
      <c r="B4855" s="6" t="s">
        <v>562</v>
      </c>
      <c r="C4855" s="6" t="s">
        <v>338</v>
      </c>
      <c r="D4855" s="6">
        <f>(1429 + 1111 + 683)*10^-4</f>
        <v>0.32230000000000003</v>
      </c>
      <c r="E4855" s="14" t="s">
        <v>4463</v>
      </c>
      <c r="F4855" s="14">
        <f>TRUNC(중기기초자료!F431 * 중기전역변수!C5/1000,0)</f>
        <v>19178</v>
      </c>
      <c r="G4855" s="15">
        <f>TRUNC(F4855*D4855, 1)</f>
        <v>6181</v>
      </c>
      <c r="H4855" s="6" t="s">
        <v>5631</v>
      </c>
      <c r="I4855" s="6" t="s">
        <v>5631</v>
      </c>
      <c r="K4855" s="6" t="s">
        <v>724</v>
      </c>
      <c r="L4855" s="6" t="s">
        <v>5631</v>
      </c>
      <c r="M4855" s="6" t="s">
        <v>3288</v>
      </c>
      <c r="N4855" s="6" t="s">
        <v>1074</v>
      </c>
    </row>
    <row r="4856" spans="1:14" ht="15" customHeight="1">
      <c r="B4856" s="6" t="s">
        <v>4803</v>
      </c>
      <c r="G4856" s="14">
        <f>TRUNC(G4855, 0)</f>
        <v>6181</v>
      </c>
    </row>
    <row r="4857" spans="1:14" ht="15" customHeight="1">
      <c r="A4857" s="6" t="s">
        <v>3802</v>
      </c>
    </row>
    <row r="4858" spans="1:14" ht="15" customHeight="1">
      <c r="B4858" s="6" t="s">
        <v>4803</v>
      </c>
    </row>
    <row r="4859" spans="1:14" ht="15" customHeight="1">
      <c r="A4859" s="6" t="s">
        <v>2270</v>
      </c>
    </row>
    <row r="4860" spans="1:14" ht="15" customHeight="1">
      <c r="B4860" s="6" t="s">
        <v>4803</v>
      </c>
    </row>
    <row r="4861" spans="1:14" ht="15" customHeight="1">
      <c r="B4861" s="6" t="s">
        <v>588</v>
      </c>
      <c r="G4861" s="14">
        <f>TRUNC(G4856+G4858+G4860, 0)</f>
        <v>6181</v>
      </c>
    </row>
    <row r="4862" spans="1:14" ht="15" customHeight="1">
      <c r="A4862" s="13"/>
      <c r="B4862" s="13"/>
      <c r="C4862" s="13"/>
      <c r="D4862" s="13"/>
      <c r="E4862" s="13"/>
      <c r="F4862" s="13"/>
      <c r="G4862" s="13"/>
      <c r="H4862" s="13"/>
    </row>
    <row r="4863" spans="1:14" ht="15" customHeight="1">
      <c r="A4863" s="13" t="s">
        <v>4970</v>
      </c>
      <c r="B4863" s="13" t="s">
        <v>1865</v>
      </c>
      <c r="C4863" s="13"/>
      <c r="D4863" s="13"/>
      <c r="E4863" s="13"/>
      <c r="F4863" s="13"/>
      <c r="G4863" s="13"/>
      <c r="H4863" s="13"/>
      <c r="I4863" s="6" t="s">
        <v>5631</v>
      </c>
      <c r="J4863" s="6" t="s">
        <v>1717</v>
      </c>
    </row>
    <row r="4864" spans="1:14" ht="15" customHeight="1">
      <c r="A4864" s="13" t="s">
        <v>1567</v>
      </c>
      <c r="B4864" s="13"/>
      <c r="C4864" s="13"/>
      <c r="D4864" s="13"/>
      <c r="E4864" s="13"/>
      <c r="F4864" s="13"/>
      <c r="G4864" s="13"/>
      <c r="H4864" s="13"/>
    </row>
    <row r="4865" spans="1:10" ht="15" customHeight="1">
      <c r="A4865" s="5" t="s">
        <v>4302</v>
      </c>
      <c r="B4865" s="5"/>
      <c r="C4865" s="5" t="s">
        <v>2755</v>
      </c>
      <c r="D4865" s="5" t="s">
        <v>182</v>
      </c>
      <c r="E4865" s="5" t="s">
        <v>5266</v>
      </c>
      <c r="F4865" s="5" t="s">
        <v>1321</v>
      </c>
      <c r="G4865" s="5" t="s">
        <v>780</v>
      </c>
      <c r="H4865" s="5" t="s">
        <v>1458</v>
      </c>
    </row>
    <row r="4866" spans="1:10" ht="15" customHeight="1">
      <c r="A4866" s="6" t="s">
        <v>405</v>
      </c>
    </row>
    <row r="4867" spans="1:10" ht="15" customHeight="1">
      <c r="B4867" s="6" t="s">
        <v>4803</v>
      </c>
      <c r="G4867" s="14">
        <v>0</v>
      </c>
    </row>
    <row r="4868" spans="1:10" ht="15" customHeight="1">
      <c r="A4868" s="6" t="s">
        <v>3802</v>
      </c>
    </row>
    <row r="4869" spans="1:10" ht="15" customHeight="1">
      <c r="B4869" s="6" t="s">
        <v>4803</v>
      </c>
      <c r="G4869" s="14">
        <v>0</v>
      </c>
    </row>
    <row r="4870" spans="1:10" ht="15" customHeight="1">
      <c r="A4870" s="6" t="s">
        <v>2270</v>
      </c>
    </row>
    <row r="4871" spans="1:10" ht="15" customHeight="1">
      <c r="B4871" s="6" t="s">
        <v>4803</v>
      </c>
      <c r="G4871" s="14">
        <v>0</v>
      </c>
    </row>
    <row r="4872" spans="1:10" ht="15" customHeight="1">
      <c r="B4872" s="6" t="s">
        <v>588</v>
      </c>
      <c r="G4872" s="14">
        <f>TRUNC(G4867+G4869+G4871, 0)</f>
        <v>0</v>
      </c>
    </row>
    <row r="4873" spans="1:10" ht="15" customHeight="1">
      <c r="A4873" s="13"/>
      <c r="B4873" s="13"/>
      <c r="C4873" s="13"/>
      <c r="D4873" s="13"/>
      <c r="E4873" s="13"/>
      <c r="F4873" s="13"/>
      <c r="G4873" s="13"/>
      <c r="H4873" s="13"/>
    </row>
    <row r="4874" spans="1:10" ht="15" customHeight="1">
      <c r="A4874" s="13" t="s">
        <v>4970</v>
      </c>
      <c r="B4874" s="13" t="s">
        <v>375</v>
      </c>
      <c r="C4874" s="13"/>
      <c r="D4874" s="13"/>
      <c r="E4874" s="13"/>
      <c r="F4874" s="13"/>
      <c r="G4874" s="13"/>
      <c r="H4874" s="13"/>
      <c r="I4874" s="6" t="s">
        <v>5631</v>
      </c>
      <c r="J4874" s="6" t="s">
        <v>5467</v>
      </c>
    </row>
    <row r="4875" spans="1:10" ht="15" customHeight="1">
      <c r="A4875" s="13" t="s">
        <v>1567</v>
      </c>
      <c r="B4875" s="13"/>
      <c r="C4875" s="13"/>
      <c r="D4875" s="13"/>
      <c r="E4875" s="13"/>
      <c r="F4875" s="13"/>
      <c r="G4875" s="13"/>
      <c r="H4875" s="13"/>
    </row>
    <row r="4876" spans="1:10" ht="15" customHeight="1">
      <c r="A4876" s="5" t="s">
        <v>4302</v>
      </c>
      <c r="B4876" s="5"/>
      <c r="C4876" s="5" t="s">
        <v>2755</v>
      </c>
      <c r="D4876" s="5" t="s">
        <v>182</v>
      </c>
      <c r="E4876" s="5" t="s">
        <v>5266</v>
      </c>
      <c r="F4876" s="5" t="s">
        <v>1321</v>
      </c>
      <c r="G4876" s="5" t="s">
        <v>780</v>
      </c>
      <c r="H4876" s="5" t="s">
        <v>1458</v>
      </c>
    </row>
    <row r="4877" spans="1:10" ht="15" customHeight="1">
      <c r="A4877" s="6" t="s">
        <v>405</v>
      </c>
    </row>
    <row r="4878" spans="1:10" ht="15" customHeight="1">
      <c r="B4878" s="6" t="s">
        <v>4803</v>
      </c>
      <c r="G4878" s="14">
        <v>0</v>
      </c>
    </row>
    <row r="4879" spans="1:10" ht="15" customHeight="1">
      <c r="A4879" s="6" t="s">
        <v>3802</v>
      </c>
    </row>
    <row r="4880" spans="1:10" ht="15" customHeight="1">
      <c r="B4880" s="6" t="s">
        <v>4803</v>
      </c>
      <c r="G4880" s="14">
        <v>0</v>
      </c>
    </row>
    <row r="4881" spans="1:14" ht="15" customHeight="1">
      <c r="A4881" s="6" t="s">
        <v>2270</v>
      </c>
    </row>
    <row r="4882" spans="1:14" ht="15" customHeight="1">
      <c r="B4882" s="6" t="s">
        <v>4803</v>
      </c>
      <c r="G4882" s="14">
        <v>0</v>
      </c>
    </row>
    <row r="4883" spans="1:14" ht="15" customHeight="1">
      <c r="B4883" s="6" t="s">
        <v>588</v>
      </c>
      <c r="G4883" s="14">
        <f>TRUNC(G4878+G4880+G4882, 0)</f>
        <v>0</v>
      </c>
    </row>
    <row r="4884" spans="1:14" ht="15" customHeight="1">
      <c r="A4884" s="13"/>
      <c r="B4884" s="13"/>
      <c r="C4884" s="13"/>
      <c r="D4884" s="13"/>
      <c r="E4884" s="13"/>
      <c r="F4884" s="13"/>
      <c r="G4884" s="13"/>
      <c r="H4884" s="13"/>
    </row>
    <row r="4885" spans="1:14" ht="15" customHeight="1">
      <c r="A4885" s="13" t="s">
        <v>4970</v>
      </c>
      <c r="B4885" s="13" t="s">
        <v>4131</v>
      </c>
      <c r="C4885" s="13"/>
      <c r="D4885" s="13"/>
      <c r="E4885" s="13"/>
      <c r="F4885" s="13"/>
      <c r="G4885" s="13"/>
      <c r="H4885" s="13"/>
      <c r="I4885" s="6" t="s">
        <v>5631</v>
      </c>
      <c r="J4885" s="6" t="s">
        <v>186</v>
      </c>
    </row>
    <row r="4886" spans="1:14" ht="15" customHeight="1">
      <c r="A4886" s="13" t="s">
        <v>1567</v>
      </c>
      <c r="B4886" s="13" t="s">
        <v>3369</v>
      </c>
      <c r="C4886" s="13"/>
      <c r="D4886" s="13"/>
      <c r="E4886" s="13"/>
      <c r="F4886" s="13"/>
      <c r="G4886" s="13"/>
      <c r="H4886" s="13"/>
    </row>
    <row r="4887" spans="1:14" ht="15" customHeight="1">
      <c r="A4887" s="5" t="s">
        <v>4302</v>
      </c>
      <c r="B4887" s="5"/>
      <c r="C4887" s="5" t="s">
        <v>2755</v>
      </c>
      <c r="D4887" s="5" t="s">
        <v>182</v>
      </c>
      <c r="E4887" s="5" t="s">
        <v>5266</v>
      </c>
      <c r="F4887" s="5" t="s">
        <v>1321</v>
      </c>
      <c r="G4887" s="5" t="s">
        <v>780</v>
      </c>
      <c r="H4887" s="5" t="s">
        <v>1458</v>
      </c>
    </row>
    <row r="4888" spans="1:14" ht="15" customHeight="1">
      <c r="A4888" s="6" t="s">
        <v>405</v>
      </c>
      <c r="B4888" s="6" t="s">
        <v>2396</v>
      </c>
      <c r="C4888" s="6" t="s">
        <v>64</v>
      </c>
      <c r="D4888" s="6">
        <f>(1429 + 1111 + 683)*10^-4</f>
        <v>0.32230000000000003</v>
      </c>
      <c r="E4888" s="14" t="s">
        <v>740</v>
      </c>
      <c r="F4888" s="14">
        <f>중기기초자료!F432</f>
        <v>45000</v>
      </c>
      <c r="G4888" s="15">
        <f>TRUNC(F4888*D4888, 1)</f>
        <v>14503.5</v>
      </c>
      <c r="H4888" s="6" t="s">
        <v>5631</v>
      </c>
      <c r="I4888" s="6" t="s">
        <v>5631</v>
      </c>
      <c r="K4888" s="6" t="s">
        <v>724</v>
      </c>
      <c r="L4888" s="6" t="s">
        <v>5631</v>
      </c>
      <c r="M4888" s="6" t="s">
        <v>2734</v>
      </c>
      <c r="N4888" s="6" t="s">
        <v>159</v>
      </c>
    </row>
    <row r="4889" spans="1:14" ht="15" customHeight="1">
      <c r="B4889" s="6" t="s">
        <v>4803</v>
      </c>
      <c r="G4889" s="14">
        <f>TRUNC(G4888, 0)</f>
        <v>14503</v>
      </c>
    </row>
    <row r="4890" spans="1:14" ht="15" customHeight="1">
      <c r="A4890" s="6" t="s">
        <v>3802</v>
      </c>
    </row>
    <row r="4891" spans="1:14" ht="15" customHeight="1">
      <c r="B4891" s="6" t="s">
        <v>4803</v>
      </c>
    </row>
    <row r="4892" spans="1:14" ht="15" customHeight="1">
      <c r="A4892" s="6" t="s">
        <v>2270</v>
      </c>
    </row>
    <row r="4893" spans="1:14" ht="15" customHeight="1">
      <c r="B4893" s="6" t="s">
        <v>4803</v>
      </c>
    </row>
    <row r="4894" spans="1:14" ht="15" customHeight="1">
      <c r="B4894" s="6" t="s">
        <v>588</v>
      </c>
      <c r="G4894" s="14">
        <f>TRUNC(G4889+G4891+G4893, 0)</f>
        <v>14503</v>
      </c>
    </row>
    <row r="4895" spans="1:14" ht="15" customHeight="1">
      <c r="A4895" s="13"/>
      <c r="B4895" s="13"/>
      <c r="C4895" s="13"/>
      <c r="D4895" s="13"/>
      <c r="E4895" s="13"/>
      <c r="F4895" s="13"/>
      <c r="G4895" s="13"/>
      <c r="H4895" s="13"/>
    </row>
    <row r="4896" spans="1:14" ht="15" customHeight="1">
      <c r="A4896" s="13" t="s">
        <v>4970</v>
      </c>
      <c r="B4896" s="13" t="s">
        <v>3634</v>
      </c>
      <c r="C4896" s="13"/>
      <c r="D4896" s="13"/>
      <c r="E4896" s="13"/>
      <c r="F4896" s="13"/>
      <c r="G4896" s="13"/>
      <c r="H4896" s="13"/>
      <c r="I4896" s="6" t="s">
        <v>5631</v>
      </c>
      <c r="J4896" s="6" t="s">
        <v>1277</v>
      </c>
    </row>
    <row r="4897" spans="1:14" ht="15" customHeight="1">
      <c r="A4897" s="13" t="s">
        <v>1567</v>
      </c>
      <c r="B4897" s="13" t="s">
        <v>4344</v>
      </c>
      <c r="C4897" s="13"/>
      <c r="D4897" s="13"/>
      <c r="E4897" s="13"/>
      <c r="F4897" s="13"/>
      <c r="G4897" s="13"/>
      <c r="H4897" s="13"/>
    </row>
    <row r="4898" spans="1:14" ht="15" customHeight="1">
      <c r="A4898" s="5" t="s">
        <v>4302</v>
      </c>
      <c r="B4898" s="5"/>
      <c r="C4898" s="5" t="s">
        <v>2755</v>
      </c>
      <c r="D4898" s="5" t="s">
        <v>182</v>
      </c>
      <c r="E4898" s="5" t="s">
        <v>5266</v>
      </c>
      <c r="F4898" s="5" t="s">
        <v>1321</v>
      </c>
      <c r="G4898" s="5" t="s">
        <v>780</v>
      </c>
      <c r="H4898" s="5" t="s">
        <v>1458</v>
      </c>
    </row>
    <row r="4899" spans="1:14" ht="15" customHeight="1">
      <c r="A4899" s="6" t="s">
        <v>405</v>
      </c>
      <c r="B4899" s="6" t="s">
        <v>2396</v>
      </c>
      <c r="C4899" s="6" t="s">
        <v>1445</v>
      </c>
      <c r="D4899" s="6">
        <f>(1429 + 1111 + 683)*10^-4</f>
        <v>0.32230000000000003</v>
      </c>
      <c r="E4899" s="14" t="s">
        <v>740</v>
      </c>
      <c r="F4899" s="14">
        <f>중기기초자료!F433</f>
        <v>57500</v>
      </c>
      <c r="G4899" s="15">
        <f>TRUNC(F4899*D4899, 1)</f>
        <v>18532.2</v>
      </c>
      <c r="H4899" s="6" t="s">
        <v>5631</v>
      </c>
      <c r="I4899" s="6" t="s">
        <v>5631</v>
      </c>
      <c r="K4899" s="6" t="s">
        <v>724</v>
      </c>
      <c r="L4899" s="6" t="s">
        <v>5631</v>
      </c>
      <c r="M4899" s="6" t="s">
        <v>3475</v>
      </c>
      <c r="N4899" s="6" t="s">
        <v>159</v>
      </c>
    </row>
    <row r="4900" spans="1:14" ht="15" customHeight="1">
      <c r="B4900" s="6" t="s">
        <v>4803</v>
      </c>
      <c r="G4900" s="14">
        <f>TRUNC(G4899, 0)</f>
        <v>18532</v>
      </c>
    </row>
    <row r="4901" spans="1:14" ht="15" customHeight="1">
      <c r="A4901" s="6" t="s">
        <v>3802</v>
      </c>
    </row>
    <row r="4902" spans="1:14" ht="15" customHeight="1">
      <c r="B4902" s="6" t="s">
        <v>4803</v>
      </c>
    </row>
    <row r="4903" spans="1:14" ht="15" customHeight="1">
      <c r="A4903" s="6" t="s">
        <v>2270</v>
      </c>
    </row>
    <row r="4904" spans="1:14" ht="15" customHeight="1">
      <c r="B4904" s="6" t="s">
        <v>4803</v>
      </c>
    </row>
    <row r="4905" spans="1:14" ht="15" customHeight="1">
      <c r="B4905" s="6" t="s">
        <v>588</v>
      </c>
      <c r="G4905" s="14">
        <f>TRUNC(G4900+G4902+G4904, 0)</f>
        <v>18532</v>
      </c>
    </row>
    <row r="4906" spans="1:14" ht="15" customHeight="1">
      <c r="A4906" s="13"/>
      <c r="B4906" s="13"/>
      <c r="C4906" s="13"/>
      <c r="D4906" s="13"/>
      <c r="E4906" s="13"/>
      <c r="F4906" s="13"/>
      <c r="G4906" s="13"/>
      <c r="H4906" s="13"/>
    </row>
    <row r="4907" spans="1:14" ht="15" customHeight="1">
      <c r="A4907" s="13" t="s">
        <v>4970</v>
      </c>
      <c r="B4907" s="13" t="s">
        <v>5497</v>
      </c>
      <c r="C4907" s="13"/>
      <c r="D4907" s="13"/>
      <c r="E4907" s="13"/>
      <c r="F4907" s="13"/>
      <c r="G4907" s="13"/>
      <c r="H4907" s="13"/>
      <c r="I4907" s="6" t="s">
        <v>5631</v>
      </c>
      <c r="J4907" s="6" t="s">
        <v>4040</v>
      </c>
    </row>
    <row r="4908" spans="1:14" ht="15" customHeight="1">
      <c r="A4908" s="13" t="s">
        <v>1567</v>
      </c>
      <c r="B4908" s="13" t="s">
        <v>4263</v>
      </c>
      <c r="C4908" s="13"/>
      <c r="D4908" s="13"/>
      <c r="E4908" s="13"/>
      <c r="F4908" s="13"/>
      <c r="G4908" s="13"/>
      <c r="H4908" s="13"/>
    </row>
    <row r="4909" spans="1:14" ht="15" customHeight="1">
      <c r="A4909" s="5" t="s">
        <v>4302</v>
      </c>
      <c r="B4909" s="5"/>
      <c r="C4909" s="5" t="s">
        <v>2755</v>
      </c>
      <c r="D4909" s="5" t="s">
        <v>182</v>
      </c>
      <c r="E4909" s="5" t="s">
        <v>5266</v>
      </c>
      <c r="F4909" s="5" t="s">
        <v>1321</v>
      </c>
      <c r="G4909" s="5" t="s">
        <v>780</v>
      </c>
      <c r="H4909" s="5" t="s">
        <v>1458</v>
      </c>
    </row>
    <row r="4910" spans="1:14" ht="15" customHeight="1">
      <c r="A4910" s="6" t="s">
        <v>405</v>
      </c>
      <c r="B4910" s="6" t="s">
        <v>2396</v>
      </c>
      <c r="C4910" s="6" t="s">
        <v>4563</v>
      </c>
      <c r="D4910" s="6">
        <f>(1429 + 1111 + 683)*10^-4</f>
        <v>0.32230000000000003</v>
      </c>
      <c r="E4910" s="14" t="s">
        <v>740</v>
      </c>
      <c r="F4910" s="14">
        <f>중기기초자료!F434</f>
        <v>70000</v>
      </c>
      <c r="G4910" s="15">
        <f>TRUNC(F4910*D4910, 1)</f>
        <v>22561</v>
      </c>
      <c r="H4910" s="6" t="s">
        <v>5631</v>
      </c>
      <c r="I4910" s="6" t="s">
        <v>5631</v>
      </c>
      <c r="K4910" s="6" t="s">
        <v>724</v>
      </c>
      <c r="L4910" s="6" t="s">
        <v>5631</v>
      </c>
      <c r="M4910" s="6" t="s">
        <v>4550</v>
      </c>
      <c r="N4910" s="6" t="s">
        <v>58</v>
      </c>
    </row>
    <row r="4911" spans="1:14" ht="15" customHeight="1">
      <c r="B4911" s="6" t="s">
        <v>4803</v>
      </c>
      <c r="G4911" s="14">
        <f>TRUNC(G4910, 0)</f>
        <v>22561</v>
      </c>
    </row>
    <row r="4912" spans="1:14" ht="15" customHeight="1">
      <c r="A4912" s="6" t="s">
        <v>3802</v>
      </c>
    </row>
    <row r="4913" spans="1:14" ht="15" customHeight="1">
      <c r="B4913" s="6" t="s">
        <v>4803</v>
      </c>
    </row>
    <row r="4914" spans="1:14" ht="15" customHeight="1">
      <c r="A4914" s="6" t="s">
        <v>2270</v>
      </c>
    </row>
    <row r="4915" spans="1:14" ht="15" customHeight="1">
      <c r="B4915" s="6" t="s">
        <v>4803</v>
      </c>
    </row>
    <row r="4916" spans="1:14" ht="15" customHeight="1">
      <c r="B4916" s="6" t="s">
        <v>588</v>
      </c>
      <c r="G4916" s="14">
        <f>TRUNC(G4911+G4913+G4915, 0)</f>
        <v>22561</v>
      </c>
    </row>
    <row r="4917" spans="1:14" ht="15" customHeight="1">
      <c r="A4917" s="13"/>
      <c r="B4917" s="13"/>
      <c r="C4917" s="13"/>
      <c r="D4917" s="13"/>
      <c r="E4917" s="13"/>
      <c r="F4917" s="13"/>
      <c r="G4917" s="13"/>
      <c r="H4917" s="13"/>
    </row>
    <row r="4918" spans="1:14" ht="15" customHeight="1">
      <c r="A4918" s="13" t="s">
        <v>4970</v>
      </c>
      <c r="B4918" s="13" t="s">
        <v>2819</v>
      </c>
      <c r="C4918" s="13"/>
      <c r="D4918" s="13"/>
      <c r="E4918" s="13"/>
      <c r="F4918" s="13"/>
      <c r="G4918" s="13"/>
      <c r="H4918" s="13"/>
      <c r="I4918" s="6" t="s">
        <v>5631</v>
      </c>
      <c r="J4918" s="6" t="s">
        <v>2760</v>
      </c>
    </row>
    <row r="4919" spans="1:14" ht="15" customHeight="1">
      <c r="A4919" s="13" t="s">
        <v>1567</v>
      </c>
      <c r="B4919" s="13" t="s">
        <v>1646</v>
      </c>
      <c r="C4919" s="13"/>
      <c r="D4919" s="13"/>
      <c r="E4919" s="13"/>
      <c r="F4919" s="13"/>
      <c r="G4919" s="13"/>
      <c r="H4919" s="13"/>
    </row>
    <row r="4920" spans="1:14" ht="15" customHeight="1">
      <c r="A4920" s="5" t="s">
        <v>4302</v>
      </c>
      <c r="B4920" s="5"/>
      <c r="C4920" s="5" t="s">
        <v>2755</v>
      </c>
      <c r="D4920" s="5" t="s">
        <v>182</v>
      </c>
      <c r="E4920" s="5" t="s">
        <v>5266</v>
      </c>
      <c r="F4920" s="5" t="s">
        <v>1321</v>
      </c>
      <c r="G4920" s="5" t="s">
        <v>780</v>
      </c>
      <c r="H4920" s="5" t="s">
        <v>1458</v>
      </c>
    </row>
    <row r="4921" spans="1:14" ht="15" customHeight="1">
      <c r="A4921" s="6" t="s">
        <v>405</v>
      </c>
      <c r="B4921" s="6" t="s">
        <v>2396</v>
      </c>
      <c r="C4921" s="6" t="s">
        <v>5146</v>
      </c>
      <c r="D4921" s="6">
        <f>(1429 + 1111 + 683)*10^-4</f>
        <v>0.32230000000000003</v>
      </c>
      <c r="E4921" s="14" t="s">
        <v>740</v>
      </c>
      <c r="F4921" s="14">
        <f>중기기초자료!F435</f>
        <v>139667</v>
      </c>
      <c r="G4921" s="15">
        <f>TRUNC(F4921*D4921, 1)</f>
        <v>45014.6</v>
      </c>
      <c r="H4921" s="6" t="s">
        <v>5631</v>
      </c>
      <c r="I4921" s="6" t="s">
        <v>5631</v>
      </c>
      <c r="K4921" s="6" t="s">
        <v>724</v>
      </c>
      <c r="L4921" s="6" t="s">
        <v>5631</v>
      </c>
      <c r="M4921" s="6" t="s">
        <v>1654</v>
      </c>
      <c r="N4921" s="6" t="s">
        <v>159</v>
      </c>
    </row>
    <row r="4922" spans="1:14" ht="15" customHeight="1">
      <c r="B4922" s="6" t="s">
        <v>4803</v>
      </c>
      <c r="G4922" s="14">
        <f>TRUNC(G4921, 0)</f>
        <v>45014</v>
      </c>
    </row>
    <row r="4923" spans="1:14" ht="15" customHeight="1">
      <c r="A4923" s="6" t="s">
        <v>3802</v>
      </c>
    </row>
    <row r="4924" spans="1:14" ht="15" customHeight="1">
      <c r="B4924" s="6" t="s">
        <v>4803</v>
      </c>
    </row>
    <row r="4925" spans="1:14" ht="15" customHeight="1">
      <c r="A4925" s="6" t="s">
        <v>2270</v>
      </c>
    </row>
    <row r="4926" spans="1:14" ht="15" customHeight="1">
      <c r="B4926" s="6" t="s">
        <v>4803</v>
      </c>
    </row>
    <row r="4927" spans="1:14" ht="15" customHeight="1">
      <c r="B4927" s="6" t="s">
        <v>588</v>
      </c>
      <c r="G4927" s="14">
        <f>TRUNC(G4922+G4924+G4926, 0)</f>
        <v>45014</v>
      </c>
    </row>
    <row r="4928" spans="1:14" ht="15" customHeight="1">
      <c r="A4928" s="13"/>
      <c r="B4928" s="13"/>
      <c r="C4928" s="13"/>
      <c r="D4928" s="13"/>
      <c r="E4928" s="13"/>
      <c r="F4928" s="13"/>
      <c r="G4928" s="13"/>
      <c r="H4928" s="13"/>
    </row>
    <row r="4929" spans="1:14" ht="15" customHeight="1">
      <c r="A4929" s="13" t="s">
        <v>4970</v>
      </c>
      <c r="B4929" s="13" t="s">
        <v>5493</v>
      </c>
      <c r="C4929" s="13"/>
      <c r="D4929" s="13"/>
      <c r="E4929" s="13"/>
      <c r="F4929" s="13"/>
      <c r="G4929" s="13"/>
      <c r="H4929" s="13"/>
      <c r="I4929" s="6" t="s">
        <v>5631</v>
      </c>
      <c r="J4929" s="6" t="s">
        <v>2157</v>
      </c>
    </row>
    <row r="4930" spans="1:14" ht="15" customHeight="1">
      <c r="A4930" s="13" t="s">
        <v>1567</v>
      </c>
      <c r="B4930" s="13" t="s">
        <v>5569</v>
      </c>
      <c r="C4930" s="13"/>
      <c r="D4930" s="13"/>
      <c r="E4930" s="13"/>
      <c r="F4930" s="13"/>
      <c r="G4930" s="13"/>
      <c r="H4930" s="13"/>
    </row>
    <row r="4931" spans="1:14" ht="15" customHeight="1">
      <c r="A4931" s="5" t="s">
        <v>4302</v>
      </c>
      <c r="B4931" s="5"/>
      <c r="C4931" s="5" t="s">
        <v>2755</v>
      </c>
      <c r="D4931" s="5" t="s">
        <v>182</v>
      </c>
      <c r="E4931" s="5" t="s">
        <v>5266</v>
      </c>
      <c r="F4931" s="5" t="s">
        <v>1321</v>
      </c>
      <c r="G4931" s="5" t="s">
        <v>780</v>
      </c>
      <c r="H4931" s="5" t="s">
        <v>1458</v>
      </c>
    </row>
    <row r="4932" spans="1:14" ht="15" customHeight="1">
      <c r="A4932" s="6" t="s">
        <v>405</v>
      </c>
      <c r="B4932" s="6" t="s">
        <v>2396</v>
      </c>
      <c r="C4932" s="6" t="s">
        <v>5035</v>
      </c>
      <c r="D4932" s="6">
        <f>(1429 + 1111 + 683)*10^-4</f>
        <v>0.32230000000000003</v>
      </c>
      <c r="E4932" s="14" t="s">
        <v>740</v>
      </c>
      <c r="F4932" s="14">
        <f>중기기초자료!F436</f>
        <v>155000</v>
      </c>
      <c r="G4932" s="15">
        <f>TRUNC(F4932*D4932, 1)</f>
        <v>49956.5</v>
      </c>
      <c r="H4932" s="6" t="s">
        <v>5631</v>
      </c>
      <c r="I4932" s="6" t="s">
        <v>5631</v>
      </c>
      <c r="K4932" s="6" t="s">
        <v>724</v>
      </c>
      <c r="L4932" s="6" t="s">
        <v>5631</v>
      </c>
      <c r="M4932" s="6" t="s">
        <v>1755</v>
      </c>
      <c r="N4932" s="6" t="s">
        <v>58</v>
      </c>
    </row>
    <row r="4933" spans="1:14" ht="15" customHeight="1">
      <c r="B4933" s="6" t="s">
        <v>4803</v>
      </c>
      <c r="G4933" s="14">
        <f>TRUNC(G4932, 0)</f>
        <v>49956</v>
      </c>
    </row>
    <row r="4934" spans="1:14" ht="15" customHeight="1">
      <c r="A4934" s="6" t="s">
        <v>3802</v>
      </c>
    </row>
    <row r="4935" spans="1:14" ht="15" customHeight="1">
      <c r="B4935" s="6" t="s">
        <v>4803</v>
      </c>
    </row>
    <row r="4936" spans="1:14" ht="15" customHeight="1">
      <c r="A4936" s="6" t="s">
        <v>2270</v>
      </c>
    </row>
    <row r="4937" spans="1:14" ht="15" customHeight="1">
      <c r="B4937" s="6" t="s">
        <v>4803</v>
      </c>
    </row>
    <row r="4938" spans="1:14" ht="15" customHeight="1">
      <c r="B4938" s="6" t="s">
        <v>588</v>
      </c>
      <c r="G4938" s="14">
        <f>TRUNC(G4933+G4935+G4937, 0)</f>
        <v>49956</v>
      </c>
    </row>
    <row r="4939" spans="1:14" ht="15" customHeight="1">
      <c r="A4939" s="13"/>
      <c r="B4939" s="13"/>
      <c r="C4939" s="13"/>
      <c r="D4939" s="13"/>
      <c r="E4939" s="13"/>
      <c r="F4939" s="13"/>
      <c r="G4939" s="13"/>
      <c r="H4939" s="13"/>
    </row>
    <row r="4940" spans="1:14" ht="15" customHeight="1">
      <c r="A4940" s="13" t="s">
        <v>4970</v>
      </c>
      <c r="B4940" s="13" t="s">
        <v>1327</v>
      </c>
      <c r="C4940" s="13"/>
      <c r="D4940" s="13"/>
      <c r="E4940" s="13"/>
      <c r="F4940" s="13"/>
      <c r="G4940" s="13"/>
      <c r="H4940" s="13"/>
      <c r="I4940" s="6" t="s">
        <v>5631</v>
      </c>
      <c r="J4940" s="6" t="s">
        <v>3067</v>
      </c>
    </row>
    <row r="4941" spans="1:14" ht="15" customHeight="1">
      <c r="A4941" s="13" t="s">
        <v>1567</v>
      </c>
      <c r="B4941" s="13" t="s">
        <v>323</v>
      </c>
      <c r="C4941" s="13"/>
      <c r="D4941" s="13"/>
      <c r="E4941" s="13"/>
      <c r="F4941" s="13"/>
      <c r="G4941" s="13"/>
      <c r="H4941" s="13"/>
    </row>
    <row r="4942" spans="1:14" ht="15" customHeight="1">
      <c r="A4942" s="5" t="s">
        <v>4302</v>
      </c>
      <c r="B4942" s="5"/>
      <c r="C4942" s="5" t="s">
        <v>2755</v>
      </c>
      <c r="D4942" s="5" t="s">
        <v>182</v>
      </c>
      <c r="E4942" s="5" t="s">
        <v>5266</v>
      </c>
      <c r="F4942" s="5" t="s">
        <v>1321</v>
      </c>
      <c r="G4942" s="5" t="s">
        <v>780</v>
      </c>
      <c r="H4942" s="5" t="s">
        <v>1458</v>
      </c>
    </row>
    <row r="4943" spans="1:14" ht="15" customHeight="1">
      <c r="A4943" s="6" t="s">
        <v>405</v>
      </c>
      <c r="B4943" s="6" t="s">
        <v>4760</v>
      </c>
      <c r="C4943" s="6" t="s">
        <v>2682</v>
      </c>
      <c r="D4943" s="6">
        <f>(918 + 714 + 439)*10^-4</f>
        <v>0.20710000000000001</v>
      </c>
      <c r="E4943" s="14" t="s">
        <v>740</v>
      </c>
      <c r="F4943" s="14">
        <f>중기기초자료!F437</f>
        <v>271000</v>
      </c>
      <c r="G4943" s="15">
        <f>TRUNC(F4943*D4943, 1)</f>
        <v>56124.1</v>
      </c>
      <c r="H4943" s="6" t="s">
        <v>5631</v>
      </c>
      <c r="I4943" s="6" t="s">
        <v>5631</v>
      </c>
      <c r="K4943" s="6" t="s">
        <v>724</v>
      </c>
      <c r="L4943" s="6" t="s">
        <v>5631</v>
      </c>
      <c r="M4943" s="6" t="s">
        <v>1580</v>
      </c>
      <c r="N4943" s="6" t="s">
        <v>3560</v>
      </c>
    </row>
    <row r="4944" spans="1:14" ht="15" customHeight="1">
      <c r="B4944" s="6" t="s">
        <v>4803</v>
      </c>
      <c r="G4944" s="14">
        <f>TRUNC(G4943, 0)</f>
        <v>56124</v>
      </c>
    </row>
    <row r="4945" spans="1:14" ht="15" customHeight="1">
      <c r="A4945" s="6" t="s">
        <v>3802</v>
      </c>
    </row>
    <row r="4946" spans="1:14" ht="15" customHeight="1">
      <c r="B4946" s="6" t="s">
        <v>4803</v>
      </c>
    </row>
    <row r="4947" spans="1:14" ht="15" customHeight="1">
      <c r="A4947" s="6" t="s">
        <v>2270</v>
      </c>
    </row>
    <row r="4948" spans="1:14" ht="15" customHeight="1">
      <c r="B4948" s="6" t="s">
        <v>4803</v>
      </c>
    </row>
    <row r="4949" spans="1:14" ht="15" customHeight="1">
      <c r="B4949" s="6" t="s">
        <v>588</v>
      </c>
      <c r="G4949" s="14">
        <f>TRUNC(G4944+G4946+G4948, 0)</f>
        <v>56124</v>
      </c>
    </row>
    <row r="4950" spans="1:14" ht="15" customHeight="1">
      <c r="A4950" s="13"/>
      <c r="B4950" s="13"/>
      <c r="C4950" s="13"/>
      <c r="D4950" s="13"/>
      <c r="E4950" s="13"/>
      <c r="F4950" s="13"/>
      <c r="G4950" s="13"/>
      <c r="H4950" s="13"/>
    </row>
    <row r="4951" spans="1:14" ht="15" customHeight="1">
      <c r="A4951" s="13" t="s">
        <v>4970</v>
      </c>
      <c r="B4951" s="13" t="s">
        <v>2458</v>
      </c>
      <c r="C4951" s="13"/>
      <c r="D4951" s="13"/>
      <c r="E4951" s="13"/>
      <c r="F4951" s="13"/>
      <c r="G4951" s="13"/>
      <c r="H4951" s="13"/>
      <c r="I4951" s="6" t="s">
        <v>5631</v>
      </c>
      <c r="J4951" s="6" t="s">
        <v>4404</v>
      </c>
    </row>
    <row r="4952" spans="1:14" ht="15" customHeight="1">
      <c r="A4952" s="13" t="s">
        <v>1567</v>
      </c>
      <c r="B4952" s="13" t="s">
        <v>5382</v>
      </c>
      <c r="C4952" s="13"/>
      <c r="D4952" s="13"/>
      <c r="E4952" s="13"/>
      <c r="F4952" s="13"/>
      <c r="G4952" s="13"/>
      <c r="H4952" s="13"/>
    </row>
    <row r="4953" spans="1:14" ht="15" customHeight="1">
      <c r="A4953" s="5" t="s">
        <v>4302</v>
      </c>
      <c r="B4953" s="5"/>
      <c r="C4953" s="5" t="s">
        <v>2755</v>
      </c>
      <c r="D4953" s="5" t="s">
        <v>182</v>
      </c>
      <c r="E4953" s="5" t="s">
        <v>5266</v>
      </c>
      <c r="F4953" s="5" t="s">
        <v>1321</v>
      </c>
      <c r="G4953" s="5" t="s">
        <v>780</v>
      </c>
      <c r="H4953" s="5" t="s">
        <v>1458</v>
      </c>
    </row>
    <row r="4954" spans="1:14" ht="15" customHeight="1">
      <c r="A4954" s="6" t="s">
        <v>405</v>
      </c>
      <c r="B4954" s="6" t="s">
        <v>4760</v>
      </c>
      <c r="C4954" s="6" t="s">
        <v>1622</v>
      </c>
      <c r="D4954" s="6">
        <f>(918 + 714 + 439)*10^-4</f>
        <v>0.20710000000000001</v>
      </c>
      <c r="E4954" s="14" t="s">
        <v>740</v>
      </c>
      <c r="F4954" s="14">
        <f>중기기초자료!F438</f>
        <v>315000</v>
      </c>
      <c r="G4954" s="15">
        <f>TRUNC(F4954*D4954, 1)</f>
        <v>65236.5</v>
      </c>
      <c r="H4954" s="6" t="s">
        <v>5631</v>
      </c>
      <c r="I4954" s="6" t="s">
        <v>5631</v>
      </c>
      <c r="K4954" s="6" t="s">
        <v>724</v>
      </c>
      <c r="L4954" s="6" t="s">
        <v>5631</v>
      </c>
      <c r="M4954" s="6" t="s">
        <v>65</v>
      </c>
      <c r="N4954" s="6" t="s">
        <v>4183</v>
      </c>
    </row>
    <row r="4955" spans="1:14" ht="15" customHeight="1">
      <c r="B4955" s="6" t="s">
        <v>4803</v>
      </c>
      <c r="G4955" s="14">
        <f>TRUNC(G4954, 0)</f>
        <v>65236</v>
      </c>
    </row>
    <row r="4956" spans="1:14" ht="15" customHeight="1">
      <c r="A4956" s="6" t="s">
        <v>3802</v>
      </c>
    </row>
    <row r="4957" spans="1:14" ht="15" customHeight="1">
      <c r="B4957" s="6" t="s">
        <v>4803</v>
      </c>
    </row>
    <row r="4958" spans="1:14" ht="15" customHeight="1">
      <c r="A4958" s="6" t="s">
        <v>2270</v>
      </c>
    </row>
    <row r="4959" spans="1:14" ht="15" customHeight="1">
      <c r="B4959" s="6" t="s">
        <v>4803</v>
      </c>
    </row>
    <row r="4960" spans="1:14" ht="15" customHeight="1">
      <c r="B4960" s="6" t="s">
        <v>588</v>
      </c>
      <c r="G4960" s="14">
        <f>TRUNC(G4955+G4957+G4959, 0)</f>
        <v>65236</v>
      </c>
    </row>
    <row r="4961" spans="1:14" ht="15" customHeight="1">
      <c r="A4961" s="13"/>
      <c r="B4961" s="13"/>
      <c r="C4961" s="13"/>
      <c r="D4961" s="13"/>
      <c r="E4961" s="13"/>
      <c r="F4961" s="13"/>
      <c r="G4961" s="13"/>
      <c r="H4961" s="13"/>
    </row>
    <row r="4962" spans="1:14" ht="15" customHeight="1">
      <c r="A4962" s="13" t="s">
        <v>4970</v>
      </c>
      <c r="B4962" s="13" t="s">
        <v>1999</v>
      </c>
      <c r="C4962" s="13"/>
      <c r="D4962" s="13"/>
      <c r="E4962" s="13"/>
      <c r="F4962" s="13"/>
      <c r="G4962" s="13"/>
      <c r="H4962" s="13"/>
      <c r="I4962" s="6" t="s">
        <v>5631</v>
      </c>
      <c r="J4962" s="6" t="s">
        <v>4706</v>
      </c>
    </row>
    <row r="4963" spans="1:14" ht="15" customHeight="1">
      <c r="A4963" s="13" t="s">
        <v>1567</v>
      </c>
      <c r="B4963" s="13" t="s">
        <v>3730</v>
      </c>
      <c r="C4963" s="13"/>
      <c r="D4963" s="13"/>
      <c r="E4963" s="13"/>
      <c r="F4963" s="13"/>
      <c r="G4963" s="13"/>
      <c r="H4963" s="13"/>
    </row>
    <row r="4964" spans="1:14" ht="15" customHeight="1">
      <c r="A4964" s="5" t="s">
        <v>4302</v>
      </c>
      <c r="B4964" s="5"/>
      <c r="C4964" s="5" t="s">
        <v>2755</v>
      </c>
      <c r="D4964" s="5" t="s">
        <v>182</v>
      </c>
      <c r="E4964" s="5" t="s">
        <v>5266</v>
      </c>
      <c r="F4964" s="5" t="s">
        <v>1321</v>
      </c>
      <c r="G4964" s="5" t="s">
        <v>780</v>
      </c>
      <c r="H4964" s="5" t="s">
        <v>1458</v>
      </c>
    </row>
    <row r="4965" spans="1:14" ht="15" customHeight="1">
      <c r="A4965" s="6" t="s">
        <v>405</v>
      </c>
      <c r="B4965" s="6" t="s">
        <v>4760</v>
      </c>
      <c r="C4965" s="6" t="s">
        <v>1531</v>
      </c>
      <c r="D4965" s="6">
        <f>(918 + 714 + 439)*10^-4</f>
        <v>0.20710000000000001</v>
      </c>
      <c r="E4965" s="14" t="s">
        <v>740</v>
      </c>
      <c r="F4965" s="14">
        <f>중기기초자료!F439</f>
        <v>360000</v>
      </c>
      <c r="G4965" s="15">
        <f>TRUNC(F4965*D4965, 1)</f>
        <v>74556</v>
      </c>
      <c r="H4965" s="6" t="s">
        <v>5631</v>
      </c>
      <c r="I4965" s="6" t="s">
        <v>5631</v>
      </c>
      <c r="K4965" s="6" t="s">
        <v>724</v>
      </c>
      <c r="L4965" s="6" t="s">
        <v>5631</v>
      </c>
      <c r="M4965" s="6" t="s">
        <v>712</v>
      </c>
      <c r="N4965" s="6" t="s">
        <v>4183</v>
      </c>
    </row>
    <row r="4966" spans="1:14" ht="15" customHeight="1">
      <c r="B4966" s="6" t="s">
        <v>4803</v>
      </c>
      <c r="G4966" s="14">
        <f>TRUNC(G4965, 0)</f>
        <v>74556</v>
      </c>
    </row>
    <row r="4967" spans="1:14" ht="15" customHeight="1">
      <c r="A4967" s="6" t="s">
        <v>3802</v>
      </c>
    </row>
    <row r="4968" spans="1:14" ht="15" customHeight="1">
      <c r="B4968" s="6" t="s">
        <v>4803</v>
      </c>
    </row>
    <row r="4969" spans="1:14" ht="15" customHeight="1">
      <c r="A4969" s="6" t="s">
        <v>2270</v>
      </c>
    </row>
    <row r="4970" spans="1:14" ht="15" customHeight="1">
      <c r="B4970" s="6" t="s">
        <v>4803</v>
      </c>
    </row>
    <row r="4971" spans="1:14" ht="15" customHeight="1">
      <c r="B4971" s="6" t="s">
        <v>588</v>
      </c>
      <c r="G4971" s="14">
        <f>TRUNC(G4966+G4968+G4970, 0)</f>
        <v>74556</v>
      </c>
    </row>
    <row r="4972" spans="1:14" ht="15" customHeight="1">
      <c r="A4972" s="13"/>
      <c r="B4972" s="13"/>
      <c r="C4972" s="13"/>
      <c r="D4972" s="13"/>
      <c r="E4972" s="13"/>
      <c r="F4972" s="13"/>
      <c r="G4972" s="13"/>
      <c r="H4972" s="13"/>
    </row>
    <row r="4973" spans="1:14" ht="15" customHeight="1">
      <c r="A4973" s="13" t="s">
        <v>4970</v>
      </c>
      <c r="B4973" s="13" t="s">
        <v>345</v>
      </c>
      <c r="C4973" s="13"/>
      <c r="D4973" s="13"/>
      <c r="E4973" s="13"/>
      <c r="F4973" s="13"/>
      <c r="G4973" s="13"/>
      <c r="H4973" s="13"/>
      <c r="I4973" s="6" t="s">
        <v>5631</v>
      </c>
      <c r="J4973" s="6" t="s">
        <v>3140</v>
      </c>
    </row>
    <row r="4974" spans="1:14" ht="15" customHeight="1">
      <c r="A4974" s="13" t="s">
        <v>1567</v>
      </c>
      <c r="B4974" s="13" t="s">
        <v>3359</v>
      </c>
      <c r="C4974" s="13"/>
      <c r="D4974" s="13"/>
      <c r="E4974" s="13"/>
      <c r="F4974" s="13"/>
      <c r="G4974" s="13"/>
      <c r="H4974" s="13"/>
    </row>
    <row r="4975" spans="1:14" ht="15" customHeight="1">
      <c r="A4975" s="5" t="s">
        <v>4302</v>
      </c>
      <c r="B4975" s="5"/>
      <c r="C4975" s="5" t="s">
        <v>2755</v>
      </c>
      <c r="D4975" s="5" t="s">
        <v>182</v>
      </c>
      <c r="E4975" s="5" t="s">
        <v>5266</v>
      </c>
      <c r="F4975" s="5" t="s">
        <v>1321</v>
      </c>
      <c r="G4975" s="5" t="s">
        <v>780</v>
      </c>
      <c r="H4975" s="5" t="s">
        <v>1458</v>
      </c>
    </row>
    <row r="4976" spans="1:14" ht="15" customHeight="1">
      <c r="A4976" s="6" t="s">
        <v>405</v>
      </c>
      <c r="B4976" s="6" t="s">
        <v>4760</v>
      </c>
      <c r="C4976" s="6" t="s">
        <v>2603</v>
      </c>
      <c r="D4976" s="6">
        <f>(918 + 714 + 439)*10^-4</f>
        <v>0.20710000000000001</v>
      </c>
      <c r="E4976" s="14" t="s">
        <v>740</v>
      </c>
      <c r="F4976" s="14">
        <f>중기기초자료!F440</f>
        <v>450000</v>
      </c>
      <c r="G4976" s="15">
        <f>TRUNC(F4976*D4976, 1)</f>
        <v>93195</v>
      </c>
      <c r="H4976" s="6" t="s">
        <v>5631</v>
      </c>
      <c r="I4976" s="6" t="s">
        <v>5631</v>
      </c>
      <c r="K4976" s="6" t="s">
        <v>724</v>
      </c>
      <c r="L4976" s="6" t="s">
        <v>5631</v>
      </c>
      <c r="M4976" s="6" t="s">
        <v>2008</v>
      </c>
      <c r="N4976" s="6" t="s">
        <v>4183</v>
      </c>
    </row>
    <row r="4977" spans="1:14" ht="15" customHeight="1">
      <c r="B4977" s="6" t="s">
        <v>4803</v>
      </c>
      <c r="G4977" s="14">
        <f>TRUNC(G4976, 0)</f>
        <v>93195</v>
      </c>
    </row>
    <row r="4978" spans="1:14" ht="15" customHeight="1">
      <c r="A4978" s="6" t="s">
        <v>3802</v>
      </c>
    </row>
    <row r="4979" spans="1:14" ht="15" customHeight="1">
      <c r="B4979" s="6" t="s">
        <v>4803</v>
      </c>
    </row>
    <row r="4980" spans="1:14" ht="15" customHeight="1">
      <c r="A4980" s="6" t="s">
        <v>2270</v>
      </c>
    </row>
    <row r="4981" spans="1:14" ht="15" customHeight="1">
      <c r="B4981" s="6" t="s">
        <v>4803</v>
      </c>
    </row>
    <row r="4982" spans="1:14" ht="15" customHeight="1">
      <c r="B4982" s="6" t="s">
        <v>588</v>
      </c>
      <c r="G4982" s="14">
        <f>TRUNC(G4977+G4979+G4981, 0)</f>
        <v>93195</v>
      </c>
    </row>
    <row r="4983" spans="1:14" ht="15" customHeight="1">
      <c r="A4983" s="13"/>
      <c r="B4983" s="13"/>
      <c r="C4983" s="13"/>
      <c r="D4983" s="13"/>
      <c r="E4983" s="13"/>
      <c r="F4983" s="13"/>
      <c r="G4983" s="13"/>
      <c r="H4983" s="13"/>
    </row>
    <row r="4984" spans="1:14" ht="15" customHeight="1">
      <c r="A4984" s="13" t="s">
        <v>4970</v>
      </c>
      <c r="B4984" s="13" t="s">
        <v>4044</v>
      </c>
      <c r="C4984" s="13"/>
      <c r="D4984" s="13"/>
      <c r="E4984" s="13"/>
      <c r="F4984" s="13"/>
      <c r="G4984" s="13"/>
      <c r="H4984" s="13"/>
      <c r="I4984" s="6" t="s">
        <v>5631</v>
      </c>
      <c r="J4984" s="6" t="s">
        <v>4993</v>
      </c>
    </row>
    <row r="4985" spans="1:14" ht="15" customHeight="1">
      <c r="A4985" s="13" t="s">
        <v>1567</v>
      </c>
      <c r="B4985" s="13" t="s">
        <v>3422</v>
      </c>
      <c r="C4985" s="13"/>
      <c r="D4985" s="13"/>
      <c r="E4985" s="13"/>
      <c r="F4985" s="13"/>
      <c r="G4985" s="13"/>
      <c r="H4985" s="13"/>
    </row>
    <row r="4986" spans="1:14" ht="15" customHeight="1">
      <c r="A4986" s="5" t="s">
        <v>4302</v>
      </c>
      <c r="B4986" s="5"/>
      <c r="C4986" s="5" t="s">
        <v>2755</v>
      </c>
      <c r="D4986" s="5" t="s">
        <v>182</v>
      </c>
      <c r="E4986" s="5" t="s">
        <v>5266</v>
      </c>
      <c r="F4986" s="5" t="s">
        <v>1321</v>
      </c>
      <c r="G4986" s="5" t="s">
        <v>780</v>
      </c>
      <c r="H4986" s="5" t="s">
        <v>1458</v>
      </c>
    </row>
    <row r="4987" spans="1:14" ht="15" customHeight="1">
      <c r="A4987" s="6" t="s">
        <v>405</v>
      </c>
      <c r="B4987" s="6" t="s">
        <v>4760</v>
      </c>
      <c r="C4987" s="6" t="s">
        <v>1790</v>
      </c>
      <c r="D4987" s="6">
        <f>(918 + 714 + 439)*10^-4</f>
        <v>0.20710000000000001</v>
      </c>
      <c r="E4987" s="14" t="s">
        <v>740</v>
      </c>
      <c r="F4987" s="14">
        <f>중기기초자료!F441</f>
        <v>603000</v>
      </c>
      <c r="G4987" s="15">
        <f>TRUNC(F4987*D4987, 1)</f>
        <v>124881.3</v>
      </c>
      <c r="H4987" s="6" t="s">
        <v>5631</v>
      </c>
      <c r="I4987" s="6" t="s">
        <v>5631</v>
      </c>
      <c r="K4987" s="6" t="s">
        <v>724</v>
      </c>
      <c r="L4987" s="6" t="s">
        <v>5631</v>
      </c>
      <c r="M4987" s="6" t="s">
        <v>946</v>
      </c>
      <c r="N4987" s="6" t="s">
        <v>4183</v>
      </c>
    </row>
    <row r="4988" spans="1:14" ht="15" customHeight="1">
      <c r="B4988" s="6" t="s">
        <v>4803</v>
      </c>
      <c r="G4988" s="14">
        <f>TRUNC(G4987, 0)</f>
        <v>124881</v>
      </c>
    </row>
    <row r="4989" spans="1:14" ht="15" customHeight="1">
      <c r="A4989" s="6" t="s">
        <v>3802</v>
      </c>
    </row>
    <row r="4990" spans="1:14" ht="15" customHeight="1">
      <c r="B4990" s="6" t="s">
        <v>4803</v>
      </c>
    </row>
    <row r="4991" spans="1:14" ht="15" customHeight="1">
      <c r="A4991" s="6" t="s">
        <v>2270</v>
      </c>
    </row>
    <row r="4992" spans="1:14" ht="15" customHeight="1">
      <c r="B4992" s="6" t="s">
        <v>4803</v>
      </c>
    </row>
    <row r="4993" spans="1:14" ht="15" customHeight="1">
      <c r="B4993" s="6" t="s">
        <v>588</v>
      </c>
      <c r="G4993" s="14">
        <f>TRUNC(G4988+G4990+G4992, 0)</f>
        <v>124881</v>
      </c>
    </row>
    <row r="4994" spans="1:14" ht="15" customHeight="1">
      <c r="A4994" s="13"/>
      <c r="B4994" s="13"/>
      <c r="C4994" s="13"/>
      <c r="D4994" s="13"/>
      <c r="E4994" s="13"/>
      <c r="F4994" s="13"/>
      <c r="G4994" s="13"/>
      <c r="H4994" s="13"/>
    </row>
    <row r="4995" spans="1:14" ht="15" customHeight="1">
      <c r="A4995" s="13" t="s">
        <v>4970</v>
      </c>
      <c r="B4995" s="13" t="s">
        <v>465</v>
      </c>
      <c r="C4995" s="13"/>
      <c r="D4995" s="13"/>
      <c r="E4995" s="13"/>
      <c r="F4995" s="13"/>
      <c r="G4995" s="13"/>
      <c r="H4995" s="13"/>
      <c r="I4995" s="6" t="s">
        <v>5631</v>
      </c>
      <c r="J4995" s="6" t="s">
        <v>2862</v>
      </c>
    </row>
    <row r="4996" spans="1:14" ht="15" customHeight="1">
      <c r="A4996" s="13" t="s">
        <v>1567</v>
      </c>
      <c r="B4996" s="13" t="s">
        <v>4431</v>
      </c>
      <c r="C4996" s="13"/>
      <c r="D4996" s="13"/>
      <c r="E4996" s="13"/>
      <c r="F4996" s="13"/>
      <c r="G4996" s="13"/>
      <c r="H4996" s="13"/>
    </row>
    <row r="4997" spans="1:14" ht="15" customHeight="1">
      <c r="A4997" s="5" t="s">
        <v>4302</v>
      </c>
      <c r="B4997" s="5"/>
      <c r="C4997" s="5" t="s">
        <v>2755</v>
      </c>
      <c r="D4997" s="5" t="s">
        <v>182</v>
      </c>
      <c r="E4997" s="5" t="s">
        <v>5266</v>
      </c>
      <c r="F4997" s="5" t="s">
        <v>1321</v>
      </c>
      <c r="G4997" s="5" t="s">
        <v>780</v>
      </c>
      <c r="H4997" s="5" t="s">
        <v>1458</v>
      </c>
    </row>
    <row r="4998" spans="1:14" ht="15" customHeight="1">
      <c r="A4998" s="6" t="s">
        <v>405</v>
      </c>
      <c r="B4998" s="6" t="s">
        <v>200</v>
      </c>
      <c r="C4998" s="6" t="s">
        <v>583</v>
      </c>
      <c r="D4998" s="6">
        <f>(1429 + 1111 + 683)*10^-4</f>
        <v>0.32230000000000003</v>
      </c>
      <c r="E4998" s="14" t="s">
        <v>4809</v>
      </c>
      <c r="F4998" s="14">
        <f>중기기초자료!F442</f>
        <v>82940</v>
      </c>
      <c r="G4998" s="15">
        <f>TRUNC(F4998*D4998, 1)</f>
        <v>26731.5</v>
      </c>
      <c r="H4998" s="6" t="s">
        <v>5631</v>
      </c>
      <c r="I4998" s="6" t="s">
        <v>5631</v>
      </c>
      <c r="K4998" s="6" t="s">
        <v>724</v>
      </c>
      <c r="L4998" s="6" t="s">
        <v>5631</v>
      </c>
      <c r="M4998" s="6" t="s">
        <v>1617</v>
      </c>
      <c r="N4998" s="6" t="s">
        <v>159</v>
      </c>
    </row>
    <row r="4999" spans="1:14" ht="15" customHeight="1">
      <c r="B4999" s="6" t="s">
        <v>4803</v>
      </c>
      <c r="G4999" s="14">
        <f>TRUNC(G4998, 0)</f>
        <v>26731</v>
      </c>
    </row>
    <row r="5000" spans="1:14" ht="15" customHeight="1">
      <c r="A5000" s="6" t="s">
        <v>3802</v>
      </c>
    </row>
    <row r="5001" spans="1:14" ht="15" customHeight="1">
      <c r="B5001" s="6" t="s">
        <v>4803</v>
      </c>
    </row>
    <row r="5002" spans="1:14" ht="15" customHeight="1">
      <c r="A5002" s="6" t="s">
        <v>2270</v>
      </c>
    </row>
    <row r="5003" spans="1:14" ht="15" customHeight="1">
      <c r="B5003" s="6" t="s">
        <v>4803</v>
      </c>
    </row>
    <row r="5004" spans="1:14" ht="15" customHeight="1">
      <c r="B5004" s="6" t="s">
        <v>588</v>
      </c>
      <c r="G5004" s="14">
        <f>TRUNC(G4999+G5001+G5003, 0)</f>
        <v>26731</v>
      </c>
    </row>
    <row r="5005" spans="1:14" ht="15" customHeight="1">
      <c r="A5005" s="13"/>
      <c r="B5005" s="13"/>
      <c r="C5005" s="13"/>
      <c r="D5005" s="13"/>
      <c r="E5005" s="13"/>
      <c r="F5005" s="13"/>
      <c r="G5005" s="13"/>
      <c r="H5005" s="13"/>
    </row>
    <row r="5006" spans="1:14" ht="15" customHeight="1">
      <c r="A5006" s="13" t="s">
        <v>4970</v>
      </c>
      <c r="B5006" s="13" t="s">
        <v>2571</v>
      </c>
      <c r="C5006" s="13"/>
      <c r="D5006" s="13"/>
      <c r="E5006" s="13"/>
      <c r="F5006" s="13"/>
      <c r="G5006" s="13"/>
      <c r="H5006" s="13"/>
      <c r="I5006" s="6" t="s">
        <v>5631</v>
      </c>
      <c r="J5006" s="6" t="s">
        <v>3396</v>
      </c>
    </row>
    <row r="5007" spans="1:14" ht="15" customHeight="1">
      <c r="A5007" s="13" t="s">
        <v>1567</v>
      </c>
      <c r="B5007" s="13" t="s">
        <v>1688</v>
      </c>
      <c r="C5007" s="13"/>
      <c r="D5007" s="13"/>
      <c r="E5007" s="13"/>
      <c r="F5007" s="13"/>
      <c r="G5007" s="13"/>
      <c r="H5007" s="13"/>
    </row>
    <row r="5008" spans="1:14" ht="15" customHeight="1">
      <c r="A5008" s="5" t="s">
        <v>4302</v>
      </c>
      <c r="B5008" s="5"/>
      <c r="C5008" s="5" t="s">
        <v>2755</v>
      </c>
      <c r="D5008" s="5" t="s">
        <v>182</v>
      </c>
      <c r="E5008" s="5" t="s">
        <v>5266</v>
      </c>
      <c r="F5008" s="5" t="s">
        <v>1321</v>
      </c>
      <c r="G5008" s="5" t="s">
        <v>780</v>
      </c>
      <c r="H5008" s="5" t="s">
        <v>1458</v>
      </c>
    </row>
    <row r="5009" spans="1:14" ht="15" customHeight="1">
      <c r="A5009" s="6" t="s">
        <v>405</v>
      </c>
      <c r="B5009" s="6" t="s">
        <v>1344</v>
      </c>
      <c r="C5009" s="6" t="s">
        <v>3197</v>
      </c>
      <c r="D5009" s="6">
        <f>(2000 + 1778 + 711)*10^-4</f>
        <v>0.44890000000000002</v>
      </c>
      <c r="E5009" s="14" t="s">
        <v>740</v>
      </c>
      <c r="F5009" s="14">
        <f>중기기초자료!F443</f>
        <v>5630</v>
      </c>
      <c r="G5009" s="15">
        <f>TRUNC(F5009*D5009, 1)</f>
        <v>2527.3000000000002</v>
      </c>
      <c r="H5009" s="6" t="s">
        <v>5631</v>
      </c>
      <c r="I5009" s="6" t="s">
        <v>5631</v>
      </c>
      <c r="K5009" s="6" t="s">
        <v>724</v>
      </c>
      <c r="L5009" s="6" t="s">
        <v>5631</v>
      </c>
      <c r="M5009" s="6" t="s">
        <v>1901</v>
      </c>
      <c r="N5009" s="6" t="s">
        <v>3455</v>
      </c>
    </row>
    <row r="5010" spans="1:14" ht="15" customHeight="1">
      <c r="B5010" s="6" t="s">
        <v>4803</v>
      </c>
      <c r="G5010" s="14">
        <f>TRUNC(G5009, 0)</f>
        <v>2527</v>
      </c>
    </row>
    <row r="5011" spans="1:14" ht="15" customHeight="1">
      <c r="A5011" s="6" t="s">
        <v>3802</v>
      </c>
    </row>
    <row r="5012" spans="1:14" ht="15" customHeight="1">
      <c r="B5012" s="6" t="s">
        <v>4803</v>
      </c>
    </row>
    <row r="5013" spans="1:14" ht="15" customHeight="1">
      <c r="A5013" s="6" t="s">
        <v>2270</v>
      </c>
    </row>
    <row r="5014" spans="1:14" ht="15" customHeight="1">
      <c r="B5014" s="6" t="s">
        <v>4803</v>
      </c>
    </row>
    <row r="5015" spans="1:14" ht="15" customHeight="1">
      <c r="B5015" s="6" t="s">
        <v>588</v>
      </c>
      <c r="G5015" s="14">
        <f>TRUNC(G5010+G5012+G5014, 0)</f>
        <v>2527</v>
      </c>
    </row>
    <row r="5016" spans="1:14" ht="15" customHeight="1">
      <c r="A5016" s="13"/>
      <c r="B5016" s="13"/>
      <c r="C5016" s="13"/>
      <c r="D5016" s="13"/>
      <c r="E5016" s="13"/>
      <c r="F5016" s="13"/>
      <c r="G5016" s="13"/>
      <c r="H5016" s="13"/>
    </row>
    <row r="5017" spans="1:14" ht="15" customHeight="1">
      <c r="A5017" s="13" t="s">
        <v>4970</v>
      </c>
      <c r="B5017" s="13" t="s">
        <v>2953</v>
      </c>
      <c r="C5017" s="13"/>
      <c r="D5017" s="13"/>
      <c r="E5017" s="13"/>
      <c r="F5017" s="13"/>
      <c r="G5017" s="13"/>
      <c r="H5017" s="13"/>
      <c r="I5017" s="6" t="s">
        <v>5631</v>
      </c>
      <c r="J5017" s="6" t="s">
        <v>3793</v>
      </c>
    </row>
    <row r="5018" spans="1:14" ht="15" customHeight="1">
      <c r="A5018" s="13" t="s">
        <v>1567</v>
      </c>
      <c r="B5018" s="13" t="s">
        <v>1028</v>
      </c>
      <c r="C5018" s="13"/>
      <c r="D5018" s="13"/>
      <c r="E5018" s="13"/>
      <c r="F5018" s="13"/>
      <c r="G5018" s="13"/>
      <c r="H5018" s="13"/>
    </row>
    <row r="5019" spans="1:14" ht="15" customHeight="1">
      <c r="A5019" s="5" t="s">
        <v>4302</v>
      </c>
      <c r="B5019" s="5"/>
      <c r="C5019" s="5" t="s">
        <v>2755</v>
      </c>
      <c r="D5019" s="5" t="s">
        <v>182</v>
      </c>
      <c r="E5019" s="5" t="s">
        <v>5266</v>
      </c>
      <c r="F5019" s="5" t="s">
        <v>1321</v>
      </c>
      <c r="G5019" s="5" t="s">
        <v>780</v>
      </c>
      <c r="H5019" s="5" t="s">
        <v>1458</v>
      </c>
    </row>
    <row r="5020" spans="1:14" ht="15" customHeight="1">
      <c r="A5020" s="6" t="s">
        <v>405</v>
      </c>
      <c r="B5020" s="6" t="s">
        <v>1344</v>
      </c>
      <c r="C5020" s="6" t="s">
        <v>3662</v>
      </c>
      <c r="D5020" s="6">
        <f>(2000 + 1778 + 711)*10^-4</f>
        <v>0.44890000000000002</v>
      </c>
      <c r="E5020" s="14" t="s">
        <v>740</v>
      </c>
      <c r="F5020" s="14">
        <f>중기기초자료!F444</f>
        <v>6830</v>
      </c>
      <c r="G5020" s="15">
        <f>TRUNC(F5020*D5020, 1)</f>
        <v>3065.9</v>
      </c>
      <c r="H5020" s="6" t="s">
        <v>5631</v>
      </c>
      <c r="I5020" s="6" t="s">
        <v>5631</v>
      </c>
      <c r="K5020" s="6" t="s">
        <v>724</v>
      </c>
      <c r="L5020" s="6" t="s">
        <v>5631</v>
      </c>
      <c r="M5020" s="6" t="s">
        <v>2236</v>
      </c>
      <c r="N5020" s="6" t="s">
        <v>3455</v>
      </c>
    </row>
    <row r="5021" spans="1:14" ht="15" customHeight="1">
      <c r="B5021" s="6" t="s">
        <v>4803</v>
      </c>
      <c r="G5021" s="14">
        <f>TRUNC(G5020, 0)</f>
        <v>3065</v>
      </c>
    </row>
    <row r="5022" spans="1:14" ht="15" customHeight="1">
      <c r="A5022" s="6" t="s">
        <v>3802</v>
      </c>
    </row>
    <row r="5023" spans="1:14" ht="15" customHeight="1">
      <c r="B5023" s="6" t="s">
        <v>4803</v>
      </c>
    </row>
    <row r="5024" spans="1:14" ht="15" customHeight="1">
      <c r="A5024" s="6" t="s">
        <v>2270</v>
      </c>
    </row>
    <row r="5025" spans="1:14" ht="15" customHeight="1">
      <c r="B5025" s="6" t="s">
        <v>4803</v>
      </c>
    </row>
    <row r="5026" spans="1:14" ht="15" customHeight="1">
      <c r="B5026" s="6" t="s">
        <v>588</v>
      </c>
      <c r="G5026" s="14">
        <f>TRUNC(G5021+G5023+G5025, 0)</f>
        <v>3065</v>
      </c>
    </row>
    <row r="5027" spans="1:14" ht="15" customHeight="1">
      <c r="A5027" s="13"/>
      <c r="B5027" s="13"/>
      <c r="C5027" s="13"/>
      <c r="D5027" s="13"/>
      <c r="E5027" s="13"/>
      <c r="F5027" s="13"/>
      <c r="G5027" s="13"/>
      <c r="H5027" s="13"/>
    </row>
    <row r="5028" spans="1:14" ht="15" customHeight="1">
      <c r="A5028" s="13" t="s">
        <v>4970</v>
      </c>
      <c r="B5028" s="13" t="s">
        <v>2369</v>
      </c>
      <c r="C5028" s="13"/>
      <c r="D5028" s="13"/>
      <c r="E5028" s="13"/>
      <c r="F5028" s="13"/>
      <c r="G5028" s="13"/>
      <c r="H5028" s="13"/>
      <c r="I5028" s="6" t="s">
        <v>5631</v>
      </c>
      <c r="J5028" s="6" t="s">
        <v>3384</v>
      </c>
    </row>
    <row r="5029" spans="1:14" ht="15" customHeight="1">
      <c r="A5029" s="13" t="s">
        <v>1567</v>
      </c>
      <c r="B5029" s="13" t="s">
        <v>3414</v>
      </c>
      <c r="C5029" s="13"/>
      <c r="D5029" s="13"/>
      <c r="E5029" s="13"/>
      <c r="F5029" s="13"/>
      <c r="G5029" s="13"/>
      <c r="H5029" s="13"/>
    </row>
    <row r="5030" spans="1:14" ht="15" customHeight="1">
      <c r="A5030" s="5" t="s">
        <v>4302</v>
      </c>
      <c r="B5030" s="5"/>
      <c r="C5030" s="5" t="s">
        <v>2755</v>
      </c>
      <c r="D5030" s="5" t="s">
        <v>182</v>
      </c>
      <c r="E5030" s="5" t="s">
        <v>5266</v>
      </c>
      <c r="F5030" s="5" t="s">
        <v>1321</v>
      </c>
      <c r="G5030" s="5" t="s">
        <v>780</v>
      </c>
      <c r="H5030" s="5" t="s">
        <v>1458</v>
      </c>
    </row>
    <row r="5031" spans="1:14" ht="15" customHeight="1">
      <c r="A5031" s="6" t="s">
        <v>405</v>
      </c>
      <c r="B5031" s="6" t="s">
        <v>4823</v>
      </c>
      <c r="C5031" s="6" t="s">
        <v>2682</v>
      </c>
      <c r="D5031" s="6">
        <f>(643 + 500 + 425)*10^-4</f>
        <v>0.15679999999999999</v>
      </c>
      <c r="E5031" s="14" t="s">
        <v>740</v>
      </c>
      <c r="F5031" s="14">
        <f>중기기초자료!F445</f>
        <v>550850</v>
      </c>
      <c r="G5031" s="15">
        <f>TRUNC(F5031*D5031, 1)</f>
        <v>86373.2</v>
      </c>
      <c r="H5031" s="6" t="s">
        <v>5631</v>
      </c>
      <c r="I5031" s="6" t="s">
        <v>5631</v>
      </c>
      <c r="K5031" s="6" t="s">
        <v>724</v>
      </c>
      <c r="L5031" s="6" t="s">
        <v>5631</v>
      </c>
      <c r="M5031" s="6" t="s">
        <v>1919</v>
      </c>
      <c r="N5031" s="6" t="s">
        <v>5466</v>
      </c>
    </row>
    <row r="5032" spans="1:14" ht="15" customHeight="1">
      <c r="B5032" s="6" t="s">
        <v>4803</v>
      </c>
      <c r="G5032" s="14">
        <f>TRUNC(G5031, 0)</f>
        <v>86373</v>
      </c>
    </row>
    <row r="5033" spans="1:14" ht="15" customHeight="1">
      <c r="A5033" s="6" t="s">
        <v>3802</v>
      </c>
    </row>
    <row r="5034" spans="1:14" ht="15" customHeight="1">
      <c r="B5034" s="6" t="s">
        <v>4803</v>
      </c>
    </row>
    <row r="5035" spans="1:14" ht="15" customHeight="1">
      <c r="A5035" s="6" t="s">
        <v>2270</v>
      </c>
    </row>
    <row r="5036" spans="1:14" ht="15" customHeight="1">
      <c r="B5036" s="6" t="s">
        <v>4803</v>
      </c>
    </row>
    <row r="5037" spans="1:14" ht="15" customHeight="1">
      <c r="B5037" s="6" t="s">
        <v>588</v>
      </c>
      <c r="G5037" s="14">
        <f>TRUNC(G5032+G5034+G5036, 0)</f>
        <v>86373</v>
      </c>
    </row>
    <row r="5038" spans="1:14" ht="15" customHeight="1">
      <c r="A5038" s="13"/>
      <c r="B5038" s="13"/>
      <c r="C5038" s="13"/>
      <c r="D5038" s="13"/>
      <c r="E5038" s="13"/>
      <c r="F5038" s="13"/>
      <c r="G5038" s="13"/>
      <c r="H5038" s="13"/>
    </row>
    <row r="5039" spans="1:14" ht="15" customHeight="1">
      <c r="A5039" s="13" t="s">
        <v>4970</v>
      </c>
      <c r="B5039" s="13" t="s">
        <v>1402</v>
      </c>
      <c r="C5039" s="13"/>
      <c r="D5039" s="13"/>
      <c r="E5039" s="13"/>
      <c r="F5039" s="13"/>
      <c r="G5039" s="13"/>
      <c r="H5039" s="13"/>
      <c r="I5039" s="6" t="s">
        <v>5631</v>
      </c>
      <c r="J5039" s="6" t="s">
        <v>4779</v>
      </c>
    </row>
    <row r="5040" spans="1:14" ht="15" customHeight="1">
      <c r="A5040" s="13" t="s">
        <v>1567</v>
      </c>
      <c r="B5040" s="13" t="s">
        <v>899</v>
      </c>
      <c r="C5040" s="13"/>
      <c r="D5040" s="13"/>
      <c r="E5040" s="13"/>
      <c r="F5040" s="13"/>
      <c r="G5040" s="13"/>
      <c r="H5040" s="13"/>
    </row>
    <row r="5041" spans="1:14" ht="15" customHeight="1">
      <c r="A5041" s="5" t="s">
        <v>4302</v>
      </c>
      <c r="B5041" s="5"/>
      <c r="C5041" s="5" t="s">
        <v>2755</v>
      </c>
      <c r="D5041" s="5" t="s">
        <v>182</v>
      </c>
      <c r="E5041" s="5" t="s">
        <v>5266</v>
      </c>
      <c r="F5041" s="5" t="s">
        <v>1321</v>
      </c>
      <c r="G5041" s="5" t="s">
        <v>780</v>
      </c>
      <c r="H5041" s="5" t="s">
        <v>1458</v>
      </c>
    </row>
    <row r="5042" spans="1:14" ht="15" customHeight="1">
      <c r="A5042" s="6" t="s">
        <v>405</v>
      </c>
      <c r="B5042" s="6" t="s">
        <v>4823</v>
      </c>
      <c r="C5042" s="6" t="s">
        <v>1622</v>
      </c>
      <c r="D5042" s="6">
        <f>(643 + 500 + 425)*10^-4</f>
        <v>0.15679999999999999</v>
      </c>
      <c r="E5042" s="14" t="s">
        <v>740</v>
      </c>
      <c r="F5042" s="14">
        <f>중기기초자료!F446</f>
        <v>592500</v>
      </c>
      <c r="G5042" s="15">
        <f>TRUNC(F5042*D5042, 1)</f>
        <v>92904</v>
      </c>
      <c r="H5042" s="6" t="s">
        <v>5631</v>
      </c>
      <c r="I5042" s="6" t="s">
        <v>5631</v>
      </c>
      <c r="K5042" s="6" t="s">
        <v>724</v>
      </c>
      <c r="L5042" s="6" t="s">
        <v>5631</v>
      </c>
      <c r="M5042" s="6" t="s">
        <v>420</v>
      </c>
      <c r="N5042" s="6" t="s">
        <v>1667</v>
      </c>
    </row>
    <row r="5043" spans="1:14" ht="15" customHeight="1">
      <c r="B5043" s="6" t="s">
        <v>4803</v>
      </c>
      <c r="G5043" s="14">
        <f>TRUNC(G5042, 0)</f>
        <v>92904</v>
      </c>
    </row>
    <row r="5044" spans="1:14" ht="15" customHeight="1">
      <c r="A5044" s="6" t="s">
        <v>3802</v>
      </c>
    </row>
    <row r="5045" spans="1:14" ht="15" customHeight="1">
      <c r="B5045" s="6" t="s">
        <v>4803</v>
      </c>
    </row>
    <row r="5046" spans="1:14" ht="15" customHeight="1">
      <c r="A5046" s="6" t="s">
        <v>2270</v>
      </c>
    </row>
    <row r="5047" spans="1:14" ht="15" customHeight="1">
      <c r="B5047" s="6" t="s">
        <v>4803</v>
      </c>
    </row>
    <row r="5048" spans="1:14" ht="15" customHeight="1">
      <c r="B5048" s="6" t="s">
        <v>588</v>
      </c>
      <c r="G5048" s="14">
        <f>TRUNC(G5043+G5045+G5047, 0)</f>
        <v>92904</v>
      </c>
    </row>
    <row r="5049" spans="1:14" ht="15" customHeight="1">
      <c r="A5049" s="13"/>
      <c r="B5049" s="13"/>
      <c r="C5049" s="13"/>
      <c r="D5049" s="13"/>
      <c r="E5049" s="13"/>
      <c r="F5049" s="13"/>
      <c r="G5049" s="13"/>
      <c r="H5049" s="13"/>
    </row>
    <row r="5050" spans="1:14" ht="15" customHeight="1">
      <c r="A5050" s="13" t="s">
        <v>4970</v>
      </c>
      <c r="B5050" s="13" t="s">
        <v>256</v>
      </c>
      <c r="C5050" s="13"/>
      <c r="D5050" s="13"/>
      <c r="E5050" s="13"/>
      <c r="F5050" s="13"/>
      <c r="G5050" s="13"/>
      <c r="H5050" s="13"/>
      <c r="I5050" s="6" t="s">
        <v>5631</v>
      </c>
      <c r="J5050" s="6" t="s">
        <v>4299</v>
      </c>
    </row>
    <row r="5051" spans="1:14" ht="15" customHeight="1">
      <c r="A5051" s="13" t="s">
        <v>1567</v>
      </c>
      <c r="B5051" s="13" t="s">
        <v>349</v>
      </c>
      <c r="C5051" s="13"/>
      <c r="D5051" s="13"/>
      <c r="E5051" s="13"/>
      <c r="F5051" s="13"/>
      <c r="G5051" s="13"/>
      <c r="H5051" s="13"/>
    </row>
    <row r="5052" spans="1:14" ht="15" customHeight="1">
      <c r="A5052" s="5" t="s">
        <v>4302</v>
      </c>
      <c r="B5052" s="5"/>
      <c r="C5052" s="5" t="s">
        <v>2755</v>
      </c>
      <c r="D5052" s="5" t="s">
        <v>182</v>
      </c>
      <c r="E5052" s="5" t="s">
        <v>5266</v>
      </c>
      <c r="F5052" s="5" t="s">
        <v>1321</v>
      </c>
      <c r="G5052" s="5" t="s">
        <v>780</v>
      </c>
      <c r="H5052" s="5" t="s">
        <v>1458</v>
      </c>
    </row>
    <row r="5053" spans="1:14" ht="15" customHeight="1">
      <c r="A5053" s="6" t="s">
        <v>405</v>
      </c>
      <c r="B5053" s="6" t="s">
        <v>4823</v>
      </c>
      <c r="C5053" s="6" t="s">
        <v>1531</v>
      </c>
      <c r="D5053" s="6">
        <f>(643 + 500 + 425)*10^-4</f>
        <v>0.15679999999999999</v>
      </c>
      <c r="E5053" s="14" t="s">
        <v>740</v>
      </c>
      <c r="F5053" s="14">
        <f>중기기초자료!F447</f>
        <v>652500</v>
      </c>
      <c r="G5053" s="15">
        <f>TRUNC(F5053*D5053, 1)</f>
        <v>102312</v>
      </c>
      <c r="H5053" s="6" t="s">
        <v>5631</v>
      </c>
      <c r="I5053" s="6" t="s">
        <v>5631</v>
      </c>
      <c r="K5053" s="6" t="s">
        <v>724</v>
      </c>
      <c r="L5053" s="6" t="s">
        <v>5631</v>
      </c>
      <c r="M5053" s="6" t="s">
        <v>336</v>
      </c>
      <c r="N5053" s="6" t="s">
        <v>5466</v>
      </c>
    </row>
    <row r="5054" spans="1:14" ht="15" customHeight="1">
      <c r="B5054" s="6" t="s">
        <v>4803</v>
      </c>
      <c r="G5054" s="14">
        <f>TRUNC(G5053, 0)</f>
        <v>102312</v>
      </c>
    </row>
    <row r="5055" spans="1:14" ht="15" customHeight="1">
      <c r="A5055" s="6" t="s">
        <v>3802</v>
      </c>
    </row>
    <row r="5056" spans="1:14" ht="15" customHeight="1">
      <c r="B5056" s="6" t="s">
        <v>4803</v>
      </c>
    </row>
    <row r="5057" spans="1:14" ht="15" customHeight="1">
      <c r="A5057" s="6" t="s">
        <v>2270</v>
      </c>
    </row>
    <row r="5058" spans="1:14" ht="15" customHeight="1">
      <c r="B5058" s="6" t="s">
        <v>4803</v>
      </c>
    </row>
    <row r="5059" spans="1:14" ht="15" customHeight="1">
      <c r="B5059" s="6" t="s">
        <v>588</v>
      </c>
      <c r="G5059" s="14">
        <f>TRUNC(G5054+G5056+G5058, 0)</f>
        <v>102312</v>
      </c>
    </row>
    <row r="5060" spans="1:14" ht="15" customHeight="1">
      <c r="A5060" s="13"/>
      <c r="B5060" s="13"/>
      <c r="C5060" s="13"/>
      <c r="D5060" s="13"/>
      <c r="E5060" s="13"/>
      <c r="F5060" s="13"/>
      <c r="G5060" s="13"/>
      <c r="H5060" s="13"/>
    </row>
    <row r="5061" spans="1:14" ht="15" customHeight="1">
      <c r="A5061" s="13" t="s">
        <v>4970</v>
      </c>
      <c r="B5061" s="13" t="s">
        <v>2082</v>
      </c>
      <c r="C5061" s="13"/>
      <c r="D5061" s="13"/>
      <c r="E5061" s="13"/>
      <c r="F5061" s="13"/>
      <c r="G5061" s="13"/>
      <c r="H5061" s="13"/>
      <c r="I5061" s="6" t="s">
        <v>5631</v>
      </c>
      <c r="J5061" s="6" t="s">
        <v>2836</v>
      </c>
    </row>
    <row r="5062" spans="1:14" ht="15" customHeight="1">
      <c r="A5062" s="13" t="s">
        <v>1567</v>
      </c>
      <c r="B5062" s="13" t="s">
        <v>5000</v>
      </c>
      <c r="C5062" s="13"/>
      <c r="D5062" s="13"/>
      <c r="E5062" s="13"/>
      <c r="F5062" s="13"/>
      <c r="G5062" s="13"/>
      <c r="H5062" s="13"/>
    </row>
    <row r="5063" spans="1:14" ht="15" customHeight="1">
      <c r="A5063" s="5" t="s">
        <v>4302</v>
      </c>
      <c r="B5063" s="5"/>
      <c r="C5063" s="5" t="s">
        <v>2755</v>
      </c>
      <c r="D5063" s="5" t="s">
        <v>182</v>
      </c>
      <c r="E5063" s="5" t="s">
        <v>5266</v>
      </c>
      <c r="F5063" s="5" t="s">
        <v>1321</v>
      </c>
      <c r="G5063" s="5" t="s">
        <v>780</v>
      </c>
      <c r="H5063" s="5" t="s">
        <v>1458</v>
      </c>
    </row>
    <row r="5064" spans="1:14" ht="15" customHeight="1">
      <c r="A5064" s="6" t="s">
        <v>405</v>
      </c>
      <c r="B5064" s="6" t="s">
        <v>4823</v>
      </c>
      <c r="C5064" s="6" t="s">
        <v>2603</v>
      </c>
      <c r="D5064" s="6">
        <f>(643 + 500 + 425)*10^-4</f>
        <v>0.15679999999999999</v>
      </c>
      <c r="E5064" s="14" t="s">
        <v>740</v>
      </c>
      <c r="F5064" s="14">
        <f>중기기초자료!F448</f>
        <v>711500</v>
      </c>
      <c r="G5064" s="15">
        <f>TRUNC(F5064*D5064, 1)</f>
        <v>111563.2</v>
      </c>
      <c r="H5064" s="6" t="s">
        <v>5631</v>
      </c>
      <c r="I5064" s="6" t="s">
        <v>5631</v>
      </c>
      <c r="K5064" s="6" t="s">
        <v>724</v>
      </c>
      <c r="L5064" s="6" t="s">
        <v>5631</v>
      </c>
      <c r="M5064" s="6" t="s">
        <v>1681</v>
      </c>
      <c r="N5064" s="6" t="s">
        <v>5466</v>
      </c>
    </row>
    <row r="5065" spans="1:14" ht="15" customHeight="1">
      <c r="B5065" s="6" t="s">
        <v>4803</v>
      </c>
      <c r="G5065" s="14">
        <f>TRUNC(G5064, 0)</f>
        <v>111563</v>
      </c>
    </row>
    <row r="5066" spans="1:14" ht="15" customHeight="1">
      <c r="A5066" s="6" t="s">
        <v>3802</v>
      </c>
    </row>
    <row r="5067" spans="1:14" ht="15" customHeight="1">
      <c r="B5067" s="6" t="s">
        <v>4803</v>
      </c>
    </row>
    <row r="5068" spans="1:14" ht="15" customHeight="1">
      <c r="A5068" s="6" t="s">
        <v>2270</v>
      </c>
    </row>
    <row r="5069" spans="1:14" ht="15" customHeight="1">
      <c r="B5069" s="6" t="s">
        <v>4803</v>
      </c>
    </row>
    <row r="5070" spans="1:14" ht="15" customHeight="1">
      <c r="B5070" s="6" t="s">
        <v>588</v>
      </c>
      <c r="G5070" s="14">
        <f>TRUNC(G5065+G5067+G5069, 0)</f>
        <v>111563</v>
      </c>
    </row>
    <row r="5071" spans="1:14" ht="15" customHeight="1">
      <c r="A5071" s="13"/>
      <c r="B5071" s="13"/>
      <c r="C5071" s="13"/>
      <c r="D5071" s="13"/>
      <c r="E5071" s="13"/>
      <c r="F5071" s="13"/>
      <c r="G5071" s="13"/>
      <c r="H5071" s="13"/>
    </row>
    <row r="5072" spans="1:14" ht="15" customHeight="1">
      <c r="A5072" s="13" t="s">
        <v>4970</v>
      </c>
      <c r="B5072" s="13" t="s">
        <v>5169</v>
      </c>
      <c r="C5072" s="13"/>
      <c r="D5072" s="13"/>
      <c r="E5072" s="13"/>
      <c r="F5072" s="13"/>
      <c r="G5072" s="13"/>
      <c r="H5072" s="13"/>
      <c r="I5072" s="6" t="s">
        <v>5631</v>
      </c>
      <c r="J5072" s="6" t="s">
        <v>5355</v>
      </c>
    </row>
    <row r="5073" spans="1:14" ht="15" customHeight="1">
      <c r="A5073" s="13" t="s">
        <v>1567</v>
      </c>
      <c r="B5073" s="13" t="s">
        <v>4395</v>
      </c>
      <c r="C5073" s="13"/>
      <c r="D5073" s="13"/>
      <c r="E5073" s="13"/>
      <c r="F5073" s="13"/>
      <c r="G5073" s="13"/>
      <c r="H5073" s="13"/>
    </row>
    <row r="5074" spans="1:14" ht="15" customHeight="1">
      <c r="A5074" s="5" t="s">
        <v>4302</v>
      </c>
      <c r="B5074" s="5"/>
      <c r="C5074" s="5" t="s">
        <v>2755</v>
      </c>
      <c r="D5074" s="5" t="s">
        <v>182</v>
      </c>
      <c r="E5074" s="5" t="s">
        <v>5266</v>
      </c>
      <c r="F5074" s="5" t="s">
        <v>1321</v>
      </c>
      <c r="G5074" s="5" t="s">
        <v>780</v>
      </c>
      <c r="H5074" s="5" t="s">
        <v>1458</v>
      </c>
    </row>
    <row r="5075" spans="1:14" ht="15" customHeight="1">
      <c r="A5075" s="6" t="s">
        <v>405</v>
      </c>
      <c r="B5075" s="6" t="s">
        <v>4823</v>
      </c>
      <c r="C5075" s="6" t="s">
        <v>1790</v>
      </c>
      <c r="D5075" s="6">
        <f>(643 + 500 + 425)*10^-4</f>
        <v>0.15679999999999999</v>
      </c>
      <c r="E5075" s="14" t="s">
        <v>740</v>
      </c>
      <c r="F5075" s="14">
        <f>중기기초자료!F449</f>
        <v>821770</v>
      </c>
      <c r="G5075" s="15">
        <f>TRUNC(F5075*D5075, 1)</f>
        <v>128853.5</v>
      </c>
      <c r="H5075" s="6" t="s">
        <v>5631</v>
      </c>
      <c r="I5075" s="6" t="s">
        <v>5631</v>
      </c>
      <c r="K5075" s="6" t="s">
        <v>724</v>
      </c>
      <c r="L5075" s="6" t="s">
        <v>5631</v>
      </c>
      <c r="M5075" s="6" t="s">
        <v>1296</v>
      </c>
      <c r="N5075" s="6" t="s">
        <v>5466</v>
      </c>
    </row>
    <row r="5076" spans="1:14" ht="15" customHeight="1">
      <c r="B5076" s="6" t="s">
        <v>4803</v>
      </c>
      <c r="G5076" s="14">
        <f>TRUNC(G5075, 0)</f>
        <v>128853</v>
      </c>
    </row>
    <row r="5077" spans="1:14" ht="15" customHeight="1">
      <c r="A5077" s="6" t="s">
        <v>3802</v>
      </c>
    </row>
    <row r="5078" spans="1:14" ht="15" customHeight="1">
      <c r="B5078" s="6" t="s">
        <v>4803</v>
      </c>
    </row>
    <row r="5079" spans="1:14" ht="15" customHeight="1">
      <c r="A5079" s="6" t="s">
        <v>2270</v>
      </c>
    </row>
    <row r="5080" spans="1:14" ht="15" customHeight="1">
      <c r="B5080" s="6" t="s">
        <v>4803</v>
      </c>
    </row>
    <row r="5081" spans="1:14" ht="15" customHeight="1">
      <c r="B5081" s="6" t="s">
        <v>588</v>
      </c>
      <c r="G5081" s="14">
        <f>TRUNC(G5076+G5078+G5080, 0)</f>
        <v>128853</v>
      </c>
    </row>
    <row r="5082" spans="1:14" ht="15" customHeight="1">
      <c r="A5082" s="13"/>
      <c r="B5082" s="13"/>
      <c r="C5082" s="13"/>
      <c r="D5082" s="13"/>
      <c r="E5082" s="13"/>
      <c r="F5082" s="13"/>
      <c r="G5082" s="13"/>
      <c r="H5082" s="13"/>
    </row>
    <row r="5083" spans="1:14" ht="15" customHeight="1">
      <c r="A5083" s="13" t="s">
        <v>4970</v>
      </c>
      <c r="B5083" s="13" t="s">
        <v>2207</v>
      </c>
      <c r="C5083" s="13"/>
      <c r="D5083" s="13"/>
      <c r="E5083" s="13"/>
      <c r="F5083" s="13"/>
      <c r="G5083" s="13"/>
      <c r="H5083" s="13"/>
      <c r="I5083" s="6" t="s">
        <v>5631</v>
      </c>
      <c r="J5083" s="6" t="s">
        <v>1711</v>
      </c>
    </row>
    <row r="5084" spans="1:14" ht="15" customHeight="1">
      <c r="A5084" s="13" t="s">
        <v>1567</v>
      </c>
      <c r="B5084" s="13" t="s">
        <v>1757</v>
      </c>
      <c r="C5084" s="13"/>
      <c r="D5084" s="13"/>
      <c r="E5084" s="13"/>
      <c r="F5084" s="13"/>
      <c r="G5084" s="13"/>
      <c r="H5084" s="13"/>
    </row>
    <row r="5085" spans="1:14" ht="15" customHeight="1">
      <c r="A5085" s="5" t="s">
        <v>4302</v>
      </c>
      <c r="B5085" s="5"/>
      <c r="C5085" s="5" t="s">
        <v>2755</v>
      </c>
      <c r="D5085" s="5" t="s">
        <v>182</v>
      </c>
      <c r="E5085" s="5" t="s">
        <v>5266</v>
      </c>
      <c r="F5085" s="5" t="s">
        <v>1321</v>
      </c>
      <c r="G5085" s="5" t="s">
        <v>780</v>
      </c>
      <c r="H5085" s="5" t="s">
        <v>1458</v>
      </c>
    </row>
    <row r="5086" spans="1:14" ht="15" customHeight="1">
      <c r="A5086" s="6" t="s">
        <v>405</v>
      </c>
      <c r="B5086" s="6" t="s">
        <v>1181</v>
      </c>
      <c r="C5086" s="6" t="s">
        <v>2682</v>
      </c>
      <c r="D5086" s="6">
        <f>(643 + 500 + 425)*10^-4</f>
        <v>0.15679999999999999</v>
      </c>
      <c r="E5086" s="14" t="s">
        <v>4463</v>
      </c>
      <c r="F5086" s="14">
        <f>TRUNC(중기기초자료!F450 * 중기전역변수!C5/1000,0)</f>
        <v>1013464</v>
      </c>
      <c r="G5086" s="15">
        <f>TRUNC(F5086*D5086, 1)</f>
        <v>158911.1</v>
      </c>
      <c r="H5086" s="6" t="s">
        <v>5631</v>
      </c>
      <c r="I5086" s="6" t="s">
        <v>5631</v>
      </c>
      <c r="K5086" s="6" t="s">
        <v>724</v>
      </c>
      <c r="L5086" s="6" t="s">
        <v>5631</v>
      </c>
      <c r="M5086" s="6" t="s">
        <v>2939</v>
      </c>
      <c r="N5086" s="6" t="s">
        <v>5466</v>
      </c>
    </row>
    <row r="5087" spans="1:14" ht="15" customHeight="1">
      <c r="B5087" s="6" t="s">
        <v>4803</v>
      </c>
      <c r="G5087" s="14">
        <f>TRUNC(G5086, 0)</f>
        <v>158911</v>
      </c>
    </row>
    <row r="5088" spans="1:14" ht="15" customHeight="1">
      <c r="A5088" s="6" t="s">
        <v>3802</v>
      </c>
    </row>
    <row r="5089" spans="1:14" ht="15" customHeight="1">
      <c r="B5089" s="6" t="s">
        <v>4803</v>
      </c>
    </row>
    <row r="5090" spans="1:14" ht="15" customHeight="1">
      <c r="A5090" s="6" t="s">
        <v>2270</v>
      </c>
    </row>
    <row r="5091" spans="1:14" ht="15" customHeight="1">
      <c r="B5091" s="6" t="s">
        <v>4803</v>
      </c>
    </row>
    <row r="5092" spans="1:14" ht="15" customHeight="1">
      <c r="B5092" s="6" t="s">
        <v>588</v>
      </c>
      <c r="G5092" s="14">
        <f>TRUNC(G5087+G5089+G5091, 0)</f>
        <v>158911</v>
      </c>
    </row>
    <row r="5093" spans="1:14" ht="15" customHeight="1">
      <c r="A5093" s="13"/>
      <c r="B5093" s="13"/>
      <c r="C5093" s="13"/>
      <c r="D5093" s="13"/>
      <c r="E5093" s="13"/>
      <c r="F5093" s="13"/>
      <c r="G5093" s="13"/>
      <c r="H5093" s="13"/>
    </row>
    <row r="5094" spans="1:14" ht="15" customHeight="1">
      <c r="A5094" s="13" t="s">
        <v>4970</v>
      </c>
      <c r="B5094" s="13" t="s">
        <v>1103</v>
      </c>
      <c r="C5094" s="13"/>
      <c r="D5094" s="13"/>
      <c r="E5094" s="13"/>
      <c r="F5094" s="13"/>
      <c r="G5094" s="13"/>
      <c r="H5094" s="13"/>
      <c r="I5094" s="6" t="s">
        <v>5631</v>
      </c>
      <c r="J5094" s="6" t="s">
        <v>210</v>
      </c>
    </row>
    <row r="5095" spans="1:14" ht="15" customHeight="1">
      <c r="A5095" s="13" t="s">
        <v>1567</v>
      </c>
      <c r="B5095" s="13" t="s">
        <v>123</v>
      </c>
      <c r="C5095" s="13"/>
      <c r="D5095" s="13"/>
      <c r="E5095" s="13"/>
      <c r="F5095" s="13"/>
      <c r="G5095" s="13"/>
      <c r="H5095" s="13"/>
    </row>
    <row r="5096" spans="1:14" ht="15" customHeight="1">
      <c r="A5096" s="5" t="s">
        <v>4302</v>
      </c>
      <c r="B5096" s="5"/>
      <c r="C5096" s="5" t="s">
        <v>2755</v>
      </c>
      <c r="D5096" s="5" t="s">
        <v>182</v>
      </c>
      <c r="E5096" s="5" t="s">
        <v>5266</v>
      </c>
      <c r="F5096" s="5" t="s">
        <v>1321</v>
      </c>
      <c r="G5096" s="5" t="s">
        <v>780</v>
      </c>
      <c r="H5096" s="5" t="s">
        <v>1458</v>
      </c>
    </row>
    <row r="5097" spans="1:14" ht="15" customHeight="1">
      <c r="A5097" s="6" t="s">
        <v>405</v>
      </c>
      <c r="B5097" s="6" t="s">
        <v>1181</v>
      </c>
      <c r="C5097" s="6" t="s">
        <v>1622</v>
      </c>
      <c r="D5097" s="6">
        <f>(643 + 500 + 425)*10^-4</f>
        <v>0.15679999999999999</v>
      </c>
      <c r="E5097" s="14" t="s">
        <v>4463</v>
      </c>
      <c r="F5097" s="14">
        <f>TRUNC(중기기초자료!F451 * 중기전역변수!C5/1000,0)</f>
        <v>1139631</v>
      </c>
      <c r="G5097" s="15">
        <f>TRUNC(F5097*D5097, 1)</f>
        <v>178694.1</v>
      </c>
      <c r="H5097" s="6" t="s">
        <v>5631</v>
      </c>
      <c r="I5097" s="6" t="s">
        <v>5631</v>
      </c>
      <c r="K5097" s="6" t="s">
        <v>724</v>
      </c>
      <c r="L5097" s="6" t="s">
        <v>5631</v>
      </c>
      <c r="M5097" s="6" t="s">
        <v>4262</v>
      </c>
      <c r="N5097" s="6" t="s">
        <v>5466</v>
      </c>
    </row>
    <row r="5098" spans="1:14" ht="15" customHeight="1">
      <c r="B5098" s="6" t="s">
        <v>4803</v>
      </c>
      <c r="G5098" s="14">
        <f>TRUNC(G5097, 0)</f>
        <v>178694</v>
      </c>
    </row>
    <row r="5099" spans="1:14" ht="15" customHeight="1">
      <c r="A5099" s="6" t="s">
        <v>3802</v>
      </c>
    </row>
    <row r="5100" spans="1:14" ht="15" customHeight="1">
      <c r="B5100" s="6" t="s">
        <v>4803</v>
      </c>
    </row>
    <row r="5101" spans="1:14" ht="15" customHeight="1">
      <c r="A5101" s="6" t="s">
        <v>2270</v>
      </c>
    </row>
    <row r="5102" spans="1:14" ht="15" customHeight="1">
      <c r="B5102" s="6" t="s">
        <v>4803</v>
      </c>
    </row>
    <row r="5103" spans="1:14" ht="15" customHeight="1">
      <c r="B5103" s="6" t="s">
        <v>588</v>
      </c>
      <c r="G5103" s="14">
        <f>TRUNC(G5098+G5100+G5102, 0)</f>
        <v>178694</v>
      </c>
    </row>
    <row r="5104" spans="1:14" ht="15" customHeight="1">
      <c r="A5104" s="13"/>
      <c r="B5104" s="13"/>
      <c r="C5104" s="13"/>
      <c r="D5104" s="13"/>
      <c r="E5104" s="13"/>
      <c r="F5104" s="13"/>
      <c r="G5104" s="13"/>
      <c r="H5104" s="13"/>
    </row>
    <row r="5105" spans="1:14" ht="15" customHeight="1">
      <c r="A5105" s="13" t="s">
        <v>4970</v>
      </c>
      <c r="B5105" s="13" t="s">
        <v>117</v>
      </c>
      <c r="C5105" s="13"/>
      <c r="D5105" s="13"/>
      <c r="E5105" s="13"/>
      <c r="F5105" s="13"/>
      <c r="G5105" s="13"/>
      <c r="H5105" s="13"/>
      <c r="I5105" s="6" t="s">
        <v>5631</v>
      </c>
      <c r="J5105" s="6" t="s">
        <v>474</v>
      </c>
    </row>
    <row r="5106" spans="1:14" ht="15" customHeight="1">
      <c r="A5106" s="13" t="s">
        <v>1567</v>
      </c>
      <c r="B5106" s="13" t="s">
        <v>2026</v>
      </c>
      <c r="C5106" s="13"/>
      <c r="D5106" s="13"/>
      <c r="E5106" s="13"/>
      <c r="F5106" s="13"/>
      <c r="G5106" s="13"/>
      <c r="H5106" s="13"/>
    </row>
    <row r="5107" spans="1:14" ht="15" customHeight="1">
      <c r="A5107" s="5" t="s">
        <v>4302</v>
      </c>
      <c r="B5107" s="5"/>
      <c r="C5107" s="5" t="s">
        <v>2755</v>
      </c>
      <c r="D5107" s="5" t="s">
        <v>182</v>
      </c>
      <c r="E5107" s="5" t="s">
        <v>5266</v>
      </c>
      <c r="F5107" s="5" t="s">
        <v>1321</v>
      </c>
      <c r="G5107" s="5" t="s">
        <v>780</v>
      </c>
      <c r="H5107" s="5" t="s">
        <v>1458</v>
      </c>
    </row>
    <row r="5108" spans="1:14" ht="15" customHeight="1">
      <c r="A5108" s="6" t="s">
        <v>405</v>
      </c>
      <c r="B5108" s="6" t="s">
        <v>1181</v>
      </c>
      <c r="C5108" s="6" t="s">
        <v>1531</v>
      </c>
      <c r="D5108" s="6">
        <f>(643 + 500 + 425)*10^-4</f>
        <v>0.15679999999999999</v>
      </c>
      <c r="E5108" s="14" t="s">
        <v>4463</v>
      </c>
      <c r="F5108" s="14">
        <f>TRUNC(중기기초자료!F452 * 중기전역변수!C5/1000,0)</f>
        <v>1548729</v>
      </c>
      <c r="G5108" s="15">
        <f>TRUNC(F5108*D5108, 1)</f>
        <v>242840.7</v>
      </c>
      <c r="H5108" s="6" t="s">
        <v>5631</v>
      </c>
      <c r="I5108" s="6" t="s">
        <v>5631</v>
      </c>
      <c r="K5108" s="6" t="s">
        <v>724</v>
      </c>
      <c r="L5108" s="6" t="s">
        <v>5631</v>
      </c>
      <c r="M5108" s="6" t="s">
        <v>4913</v>
      </c>
      <c r="N5108" s="6" t="s">
        <v>5466</v>
      </c>
    </row>
    <row r="5109" spans="1:14" ht="15" customHeight="1">
      <c r="B5109" s="6" t="s">
        <v>4803</v>
      </c>
      <c r="G5109" s="14">
        <f>TRUNC(G5108, 0)</f>
        <v>242840</v>
      </c>
    </row>
    <row r="5110" spans="1:14" ht="15" customHeight="1">
      <c r="A5110" s="6" t="s">
        <v>3802</v>
      </c>
    </row>
    <row r="5111" spans="1:14" ht="15" customHeight="1">
      <c r="B5111" s="6" t="s">
        <v>4803</v>
      </c>
    </row>
    <row r="5112" spans="1:14" ht="15" customHeight="1">
      <c r="A5112" s="6" t="s">
        <v>2270</v>
      </c>
    </row>
    <row r="5113" spans="1:14" ht="15" customHeight="1">
      <c r="B5113" s="6" t="s">
        <v>4803</v>
      </c>
    </row>
    <row r="5114" spans="1:14" ht="15" customHeight="1">
      <c r="B5114" s="6" t="s">
        <v>588</v>
      </c>
      <c r="G5114" s="14">
        <f>TRUNC(G5109+G5111+G5113, 0)</f>
        <v>242840</v>
      </c>
    </row>
    <row r="5115" spans="1:14" ht="15" customHeight="1">
      <c r="A5115" s="13"/>
      <c r="B5115" s="13"/>
      <c r="C5115" s="13"/>
      <c r="D5115" s="13"/>
      <c r="E5115" s="13"/>
      <c r="F5115" s="13"/>
      <c r="G5115" s="13"/>
      <c r="H5115" s="13"/>
    </row>
    <row r="5116" spans="1:14" ht="15" customHeight="1">
      <c r="A5116" s="13" t="s">
        <v>4970</v>
      </c>
      <c r="B5116" s="13" t="s">
        <v>1816</v>
      </c>
      <c r="C5116" s="13"/>
      <c r="D5116" s="13"/>
      <c r="E5116" s="13"/>
      <c r="F5116" s="13"/>
      <c r="G5116" s="13"/>
      <c r="H5116" s="13"/>
      <c r="I5116" s="6" t="s">
        <v>5631</v>
      </c>
      <c r="J5116" s="6" t="s">
        <v>1807</v>
      </c>
    </row>
    <row r="5117" spans="1:14" ht="15" customHeight="1">
      <c r="A5117" s="13" t="s">
        <v>1567</v>
      </c>
      <c r="B5117" s="13" t="s">
        <v>2871</v>
      </c>
      <c r="C5117" s="13"/>
      <c r="D5117" s="13"/>
      <c r="E5117" s="13"/>
      <c r="F5117" s="13"/>
      <c r="G5117" s="13"/>
      <c r="H5117" s="13"/>
    </row>
    <row r="5118" spans="1:14" ht="15" customHeight="1">
      <c r="A5118" s="5" t="s">
        <v>4302</v>
      </c>
      <c r="B5118" s="5"/>
      <c r="C5118" s="5" t="s">
        <v>2755</v>
      </c>
      <c r="D5118" s="5" t="s">
        <v>182</v>
      </c>
      <c r="E5118" s="5" t="s">
        <v>5266</v>
      </c>
      <c r="F5118" s="5" t="s">
        <v>1321</v>
      </c>
      <c r="G5118" s="5" t="s">
        <v>780</v>
      </c>
      <c r="H5118" s="5" t="s">
        <v>1458</v>
      </c>
    </row>
    <row r="5119" spans="1:14" ht="15" customHeight="1">
      <c r="A5119" s="6" t="s">
        <v>405</v>
      </c>
      <c r="B5119" s="6" t="s">
        <v>1181</v>
      </c>
      <c r="C5119" s="6" t="s">
        <v>2603</v>
      </c>
      <c r="D5119" s="6">
        <f>(643 + 500 + 425)*10^-4</f>
        <v>0.15679999999999999</v>
      </c>
      <c r="E5119" s="14" t="s">
        <v>4463</v>
      </c>
      <c r="F5119" s="14">
        <f>TRUNC(중기기초자료!F453 * 중기전역변수!C5/1000,0)</f>
        <v>1899385</v>
      </c>
      <c r="G5119" s="15">
        <f>TRUNC(F5119*D5119, 1)</f>
        <v>297823.5</v>
      </c>
      <c r="H5119" s="6" t="s">
        <v>5631</v>
      </c>
      <c r="I5119" s="6" t="s">
        <v>5631</v>
      </c>
      <c r="K5119" s="6" t="s">
        <v>724</v>
      </c>
      <c r="L5119" s="6" t="s">
        <v>5631</v>
      </c>
      <c r="M5119" s="6" t="s">
        <v>3341</v>
      </c>
      <c r="N5119" s="6" t="s">
        <v>5466</v>
      </c>
    </row>
    <row r="5120" spans="1:14" ht="15" customHeight="1">
      <c r="B5120" s="6" t="s">
        <v>4803</v>
      </c>
      <c r="G5120" s="14">
        <f>TRUNC(G5119, 0)</f>
        <v>297823</v>
      </c>
    </row>
    <row r="5121" spans="1:14" ht="15" customHeight="1">
      <c r="A5121" s="6" t="s">
        <v>3802</v>
      </c>
    </row>
    <row r="5122" spans="1:14" ht="15" customHeight="1">
      <c r="B5122" s="6" t="s">
        <v>4803</v>
      </c>
    </row>
    <row r="5123" spans="1:14" ht="15" customHeight="1">
      <c r="A5123" s="6" t="s">
        <v>2270</v>
      </c>
    </row>
    <row r="5124" spans="1:14" ht="15" customHeight="1">
      <c r="B5124" s="6" t="s">
        <v>4803</v>
      </c>
    </row>
    <row r="5125" spans="1:14" ht="15" customHeight="1">
      <c r="B5125" s="6" t="s">
        <v>588</v>
      </c>
      <c r="G5125" s="14">
        <f>TRUNC(G5120+G5122+G5124, 0)</f>
        <v>297823</v>
      </c>
    </row>
    <row r="5126" spans="1:14" ht="15" customHeight="1">
      <c r="A5126" s="13"/>
      <c r="B5126" s="13"/>
      <c r="C5126" s="13"/>
      <c r="D5126" s="13"/>
      <c r="E5126" s="13"/>
      <c r="F5126" s="13"/>
      <c r="G5126" s="13"/>
      <c r="H5126" s="13"/>
    </row>
    <row r="5127" spans="1:14" ht="15" customHeight="1">
      <c r="A5127" s="13" t="s">
        <v>4970</v>
      </c>
      <c r="B5127" s="13" t="s">
        <v>5050</v>
      </c>
      <c r="C5127" s="13"/>
      <c r="D5127" s="13"/>
      <c r="E5127" s="13"/>
      <c r="F5127" s="13"/>
      <c r="G5127" s="13"/>
      <c r="H5127" s="13"/>
      <c r="I5127" s="6" t="s">
        <v>5631</v>
      </c>
      <c r="J5127" s="6" t="s">
        <v>839</v>
      </c>
    </row>
    <row r="5128" spans="1:14" ht="15" customHeight="1">
      <c r="A5128" s="13" t="s">
        <v>1567</v>
      </c>
      <c r="B5128" s="13" t="s">
        <v>1736</v>
      </c>
      <c r="C5128" s="13"/>
      <c r="D5128" s="13"/>
      <c r="E5128" s="13"/>
      <c r="F5128" s="13"/>
      <c r="G5128" s="13"/>
      <c r="H5128" s="13"/>
    </row>
    <row r="5129" spans="1:14" ht="15" customHeight="1">
      <c r="A5129" s="5" t="s">
        <v>4302</v>
      </c>
      <c r="B5129" s="5"/>
      <c r="C5129" s="5" t="s">
        <v>2755</v>
      </c>
      <c r="D5129" s="5" t="s">
        <v>182</v>
      </c>
      <c r="E5129" s="5" t="s">
        <v>5266</v>
      </c>
      <c r="F5129" s="5" t="s">
        <v>1321</v>
      </c>
      <c r="G5129" s="5" t="s">
        <v>780</v>
      </c>
      <c r="H5129" s="5" t="s">
        <v>1458</v>
      </c>
    </row>
    <row r="5130" spans="1:14" ht="15" customHeight="1">
      <c r="A5130" s="6" t="s">
        <v>405</v>
      </c>
      <c r="B5130" s="6" t="s">
        <v>1181</v>
      </c>
      <c r="C5130" s="6" t="s">
        <v>1790</v>
      </c>
      <c r="D5130" s="6">
        <f>(643 + 500 + 425)*10^-4</f>
        <v>0.15679999999999999</v>
      </c>
      <c r="E5130" s="14" t="s">
        <v>4463</v>
      </c>
      <c r="F5130" s="14">
        <f>TRUNC(중기기초자료!F454 * 중기전역변수!C5/1000,0)</f>
        <v>2337704</v>
      </c>
      <c r="G5130" s="15">
        <f>TRUNC(F5130*D5130, 1)</f>
        <v>366551.9</v>
      </c>
      <c r="H5130" s="6" t="s">
        <v>5631</v>
      </c>
      <c r="I5130" s="6" t="s">
        <v>5631</v>
      </c>
      <c r="K5130" s="6" t="s">
        <v>724</v>
      </c>
      <c r="L5130" s="6" t="s">
        <v>5631</v>
      </c>
      <c r="M5130" s="6" t="s">
        <v>5122</v>
      </c>
      <c r="N5130" s="6" t="s">
        <v>5466</v>
      </c>
    </row>
    <row r="5131" spans="1:14" ht="15" customHeight="1">
      <c r="B5131" s="6" t="s">
        <v>4803</v>
      </c>
      <c r="G5131" s="14">
        <f>TRUNC(G5130, 0)</f>
        <v>366551</v>
      </c>
    </row>
    <row r="5132" spans="1:14" ht="15" customHeight="1">
      <c r="A5132" s="6" t="s">
        <v>3802</v>
      </c>
    </row>
    <row r="5133" spans="1:14" ht="15" customHeight="1">
      <c r="B5133" s="6" t="s">
        <v>4803</v>
      </c>
    </row>
    <row r="5134" spans="1:14" ht="15" customHeight="1">
      <c r="A5134" s="6" t="s">
        <v>2270</v>
      </c>
    </row>
    <row r="5135" spans="1:14" ht="15" customHeight="1">
      <c r="B5135" s="6" t="s">
        <v>4803</v>
      </c>
    </row>
    <row r="5136" spans="1:14" ht="15" customHeight="1">
      <c r="B5136" s="6" t="s">
        <v>588</v>
      </c>
      <c r="G5136" s="14">
        <f>TRUNC(G5131+G5133+G5135, 0)</f>
        <v>366551</v>
      </c>
    </row>
    <row r="5137" spans="1:14" ht="15" customHeight="1">
      <c r="A5137" s="13"/>
      <c r="B5137" s="13"/>
      <c r="C5137" s="13"/>
      <c r="D5137" s="13"/>
      <c r="E5137" s="13"/>
      <c r="F5137" s="13"/>
      <c r="G5137" s="13"/>
      <c r="H5137" s="13"/>
    </row>
    <row r="5138" spans="1:14" ht="15" customHeight="1">
      <c r="A5138" s="13" t="s">
        <v>4970</v>
      </c>
      <c r="B5138" s="13" t="s">
        <v>3962</v>
      </c>
      <c r="C5138" s="13"/>
      <c r="D5138" s="13"/>
      <c r="E5138" s="13"/>
      <c r="F5138" s="13"/>
      <c r="G5138" s="13"/>
      <c r="H5138" s="13"/>
      <c r="I5138" s="6" t="s">
        <v>5631</v>
      </c>
      <c r="J5138" s="6" t="s">
        <v>4014</v>
      </c>
    </row>
    <row r="5139" spans="1:14" ht="15" customHeight="1">
      <c r="A5139" s="13" t="s">
        <v>1567</v>
      </c>
      <c r="B5139" s="13"/>
      <c r="C5139" s="13"/>
      <c r="D5139" s="13"/>
      <c r="E5139" s="13"/>
      <c r="F5139" s="13"/>
      <c r="G5139" s="13"/>
      <c r="H5139" s="13"/>
    </row>
    <row r="5140" spans="1:14" ht="15" customHeight="1">
      <c r="A5140" s="5" t="s">
        <v>4302</v>
      </c>
      <c r="B5140" s="5"/>
      <c r="C5140" s="5" t="s">
        <v>2755</v>
      </c>
      <c r="D5140" s="5" t="s">
        <v>182</v>
      </c>
      <c r="E5140" s="5" t="s">
        <v>5266</v>
      </c>
      <c r="F5140" s="5" t="s">
        <v>1321</v>
      </c>
      <c r="G5140" s="5" t="s">
        <v>780</v>
      </c>
      <c r="H5140" s="5" t="s">
        <v>1458</v>
      </c>
    </row>
    <row r="5141" spans="1:14" ht="15" customHeight="1">
      <c r="A5141" s="6" t="s">
        <v>405</v>
      </c>
    </row>
    <row r="5142" spans="1:14" ht="15" customHeight="1">
      <c r="B5142" s="6" t="s">
        <v>4803</v>
      </c>
      <c r="G5142" s="14">
        <v>0</v>
      </c>
    </row>
    <row r="5143" spans="1:14" ht="15" customHeight="1">
      <c r="A5143" s="6" t="s">
        <v>3802</v>
      </c>
    </row>
    <row r="5144" spans="1:14" ht="15" customHeight="1">
      <c r="B5144" s="6" t="s">
        <v>4803</v>
      </c>
      <c r="G5144" s="14">
        <v>0</v>
      </c>
    </row>
    <row r="5145" spans="1:14" ht="15" customHeight="1">
      <c r="A5145" s="6" t="s">
        <v>2270</v>
      </c>
    </row>
    <row r="5146" spans="1:14" ht="15" customHeight="1">
      <c r="B5146" s="6" t="s">
        <v>4803</v>
      </c>
      <c r="G5146" s="14">
        <v>0</v>
      </c>
    </row>
    <row r="5147" spans="1:14" ht="15" customHeight="1">
      <c r="B5147" s="6" t="s">
        <v>588</v>
      </c>
      <c r="G5147" s="14">
        <f>TRUNC(G5142+G5144+G5146, 0)</f>
        <v>0</v>
      </c>
    </row>
    <row r="5148" spans="1:14" ht="15" customHeight="1">
      <c r="A5148" s="13"/>
      <c r="B5148" s="13"/>
      <c r="C5148" s="13"/>
      <c r="D5148" s="13"/>
      <c r="E5148" s="13"/>
      <c r="F5148" s="13"/>
      <c r="G5148" s="13"/>
      <c r="H5148" s="13"/>
    </row>
    <row r="5149" spans="1:14" ht="15" customHeight="1">
      <c r="A5149" s="13" t="s">
        <v>4970</v>
      </c>
      <c r="B5149" s="13" t="s">
        <v>2507</v>
      </c>
      <c r="C5149" s="13"/>
      <c r="D5149" s="13"/>
      <c r="E5149" s="13"/>
      <c r="F5149" s="13"/>
      <c r="G5149" s="13"/>
      <c r="H5149" s="13"/>
      <c r="I5149" s="6" t="s">
        <v>5631</v>
      </c>
      <c r="J5149" s="6" t="s">
        <v>2544</v>
      </c>
    </row>
    <row r="5150" spans="1:14" ht="15" customHeight="1">
      <c r="A5150" s="13" t="s">
        <v>1567</v>
      </c>
      <c r="B5150" s="13" t="s">
        <v>48</v>
      </c>
      <c r="C5150" s="13"/>
      <c r="D5150" s="13"/>
      <c r="E5150" s="13"/>
      <c r="F5150" s="13"/>
      <c r="G5150" s="13"/>
      <c r="H5150" s="13"/>
    </row>
    <row r="5151" spans="1:14" ht="15" customHeight="1">
      <c r="A5151" s="5" t="s">
        <v>4302</v>
      </c>
      <c r="B5151" s="5"/>
      <c r="C5151" s="5" t="s">
        <v>2755</v>
      </c>
      <c r="D5151" s="5" t="s">
        <v>182</v>
      </c>
      <c r="E5151" s="5" t="s">
        <v>5266</v>
      </c>
      <c r="F5151" s="5" t="s">
        <v>1321</v>
      </c>
      <c r="G5151" s="5" t="s">
        <v>780</v>
      </c>
      <c r="H5151" s="5" t="s">
        <v>1458</v>
      </c>
    </row>
    <row r="5152" spans="1:14" ht="15" customHeight="1">
      <c r="A5152" s="6" t="s">
        <v>405</v>
      </c>
      <c r="B5152" s="6" t="s">
        <v>542</v>
      </c>
      <c r="C5152" s="6" t="s">
        <v>2961</v>
      </c>
      <c r="D5152" s="6">
        <f>(1286 + 714 + 614)*10^-4</f>
        <v>0.26140000000000002</v>
      </c>
      <c r="E5152" s="14" t="s">
        <v>4463</v>
      </c>
      <c r="F5152" s="14">
        <f>TRUNC(중기기초자료!F455 * 중기전역변수!C5/1000,0)</f>
        <v>63698</v>
      </c>
      <c r="G5152" s="15">
        <f>TRUNC(F5152*D5152, 1)</f>
        <v>16650.599999999999</v>
      </c>
      <c r="H5152" s="6" t="s">
        <v>5631</v>
      </c>
      <c r="I5152" s="6" t="s">
        <v>5631</v>
      </c>
      <c r="K5152" s="6" t="s">
        <v>724</v>
      </c>
      <c r="L5152" s="6" t="s">
        <v>5631</v>
      </c>
      <c r="M5152" s="6" t="s">
        <v>4007</v>
      </c>
      <c r="N5152" s="6" t="s">
        <v>2156</v>
      </c>
    </row>
    <row r="5153" spans="1:14" ht="15" customHeight="1">
      <c r="B5153" s="6" t="s">
        <v>4803</v>
      </c>
      <c r="G5153" s="14">
        <f>TRUNC(G5152, 0)</f>
        <v>16650</v>
      </c>
    </row>
    <row r="5154" spans="1:14" ht="15" customHeight="1">
      <c r="A5154" s="6" t="s">
        <v>3802</v>
      </c>
    </row>
    <row r="5155" spans="1:14" ht="15" customHeight="1">
      <c r="B5155" s="6" t="s">
        <v>4803</v>
      </c>
    </row>
    <row r="5156" spans="1:14" ht="15" customHeight="1">
      <c r="A5156" s="6" t="s">
        <v>2270</v>
      </c>
    </row>
    <row r="5157" spans="1:14" ht="15" customHeight="1">
      <c r="B5157" s="6" t="s">
        <v>4803</v>
      </c>
    </row>
    <row r="5158" spans="1:14" ht="15" customHeight="1">
      <c r="B5158" s="6" t="s">
        <v>588</v>
      </c>
      <c r="G5158" s="14">
        <f>TRUNC(G5153+G5155+G5157, 0)</f>
        <v>16650</v>
      </c>
    </row>
    <row r="5159" spans="1:14" ht="15" customHeight="1">
      <c r="A5159" s="13"/>
      <c r="B5159" s="13"/>
      <c r="C5159" s="13"/>
      <c r="D5159" s="13"/>
      <c r="E5159" s="13"/>
      <c r="F5159" s="13"/>
      <c r="G5159" s="13"/>
      <c r="H5159" s="13"/>
    </row>
    <row r="5160" spans="1:14" ht="15" customHeight="1">
      <c r="A5160" s="13" t="s">
        <v>4970</v>
      </c>
      <c r="B5160" s="13" t="s">
        <v>406</v>
      </c>
      <c r="C5160" s="13"/>
      <c r="D5160" s="13"/>
      <c r="E5160" s="13"/>
      <c r="F5160" s="13"/>
      <c r="G5160" s="13"/>
      <c r="H5160" s="13"/>
      <c r="I5160" s="6" t="s">
        <v>5631</v>
      </c>
      <c r="J5160" s="6" t="s">
        <v>3917</v>
      </c>
    </row>
    <row r="5161" spans="1:14" ht="15" customHeight="1">
      <c r="A5161" s="13" t="s">
        <v>1567</v>
      </c>
      <c r="B5161" s="13" t="s">
        <v>2241</v>
      </c>
      <c r="C5161" s="13"/>
      <c r="D5161" s="13"/>
      <c r="E5161" s="13"/>
      <c r="F5161" s="13"/>
      <c r="G5161" s="13"/>
      <c r="H5161" s="13"/>
    </row>
    <row r="5162" spans="1:14" ht="15" customHeight="1">
      <c r="A5162" s="5" t="s">
        <v>4302</v>
      </c>
      <c r="B5162" s="5"/>
      <c r="C5162" s="5" t="s">
        <v>2755</v>
      </c>
      <c r="D5162" s="5" t="s">
        <v>182</v>
      </c>
      <c r="E5162" s="5" t="s">
        <v>5266</v>
      </c>
      <c r="F5162" s="5" t="s">
        <v>1321</v>
      </c>
      <c r="G5162" s="5" t="s">
        <v>780</v>
      </c>
      <c r="H5162" s="5" t="s">
        <v>1458</v>
      </c>
    </row>
    <row r="5163" spans="1:14" ht="15" customHeight="1">
      <c r="A5163" s="6" t="s">
        <v>405</v>
      </c>
      <c r="B5163" s="6" t="s">
        <v>542</v>
      </c>
      <c r="C5163" s="6" t="s">
        <v>5224</v>
      </c>
      <c r="D5163" s="6">
        <f>(1286 + 714 + 614)*10^-4</f>
        <v>0.26140000000000002</v>
      </c>
      <c r="E5163" s="14" t="s">
        <v>4463</v>
      </c>
      <c r="F5163" s="14">
        <f>TRUNC(중기기초자료!F456 * 중기전역변수!C5/1000,0)</f>
        <v>79484</v>
      </c>
      <c r="G5163" s="15">
        <f>TRUNC(F5163*D5163, 1)</f>
        <v>20777.099999999999</v>
      </c>
      <c r="H5163" s="6" t="s">
        <v>5631</v>
      </c>
      <c r="I5163" s="6" t="s">
        <v>5631</v>
      </c>
      <c r="K5163" s="6" t="s">
        <v>724</v>
      </c>
      <c r="L5163" s="6" t="s">
        <v>5631</v>
      </c>
      <c r="M5163" s="6" t="s">
        <v>2793</v>
      </c>
      <c r="N5163" s="6" t="s">
        <v>3893</v>
      </c>
    </row>
    <row r="5164" spans="1:14" ht="15" customHeight="1">
      <c r="B5164" s="6" t="s">
        <v>4803</v>
      </c>
      <c r="G5164" s="14">
        <f>TRUNC(G5163, 0)</f>
        <v>20777</v>
      </c>
    </row>
    <row r="5165" spans="1:14" ht="15" customHeight="1">
      <c r="A5165" s="6" t="s">
        <v>3802</v>
      </c>
    </row>
    <row r="5166" spans="1:14" ht="15" customHeight="1">
      <c r="B5166" s="6" t="s">
        <v>4803</v>
      </c>
    </row>
    <row r="5167" spans="1:14" ht="15" customHeight="1">
      <c r="A5167" s="6" t="s">
        <v>2270</v>
      </c>
    </row>
    <row r="5168" spans="1:14" ht="15" customHeight="1">
      <c r="B5168" s="6" t="s">
        <v>4803</v>
      </c>
    </row>
    <row r="5169" spans="1:14" ht="15" customHeight="1">
      <c r="B5169" s="6" t="s">
        <v>588</v>
      </c>
      <c r="G5169" s="14">
        <f>TRUNC(G5164+G5166+G5168, 0)</f>
        <v>20777</v>
      </c>
    </row>
    <row r="5170" spans="1:14" ht="15" customHeight="1">
      <c r="A5170" s="13"/>
      <c r="B5170" s="13"/>
      <c r="C5170" s="13"/>
      <c r="D5170" s="13"/>
      <c r="E5170" s="13"/>
      <c r="F5170" s="13"/>
      <c r="G5170" s="13"/>
      <c r="H5170" s="13"/>
    </row>
    <row r="5171" spans="1:14" ht="15" customHeight="1">
      <c r="A5171" s="13" t="s">
        <v>4970</v>
      </c>
      <c r="B5171" s="13" t="s">
        <v>4657</v>
      </c>
      <c r="C5171" s="13"/>
      <c r="D5171" s="13"/>
      <c r="E5171" s="13"/>
      <c r="F5171" s="13"/>
      <c r="G5171" s="13"/>
      <c r="H5171" s="13"/>
      <c r="I5171" s="6" t="s">
        <v>5631</v>
      </c>
      <c r="J5171" s="6" t="s">
        <v>1337</v>
      </c>
    </row>
    <row r="5172" spans="1:14" ht="15" customHeight="1">
      <c r="A5172" s="13" t="s">
        <v>1567</v>
      </c>
      <c r="B5172" s="13" t="s">
        <v>4572</v>
      </c>
      <c r="C5172" s="13"/>
      <c r="D5172" s="13"/>
      <c r="E5172" s="13"/>
      <c r="F5172" s="13"/>
      <c r="G5172" s="13"/>
      <c r="H5172" s="13"/>
    </row>
    <row r="5173" spans="1:14" ht="15" customHeight="1">
      <c r="A5173" s="5" t="s">
        <v>4302</v>
      </c>
      <c r="B5173" s="5"/>
      <c r="C5173" s="5" t="s">
        <v>2755</v>
      </c>
      <c r="D5173" s="5" t="s">
        <v>182</v>
      </c>
      <c r="E5173" s="5" t="s">
        <v>5266</v>
      </c>
      <c r="F5173" s="5" t="s">
        <v>1321</v>
      </c>
      <c r="G5173" s="5" t="s">
        <v>780</v>
      </c>
      <c r="H5173" s="5" t="s">
        <v>1458</v>
      </c>
    </row>
    <row r="5174" spans="1:14" ht="15" customHeight="1">
      <c r="A5174" s="6" t="s">
        <v>405</v>
      </c>
      <c r="B5174" s="6" t="s">
        <v>542</v>
      </c>
      <c r="C5174" s="6" t="s">
        <v>4003</v>
      </c>
      <c r="D5174" s="6">
        <f>(1286 + 714 + 614)*10^-4</f>
        <v>0.26140000000000002</v>
      </c>
      <c r="E5174" s="14" t="s">
        <v>4463</v>
      </c>
      <c r="F5174" s="14">
        <f>TRUNC(중기기초자료!F457 * 중기전역변수!C5/1000,0)</f>
        <v>88595</v>
      </c>
      <c r="G5174" s="15">
        <f>TRUNC(F5174*D5174, 1)</f>
        <v>23158.7</v>
      </c>
      <c r="H5174" s="6" t="s">
        <v>5631</v>
      </c>
      <c r="I5174" s="6" t="s">
        <v>5631</v>
      </c>
      <c r="K5174" s="6" t="s">
        <v>724</v>
      </c>
      <c r="L5174" s="6" t="s">
        <v>5631</v>
      </c>
      <c r="M5174" s="6" t="s">
        <v>5304</v>
      </c>
      <c r="N5174" s="6" t="s">
        <v>3893</v>
      </c>
    </row>
    <row r="5175" spans="1:14" ht="15" customHeight="1">
      <c r="B5175" s="6" t="s">
        <v>4803</v>
      </c>
      <c r="G5175" s="14">
        <f>TRUNC(G5174, 0)</f>
        <v>23158</v>
      </c>
    </row>
    <row r="5176" spans="1:14" ht="15" customHeight="1">
      <c r="A5176" s="6" t="s">
        <v>3802</v>
      </c>
    </row>
    <row r="5177" spans="1:14" ht="15" customHeight="1">
      <c r="B5177" s="6" t="s">
        <v>4803</v>
      </c>
    </row>
    <row r="5178" spans="1:14" ht="15" customHeight="1">
      <c r="A5178" s="6" t="s">
        <v>2270</v>
      </c>
    </row>
    <row r="5179" spans="1:14" ht="15" customHeight="1">
      <c r="B5179" s="6" t="s">
        <v>4803</v>
      </c>
    </row>
    <row r="5180" spans="1:14" ht="15" customHeight="1">
      <c r="B5180" s="6" t="s">
        <v>588</v>
      </c>
      <c r="G5180" s="14">
        <f>TRUNC(G5175+G5177+G5179, 0)</f>
        <v>23158</v>
      </c>
    </row>
    <row r="5181" spans="1:14" ht="15" customHeight="1">
      <c r="A5181" s="13"/>
      <c r="B5181" s="13"/>
      <c r="C5181" s="13"/>
      <c r="D5181" s="13"/>
      <c r="E5181" s="13"/>
      <c r="F5181" s="13"/>
      <c r="G5181" s="13"/>
      <c r="H5181" s="13"/>
    </row>
    <row r="5182" spans="1:14" ht="15" customHeight="1">
      <c r="A5182" s="13" t="s">
        <v>4970</v>
      </c>
      <c r="B5182" s="13" t="s">
        <v>3151</v>
      </c>
      <c r="C5182" s="13"/>
      <c r="D5182" s="13"/>
      <c r="E5182" s="13"/>
      <c r="F5182" s="13"/>
      <c r="G5182" s="13"/>
      <c r="H5182" s="13"/>
      <c r="I5182" s="6" t="s">
        <v>5631</v>
      </c>
      <c r="J5182" s="6" t="s">
        <v>1232</v>
      </c>
    </row>
    <row r="5183" spans="1:14" ht="15" customHeight="1">
      <c r="A5183" s="13" t="s">
        <v>1567</v>
      </c>
      <c r="B5183" s="13" t="s">
        <v>4307</v>
      </c>
      <c r="C5183" s="13"/>
      <c r="D5183" s="13"/>
      <c r="E5183" s="13"/>
      <c r="F5183" s="13"/>
      <c r="G5183" s="13"/>
      <c r="H5183" s="13"/>
    </row>
    <row r="5184" spans="1:14" ht="15" customHeight="1">
      <c r="A5184" s="5" t="s">
        <v>4302</v>
      </c>
      <c r="B5184" s="5"/>
      <c r="C5184" s="5" t="s">
        <v>2755</v>
      </c>
      <c r="D5184" s="5" t="s">
        <v>182</v>
      </c>
      <c r="E5184" s="5" t="s">
        <v>5266</v>
      </c>
      <c r="F5184" s="5" t="s">
        <v>1321</v>
      </c>
      <c r="G5184" s="5" t="s">
        <v>780</v>
      </c>
      <c r="H5184" s="5" t="s">
        <v>1458</v>
      </c>
    </row>
    <row r="5185" spans="1:14" ht="15" customHeight="1">
      <c r="A5185" s="6" t="s">
        <v>405</v>
      </c>
      <c r="B5185" s="6" t="s">
        <v>542</v>
      </c>
      <c r="C5185" s="6" t="s">
        <v>4345</v>
      </c>
      <c r="D5185" s="6">
        <f>(1286 + 714 + 614)*10^-4</f>
        <v>0.26140000000000002</v>
      </c>
      <c r="E5185" s="14" t="s">
        <v>4463</v>
      </c>
      <c r="F5185" s="14">
        <f>TRUNC(중기기초자료!F458 * 중기전역변수!C5/1000,0)</f>
        <v>113756</v>
      </c>
      <c r="G5185" s="15">
        <f>TRUNC(F5185*D5185, 1)</f>
        <v>29735.8</v>
      </c>
      <c r="H5185" s="6" t="s">
        <v>5631</v>
      </c>
      <c r="I5185" s="6" t="s">
        <v>5631</v>
      </c>
      <c r="K5185" s="6" t="s">
        <v>724</v>
      </c>
      <c r="L5185" s="6" t="s">
        <v>5631</v>
      </c>
      <c r="M5185" s="6" t="s">
        <v>5574</v>
      </c>
      <c r="N5185" s="6" t="s">
        <v>3893</v>
      </c>
    </row>
    <row r="5186" spans="1:14" ht="15" customHeight="1">
      <c r="B5186" s="6" t="s">
        <v>4803</v>
      </c>
      <c r="G5186" s="14">
        <f>TRUNC(G5185, 0)</f>
        <v>29735</v>
      </c>
    </row>
    <row r="5187" spans="1:14" ht="15" customHeight="1">
      <c r="A5187" s="6" t="s">
        <v>3802</v>
      </c>
    </row>
    <row r="5188" spans="1:14" ht="15" customHeight="1">
      <c r="B5188" s="6" t="s">
        <v>4803</v>
      </c>
    </row>
    <row r="5189" spans="1:14" ht="15" customHeight="1">
      <c r="A5189" s="6" t="s">
        <v>2270</v>
      </c>
    </row>
    <row r="5190" spans="1:14" ht="15" customHeight="1">
      <c r="B5190" s="6" t="s">
        <v>4803</v>
      </c>
    </row>
    <row r="5191" spans="1:14" ht="15" customHeight="1">
      <c r="B5191" s="6" t="s">
        <v>588</v>
      </c>
      <c r="G5191" s="14">
        <f>TRUNC(G5186+G5188+G5190, 0)</f>
        <v>29735</v>
      </c>
    </row>
    <row r="5192" spans="1:14" ht="15" customHeight="1">
      <c r="A5192" s="13"/>
      <c r="B5192" s="13"/>
      <c r="C5192" s="13"/>
      <c r="D5192" s="13"/>
      <c r="E5192" s="13"/>
      <c r="F5192" s="13"/>
      <c r="G5192" s="13"/>
      <c r="H5192" s="13"/>
    </row>
    <row r="5193" spans="1:14" ht="15" customHeight="1">
      <c r="A5193" s="13" t="s">
        <v>4970</v>
      </c>
      <c r="B5193" s="13" t="s">
        <v>5462</v>
      </c>
      <c r="C5193" s="13"/>
      <c r="D5193" s="13"/>
      <c r="E5193" s="13"/>
      <c r="F5193" s="13"/>
      <c r="G5193" s="13"/>
      <c r="H5193" s="13"/>
      <c r="I5193" s="6" t="s">
        <v>5631</v>
      </c>
      <c r="J5193" s="6" t="s">
        <v>5491</v>
      </c>
    </row>
    <row r="5194" spans="1:14" ht="15" customHeight="1">
      <c r="A5194" s="13" t="s">
        <v>1567</v>
      </c>
      <c r="B5194" s="13" t="s">
        <v>5426</v>
      </c>
      <c r="C5194" s="13"/>
      <c r="D5194" s="13"/>
      <c r="E5194" s="13"/>
      <c r="F5194" s="13"/>
      <c r="G5194" s="13"/>
      <c r="H5194" s="13"/>
    </row>
    <row r="5195" spans="1:14" ht="15" customHeight="1">
      <c r="A5195" s="5" t="s">
        <v>4302</v>
      </c>
      <c r="B5195" s="5"/>
      <c r="C5195" s="5" t="s">
        <v>2755</v>
      </c>
      <c r="D5195" s="5" t="s">
        <v>182</v>
      </c>
      <c r="E5195" s="5" t="s">
        <v>5266</v>
      </c>
      <c r="F5195" s="5" t="s">
        <v>1321</v>
      </c>
      <c r="G5195" s="5" t="s">
        <v>780</v>
      </c>
      <c r="H5195" s="5" t="s">
        <v>1458</v>
      </c>
    </row>
    <row r="5196" spans="1:14" ht="15" customHeight="1">
      <c r="A5196" s="6" t="s">
        <v>405</v>
      </c>
      <c r="B5196" s="6" t="s">
        <v>542</v>
      </c>
      <c r="C5196" s="6" t="s">
        <v>122</v>
      </c>
      <c r="D5196" s="6">
        <f>(1286 + 714 + 614)*10^-4</f>
        <v>0.26140000000000002</v>
      </c>
      <c r="E5196" s="14" t="s">
        <v>4463</v>
      </c>
      <c r="F5196" s="14">
        <f>TRUNC(중기기초자료!F459 * 중기전역변수!C5/1000,0)</f>
        <v>180486</v>
      </c>
      <c r="G5196" s="15">
        <f>TRUNC(F5196*D5196, 1)</f>
        <v>47179</v>
      </c>
      <c r="H5196" s="6" t="s">
        <v>5631</v>
      </c>
      <c r="I5196" s="6" t="s">
        <v>5631</v>
      </c>
      <c r="K5196" s="6" t="s">
        <v>724</v>
      </c>
      <c r="L5196" s="6" t="s">
        <v>5631</v>
      </c>
      <c r="M5196" s="6" t="s">
        <v>1139</v>
      </c>
      <c r="N5196" s="6" t="s">
        <v>3893</v>
      </c>
    </row>
    <row r="5197" spans="1:14" ht="15" customHeight="1">
      <c r="B5197" s="6" t="s">
        <v>4803</v>
      </c>
      <c r="G5197" s="14">
        <f>TRUNC(G5196, 0)</f>
        <v>47179</v>
      </c>
    </row>
    <row r="5198" spans="1:14" ht="15" customHeight="1">
      <c r="A5198" s="6" t="s">
        <v>3802</v>
      </c>
    </row>
    <row r="5199" spans="1:14" ht="15" customHeight="1">
      <c r="B5199" s="6" t="s">
        <v>4803</v>
      </c>
    </row>
    <row r="5200" spans="1:14" ht="15" customHeight="1">
      <c r="A5200" s="6" t="s">
        <v>2270</v>
      </c>
    </row>
    <row r="5201" spans="1:14" ht="15" customHeight="1">
      <c r="B5201" s="6" t="s">
        <v>4803</v>
      </c>
    </row>
    <row r="5202" spans="1:14" ht="15" customHeight="1">
      <c r="B5202" s="6" t="s">
        <v>588</v>
      </c>
      <c r="G5202" s="14">
        <f>TRUNC(G5197+G5199+G5201, 0)</f>
        <v>47179</v>
      </c>
    </row>
    <row r="5203" spans="1:14" ht="15" customHeight="1">
      <c r="A5203" s="13"/>
      <c r="B5203" s="13"/>
      <c r="C5203" s="13"/>
      <c r="D5203" s="13"/>
      <c r="E5203" s="13"/>
      <c r="F5203" s="13"/>
      <c r="G5203" s="13"/>
      <c r="H5203" s="13"/>
    </row>
    <row r="5204" spans="1:14" ht="15" customHeight="1">
      <c r="A5204" s="13" t="s">
        <v>4970</v>
      </c>
      <c r="B5204" s="13" t="s">
        <v>2632</v>
      </c>
      <c r="C5204" s="13"/>
      <c r="D5204" s="13"/>
      <c r="E5204" s="13"/>
      <c r="F5204" s="13"/>
      <c r="G5204" s="13"/>
      <c r="H5204" s="13"/>
      <c r="I5204" s="6" t="s">
        <v>5631</v>
      </c>
      <c r="J5204" s="6" t="s">
        <v>134</v>
      </c>
    </row>
    <row r="5205" spans="1:14" ht="15" customHeight="1">
      <c r="A5205" s="13" t="s">
        <v>1567</v>
      </c>
      <c r="B5205" s="13" t="s">
        <v>2067</v>
      </c>
      <c r="C5205" s="13"/>
      <c r="D5205" s="13"/>
      <c r="E5205" s="13"/>
      <c r="F5205" s="13"/>
      <c r="G5205" s="13"/>
      <c r="H5205" s="13"/>
    </row>
    <row r="5206" spans="1:14" ht="15" customHeight="1">
      <c r="A5206" s="5" t="s">
        <v>4302</v>
      </c>
      <c r="B5206" s="5"/>
      <c r="C5206" s="5" t="s">
        <v>2755</v>
      </c>
      <c r="D5206" s="5" t="s">
        <v>182</v>
      </c>
      <c r="E5206" s="5" t="s">
        <v>5266</v>
      </c>
      <c r="F5206" s="5" t="s">
        <v>1321</v>
      </c>
      <c r="G5206" s="5" t="s">
        <v>780</v>
      </c>
      <c r="H5206" s="5" t="s">
        <v>1458</v>
      </c>
    </row>
    <row r="5207" spans="1:14" ht="15" customHeight="1">
      <c r="A5207" s="6" t="s">
        <v>405</v>
      </c>
      <c r="B5207" s="6" t="s">
        <v>542</v>
      </c>
      <c r="C5207" s="6" t="s">
        <v>5128</v>
      </c>
      <c r="D5207" s="6">
        <f>(1286 + 714 + 614)*10^-4</f>
        <v>0.26140000000000002</v>
      </c>
      <c r="E5207" s="14" t="s">
        <v>4463</v>
      </c>
      <c r="F5207" s="14">
        <f>TRUNC(중기기초자료!F460 * 중기전역변수!C5/1000,0)</f>
        <v>234021</v>
      </c>
      <c r="G5207" s="15">
        <f>TRUNC(F5207*D5207, 1)</f>
        <v>61173</v>
      </c>
      <c r="H5207" s="6" t="s">
        <v>5631</v>
      </c>
      <c r="I5207" s="6" t="s">
        <v>5631</v>
      </c>
      <c r="K5207" s="6" t="s">
        <v>724</v>
      </c>
      <c r="L5207" s="6" t="s">
        <v>5631</v>
      </c>
      <c r="M5207" s="6" t="s">
        <v>4525</v>
      </c>
      <c r="N5207" s="6" t="s">
        <v>3893</v>
      </c>
    </row>
    <row r="5208" spans="1:14" ht="15" customHeight="1">
      <c r="B5208" s="6" t="s">
        <v>4803</v>
      </c>
      <c r="G5208" s="14">
        <f>TRUNC(G5207, 0)</f>
        <v>61173</v>
      </c>
    </row>
    <row r="5209" spans="1:14" ht="15" customHeight="1">
      <c r="A5209" s="6" t="s">
        <v>3802</v>
      </c>
    </row>
    <row r="5210" spans="1:14" ht="15" customHeight="1">
      <c r="B5210" s="6" t="s">
        <v>4803</v>
      </c>
    </row>
    <row r="5211" spans="1:14" ht="15" customHeight="1">
      <c r="A5211" s="6" t="s">
        <v>2270</v>
      </c>
    </row>
    <row r="5212" spans="1:14" ht="15" customHeight="1">
      <c r="B5212" s="6" t="s">
        <v>4803</v>
      </c>
    </row>
    <row r="5213" spans="1:14" ht="15" customHeight="1">
      <c r="B5213" s="6" t="s">
        <v>588</v>
      </c>
      <c r="G5213" s="14">
        <f>TRUNC(G5208+G5210+G5212, 0)</f>
        <v>61173</v>
      </c>
    </row>
    <row r="5214" spans="1:14" ht="15" customHeight="1">
      <c r="A5214" s="13"/>
      <c r="B5214" s="13"/>
      <c r="C5214" s="13"/>
      <c r="D5214" s="13"/>
      <c r="E5214" s="13"/>
      <c r="F5214" s="13"/>
      <c r="G5214" s="13"/>
      <c r="H5214" s="13"/>
    </row>
    <row r="5215" spans="1:14" ht="15" customHeight="1">
      <c r="A5215" s="13" t="s">
        <v>4970</v>
      </c>
      <c r="B5215" s="13" t="s">
        <v>2834</v>
      </c>
      <c r="C5215" s="13"/>
      <c r="D5215" s="13"/>
      <c r="E5215" s="13"/>
      <c r="F5215" s="13"/>
      <c r="G5215" s="13"/>
      <c r="H5215" s="13"/>
      <c r="I5215" s="6" t="s">
        <v>5631</v>
      </c>
      <c r="J5215" s="6" t="s">
        <v>1353</v>
      </c>
    </row>
    <row r="5216" spans="1:14" ht="15" customHeight="1">
      <c r="A5216" s="13" t="s">
        <v>1567</v>
      </c>
      <c r="B5216" s="13" t="s">
        <v>4647</v>
      </c>
      <c r="C5216" s="13"/>
      <c r="D5216" s="13"/>
      <c r="E5216" s="13"/>
      <c r="F5216" s="13"/>
      <c r="G5216" s="13"/>
      <c r="H5216" s="13"/>
    </row>
    <row r="5217" spans="1:14" ht="15" customHeight="1">
      <c r="A5217" s="5" t="s">
        <v>4302</v>
      </c>
      <c r="B5217" s="5"/>
      <c r="C5217" s="5" t="s">
        <v>2755</v>
      </c>
      <c r="D5217" s="5" t="s">
        <v>182</v>
      </c>
      <c r="E5217" s="5" t="s">
        <v>5266</v>
      </c>
      <c r="F5217" s="5" t="s">
        <v>1321</v>
      </c>
      <c r="G5217" s="5" t="s">
        <v>780</v>
      </c>
      <c r="H5217" s="5" t="s">
        <v>1458</v>
      </c>
    </row>
    <row r="5218" spans="1:14" ht="15" customHeight="1">
      <c r="A5218" s="6" t="s">
        <v>405</v>
      </c>
      <c r="B5218" s="6" t="s">
        <v>5090</v>
      </c>
      <c r="C5218" s="6" t="s">
        <v>5075</v>
      </c>
      <c r="D5218" s="6">
        <f>(1286 + 714 + 614)*10^-4</f>
        <v>0.26140000000000002</v>
      </c>
      <c r="E5218" s="14" t="s">
        <v>4809</v>
      </c>
      <c r="F5218" s="14">
        <f>중기기초자료!F461</f>
        <v>351880</v>
      </c>
      <c r="G5218" s="15">
        <f>TRUNC(F5218*D5218, 1)</f>
        <v>91981.4</v>
      </c>
      <c r="H5218" s="6" t="s">
        <v>5631</v>
      </c>
      <c r="I5218" s="6" t="s">
        <v>5631</v>
      </c>
      <c r="K5218" s="6" t="s">
        <v>724</v>
      </c>
      <c r="L5218" s="6" t="s">
        <v>5631</v>
      </c>
      <c r="M5218" s="6" t="s">
        <v>5453</v>
      </c>
      <c r="N5218" s="6" t="s">
        <v>3893</v>
      </c>
    </row>
    <row r="5219" spans="1:14" ht="15" customHeight="1">
      <c r="B5219" s="6" t="s">
        <v>4803</v>
      </c>
      <c r="G5219" s="14">
        <f>TRUNC(G5218, 0)</f>
        <v>91981</v>
      </c>
    </row>
    <row r="5220" spans="1:14" ht="15" customHeight="1">
      <c r="A5220" s="6" t="s">
        <v>3802</v>
      </c>
    </row>
    <row r="5221" spans="1:14" ht="15" customHeight="1">
      <c r="B5221" s="6" t="s">
        <v>4803</v>
      </c>
    </row>
    <row r="5222" spans="1:14" ht="15" customHeight="1">
      <c r="A5222" s="6" t="s">
        <v>2270</v>
      </c>
    </row>
    <row r="5223" spans="1:14" ht="15" customHeight="1">
      <c r="B5223" s="6" t="s">
        <v>4803</v>
      </c>
    </row>
    <row r="5224" spans="1:14" ht="15" customHeight="1">
      <c r="B5224" s="6" t="s">
        <v>588</v>
      </c>
      <c r="G5224" s="14">
        <f>TRUNC(G5219+G5221+G5223, 0)</f>
        <v>91981</v>
      </c>
    </row>
    <row r="5225" spans="1:14" ht="15" customHeight="1">
      <c r="A5225" s="13"/>
      <c r="B5225" s="13"/>
      <c r="C5225" s="13"/>
      <c r="D5225" s="13"/>
      <c r="E5225" s="13"/>
      <c r="F5225" s="13"/>
      <c r="G5225" s="13"/>
      <c r="H5225" s="13"/>
    </row>
    <row r="5226" spans="1:14" ht="15" customHeight="1">
      <c r="A5226" s="13" t="s">
        <v>4970</v>
      </c>
      <c r="B5226" s="13" t="s">
        <v>4477</v>
      </c>
      <c r="C5226" s="13"/>
      <c r="D5226" s="13"/>
      <c r="E5226" s="13"/>
      <c r="F5226" s="13"/>
      <c r="G5226" s="13"/>
      <c r="H5226" s="13"/>
      <c r="I5226" s="6" t="s">
        <v>5631</v>
      </c>
      <c r="J5226" s="6" t="s">
        <v>2349</v>
      </c>
    </row>
    <row r="5227" spans="1:14" ht="15" customHeight="1">
      <c r="A5227" s="13" t="s">
        <v>1567</v>
      </c>
      <c r="B5227" s="13" t="s">
        <v>640</v>
      </c>
      <c r="C5227" s="13"/>
      <c r="D5227" s="13"/>
      <c r="E5227" s="13"/>
      <c r="F5227" s="13"/>
      <c r="G5227" s="13"/>
      <c r="H5227" s="13"/>
    </row>
    <row r="5228" spans="1:14" ht="15" customHeight="1">
      <c r="A5228" s="5" t="s">
        <v>4302</v>
      </c>
      <c r="B5228" s="5"/>
      <c r="C5228" s="5" t="s">
        <v>2755</v>
      </c>
      <c r="D5228" s="5" t="s">
        <v>182</v>
      </c>
      <c r="E5228" s="5" t="s">
        <v>5266</v>
      </c>
      <c r="F5228" s="5" t="s">
        <v>1321</v>
      </c>
      <c r="G5228" s="5" t="s">
        <v>780</v>
      </c>
      <c r="H5228" s="5" t="s">
        <v>1458</v>
      </c>
    </row>
    <row r="5229" spans="1:14" ht="15" customHeight="1">
      <c r="A5229" s="6" t="s">
        <v>405</v>
      </c>
      <c r="B5229" s="6" t="s">
        <v>2654</v>
      </c>
      <c r="C5229" s="6" t="s">
        <v>1215</v>
      </c>
      <c r="D5229" s="6">
        <f>(1500 + 1833 + 533)*10^-4</f>
        <v>0.3866</v>
      </c>
      <c r="E5229" s="14" t="s">
        <v>4463</v>
      </c>
      <c r="F5229" s="14">
        <f>TRUNC(중기기초자료!F462 * 중기전역변수!C5/1000,0)</f>
        <v>166168</v>
      </c>
      <c r="G5229" s="15">
        <f>TRUNC(F5229*D5229, 1)</f>
        <v>64240.5</v>
      </c>
      <c r="H5229" s="6" t="s">
        <v>5631</v>
      </c>
      <c r="I5229" s="6" t="s">
        <v>5631</v>
      </c>
      <c r="K5229" s="6" t="s">
        <v>724</v>
      </c>
      <c r="L5229" s="6" t="s">
        <v>5631</v>
      </c>
      <c r="M5229" s="6" t="s">
        <v>3476</v>
      </c>
      <c r="N5229" s="6" t="s">
        <v>614</v>
      </c>
    </row>
    <row r="5230" spans="1:14" ht="15" customHeight="1">
      <c r="B5230" s="6" t="s">
        <v>4803</v>
      </c>
      <c r="G5230" s="14">
        <f>TRUNC(G5229, 0)</f>
        <v>64240</v>
      </c>
    </row>
    <row r="5231" spans="1:14" ht="15" customHeight="1">
      <c r="A5231" s="6" t="s">
        <v>3802</v>
      </c>
      <c r="B5231" s="6" t="s">
        <v>2171</v>
      </c>
      <c r="C5231" s="6" t="s">
        <v>4283</v>
      </c>
      <c r="D5231" s="6">
        <v>25</v>
      </c>
      <c r="E5231" s="16" t="s">
        <v>5542</v>
      </c>
      <c r="F5231" s="16">
        <f>중기기초자료!D731</f>
        <v>1223</v>
      </c>
      <c r="G5231" s="15">
        <f>TRUNC(F5231*D5231, 1)</f>
        <v>30575</v>
      </c>
      <c r="H5231" s="6" t="s">
        <v>5631</v>
      </c>
      <c r="I5231" s="6" t="s">
        <v>5631</v>
      </c>
      <c r="K5231" s="6" t="s">
        <v>4875</v>
      </c>
      <c r="L5231" s="6" t="s">
        <v>5631</v>
      </c>
      <c r="M5231" s="6" t="s">
        <v>1155</v>
      </c>
    </row>
    <row r="5232" spans="1:14" ht="15" customHeight="1">
      <c r="B5232" s="6" t="s">
        <v>2955</v>
      </c>
      <c r="C5232" s="6" t="s">
        <v>4236</v>
      </c>
      <c r="D5232" s="6">
        <v>18</v>
      </c>
      <c r="E5232" s="16" t="s">
        <v>2305</v>
      </c>
      <c r="F5232" s="16">
        <v>0</v>
      </c>
      <c r="G5232" s="15">
        <f>TRUNC((G5231) * D5232/100, 1)</f>
        <v>5503.5</v>
      </c>
      <c r="H5232" s="6" t="s">
        <v>5631</v>
      </c>
      <c r="I5232" s="6" t="s">
        <v>5631</v>
      </c>
      <c r="K5232" s="6" t="s">
        <v>3386</v>
      </c>
      <c r="L5232" s="6" t="s">
        <v>5631</v>
      </c>
      <c r="M5232" s="6" t="s">
        <v>3749</v>
      </c>
      <c r="N5232" s="6" t="s">
        <v>5631</v>
      </c>
    </row>
    <row r="5233" spans="1:14" ht="15" customHeight="1">
      <c r="B5233" s="6" t="s">
        <v>4803</v>
      </c>
      <c r="G5233" s="14">
        <f>TRUNC(G5231+G5232, 0)</f>
        <v>36078</v>
      </c>
    </row>
    <row r="5234" spans="1:14" ht="15" customHeight="1">
      <c r="A5234" s="6" t="s">
        <v>2270</v>
      </c>
    </row>
    <row r="5235" spans="1:14" ht="15" customHeight="1">
      <c r="B5235" s="6" t="s">
        <v>4803</v>
      </c>
    </row>
    <row r="5236" spans="1:14" ht="15" customHeight="1">
      <c r="B5236" s="6" t="s">
        <v>588</v>
      </c>
      <c r="G5236" s="14">
        <f>TRUNC(G5230+G5233+G5235, 0)</f>
        <v>100318</v>
      </c>
    </row>
    <row r="5237" spans="1:14" ht="15" customHeight="1">
      <c r="A5237" s="13"/>
      <c r="B5237" s="13"/>
      <c r="C5237" s="13"/>
      <c r="D5237" s="13"/>
      <c r="E5237" s="13"/>
      <c r="F5237" s="13"/>
      <c r="G5237" s="13"/>
      <c r="H5237" s="13"/>
    </row>
    <row r="5238" spans="1:14" ht="15" customHeight="1">
      <c r="A5238" s="13" t="s">
        <v>4970</v>
      </c>
      <c r="B5238" s="13" t="s">
        <v>4106</v>
      </c>
      <c r="C5238" s="13"/>
      <c r="D5238" s="13"/>
      <c r="E5238" s="13"/>
      <c r="F5238" s="13"/>
      <c r="G5238" s="13"/>
      <c r="H5238" s="13"/>
      <c r="I5238" s="6" t="s">
        <v>5631</v>
      </c>
      <c r="J5238" s="6" t="s">
        <v>1969</v>
      </c>
    </row>
    <row r="5239" spans="1:14" ht="15" customHeight="1">
      <c r="A5239" s="13" t="s">
        <v>1567</v>
      </c>
      <c r="B5239" s="13" t="s">
        <v>3465</v>
      </c>
      <c r="C5239" s="13"/>
      <c r="D5239" s="13"/>
      <c r="E5239" s="13"/>
      <c r="F5239" s="13"/>
      <c r="G5239" s="13"/>
      <c r="H5239" s="13"/>
    </row>
    <row r="5240" spans="1:14" ht="15" customHeight="1">
      <c r="A5240" s="5" t="s">
        <v>4302</v>
      </c>
      <c r="B5240" s="5"/>
      <c r="C5240" s="5" t="s">
        <v>2755</v>
      </c>
      <c r="D5240" s="5" t="s">
        <v>182</v>
      </c>
      <c r="E5240" s="5" t="s">
        <v>5266</v>
      </c>
      <c r="F5240" s="5" t="s">
        <v>1321</v>
      </c>
      <c r="G5240" s="5" t="s">
        <v>780</v>
      </c>
      <c r="H5240" s="5" t="s">
        <v>1458</v>
      </c>
    </row>
    <row r="5241" spans="1:14" ht="15" customHeight="1">
      <c r="A5241" s="6" t="s">
        <v>405</v>
      </c>
      <c r="B5241" s="6" t="s">
        <v>5181</v>
      </c>
      <c r="C5241" s="6" t="s">
        <v>5408</v>
      </c>
      <c r="D5241" s="6">
        <f>(1286 + 500 + 614)*10^-4</f>
        <v>0.24000000000000002</v>
      </c>
      <c r="E5241" s="14" t="s">
        <v>4463</v>
      </c>
      <c r="F5241" s="14">
        <f>TRUNC(중기기초자료!F463 * 중기전역변수!C5/1000,0)</f>
        <v>825055</v>
      </c>
      <c r="G5241" s="15">
        <f>TRUNC(F5241*D5241, 1)</f>
        <v>198013.2</v>
      </c>
      <c r="H5241" s="6" t="s">
        <v>5631</v>
      </c>
      <c r="I5241" s="6" t="s">
        <v>5631</v>
      </c>
      <c r="K5241" s="6" t="s">
        <v>724</v>
      </c>
      <c r="L5241" s="6" t="s">
        <v>5631</v>
      </c>
      <c r="M5241" s="6" t="s">
        <v>3184</v>
      </c>
      <c r="N5241" s="6" t="s">
        <v>1247</v>
      </c>
    </row>
    <row r="5242" spans="1:14" ht="15" customHeight="1">
      <c r="B5242" s="6" t="s">
        <v>4803</v>
      </c>
      <c r="G5242" s="14">
        <f>TRUNC(G5241, 0)</f>
        <v>198013</v>
      </c>
    </row>
    <row r="5243" spans="1:14" ht="15" customHeight="1">
      <c r="A5243" s="6" t="s">
        <v>3802</v>
      </c>
    </row>
    <row r="5244" spans="1:14" ht="15" customHeight="1">
      <c r="B5244" s="6" t="s">
        <v>4803</v>
      </c>
    </row>
    <row r="5245" spans="1:14" ht="15" customHeight="1">
      <c r="A5245" s="6" t="s">
        <v>2270</v>
      </c>
    </row>
    <row r="5246" spans="1:14" ht="15" customHeight="1">
      <c r="B5246" s="6" t="s">
        <v>4803</v>
      </c>
    </row>
    <row r="5247" spans="1:14" ht="15" customHeight="1">
      <c r="B5247" s="6" t="s">
        <v>588</v>
      </c>
      <c r="G5247" s="14">
        <f>TRUNC(G5242+G5244+G5246, 0)</f>
        <v>198013</v>
      </c>
    </row>
    <row r="5248" spans="1:14" ht="15" customHeight="1">
      <c r="A5248" s="13"/>
      <c r="B5248" s="13"/>
      <c r="C5248" s="13"/>
      <c r="D5248" s="13"/>
      <c r="E5248" s="13"/>
      <c r="F5248" s="13"/>
      <c r="G5248" s="13"/>
      <c r="H5248" s="13"/>
    </row>
    <row r="5249" spans="1:14" ht="15" customHeight="1">
      <c r="A5249" s="13" t="s">
        <v>4970</v>
      </c>
      <c r="B5249" s="13" t="s">
        <v>4387</v>
      </c>
      <c r="C5249" s="13"/>
      <c r="D5249" s="13"/>
      <c r="E5249" s="13"/>
      <c r="F5249" s="13"/>
      <c r="G5249" s="13"/>
      <c r="H5249" s="13"/>
      <c r="I5249" s="6" t="s">
        <v>5631</v>
      </c>
      <c r="J5249" s="6" t="s">
        <v>3056</v>
      </c>
    </row>
    <row r="5250" spans="1:14" ht="15" customHeight="1">
      <c r="A5250" s="13" t="s">
        <v>1567</v>
      </c>
      <c r="B5250" s="13" t="s">
        <v>3997</v>
      </c>
      <c r="C5250" s="13"/>
      <c r="D5250" s="13"/>
      <c r="E5250" s="13"/>
      <c r="F5250" s="13"/>
      <c r="G5250" s="13"/>
      <c r="H5250" s="13"/>
    </row>
    <row r="5251" spans="1:14" ht="15" customHeight="1">
      <c r="A5251" s="5" t="s">
        <v>4302</v>
      </c>
      <c r="B5251" s="5"/>
      <c r="C5251" s="5" t="s">
        <v>2755</v>
      </c>
      <c r="D5251" s="5" t="s">
        <v>182</v>
      </c>
      <c r="E5251" s="5" t="s">
        <v>5266</v>
      </c>
      <c r="F5251" s="5" t="s">
        <v>1321</v>
      </c>
      <c r="G5251" s="5" t="s">
        <v>780</v>
      </c>
      <c r="H5251" s="5" t="s">
        <v>1458</v>
      </c>
    </row>
    <row r="5252" spans="1:14" ht="15" customHeight="1">
      <c r="A5252" s="6" t="s">
        <v>405</v>
      </c>
      <c r="B5252" s="6" t="s">
        <v>1883</v>
      </c>
      <c r="C5252" s="6" t="s">
        <v>0</v>
      </c>
      <c r="D5252" s="6">
        <f>(1429 + 873 + 683)*10^-4</f>
        <v>0.29849999999999999</v>
      </c>
      <c r="E5252" s="14" t="s">
        <v>4463</v>
      </c>
      <c r="F5252" s="14">
        <f>TRUNC(중기기초자료!F464 * 중기전역변수!C5/1000,0)</f>
        <v>2244507</v>
      </c>
      <c r="G5252" s="15">
        <f>TRUNC(F5252*D5252, 1)</f>
        <v>669985.30000000005</v>
      </c>
      <c r="H5252" s="6" t="s">
        <v>5631</v>
      </c>
      <c r="I5252" s="6" t="s">
        <v>5631</v>
      </c>
      <c r="K5252" s="6" t="s">
        <v>724</v>
      </c>
      <c r="L5252" s="6" t="s">
        <v>5631</v>
      </c>
      <c r="M5252" s="6" t="s">
        <v>1425</v>
      </c>
      <c r="N5252" s="6" t="s">
        <v>843</v>
      </c>
    </row>
    <row r="5253" spans="1:14" ht="15" customHeight="1">
      <c r="B5253" s="6" t="s">
        <v>4803</v>
      </c>
      <c r="G5253" s="14">
        <f>TRUNC(G5252, 0)</f>
        <v>669985</v>
      </c>
    </row>
    <row r="5254" spans="1:14" ht="15" customHeight="1">
      <c r="A5254" s="6" t="s">
        <v>3802</v>
      </c>
    </row>
    <row r="5255" spans="1:14" ht="15" customHeight="1">
      <c r="B5255" s="6" t="s">
        <v>4803</v>
      </c>
    </row>
    <row r="5256" spans="1:14" ht="15" customHeight="1">
      <c r="A5256" s="6" t="s">
        <v>2270</v>
      </c>
    </row>
    <row r="5257" spans="1:14" ht="15" customHeight="1">
      <c r="B5257" s="6" t="s">
        <v>4803</v>
      </c>
    </row>
    <row r="5258" spans="1:14" ht="15" customHeight="1">
      <c r="B5258" s="6" t="s">
        <v>588</v>
      </c>
      <c r="G5258" s="14">
        <f>TRUNC(G5253+G5255+G5257, 0)</f>
        <v>669985</v>
      </c>
    </row>
    <row r="5259" spans="1:14" ht="15" customHeight="1">
      <c r="A5259" s="13"/>
      <c r="B5259" s="13"/>
      <c r="C5259" s="13"/>
      <c r="D5259" s="13"/>
      <c r="E5259" s="13"/>
      <c r="F5259" s="13"/>
      <c r="G5259" s="13"/>
      <c r="H5259" s="13"/>
    </row>
    <row r="5260" spans="1:14" ht="15" customHeight="1">
      <c r="A5260" s="13" t="s">
        <v>4970</v>
      </c>
      <c r="B5260" s="13" t="s">
        <v>714</v>
      </c>
      <c r="C5260" s="13"/>
      <c r="D5260" s="13"/>
      <c r="E5260" s="13"/>
      <c r="F5260" s="13"/>
      <c r="G5260" s="13"/>
      <c r="H5260" s="13"/>
      <c r="I5260" s="6" t="s">
        <v>5631</v>
      </c>
      <c r="J5260" s="6" t="s">
        <v>1902</v>
      </c>
    </row>
    <row r="5261" spans="1:14" ht="15" customHeight="1">
      <c r="A5261" s="13" t="s">
        <v>1567</v>
      </c>
      <c r="B5261" s="13" t="s">
        <v>4351</v>
      </c>
      <c r="C5261" s="13"/>
      <c r="D5261" s="13"/>
      <c r="E5261" s="13"/>
      <c r="F5261" s="13"/>
      <c r="G5261" s="13"/>
      <c r="H5261" s="13"/>
    </row>
    <row r="5262" spans="1:14" ht="15" customHeight="1">
      <c r="A5262" s="5" t="s">
        <v>4302</v>
      </c>
      <c r="B5262" s="5"/>
      <c r="C5262" s="5" t="s">
        <v>2755</v>
      </c>
      <c r="D5262" s="5" t="s">
        <v>182</v>
      </c>
      <c r="E5262" s="5" t="s">
        <v>5266</v>
      </c>
      <c r="F5262" s="5" t="s">
        <v>1321</v>
      </c>
      <c r="G5262" s="5" t="s">
        <v>780</v>
      </c>
      <c r="H5262" s="5" t="s">
        <v>1458</v>
      </c>
    </row>
    <row r="5263" spans="1:14" ht="15" customHeight="1">
      <c r="A5263" s="6" t="s">
        <v>405</v>
      </c>
      <c r="B5263" s="6" t="s">
        <v>1038</v>
      </c>
      <c r="C5263" s="6" t="s">
        <v>3662</v>
      </c>
      <c r="D5263" s="6">
        <f>(584 + 584 + 422)*10^-4</f>
        <v>0.159</v>
      </c>
      <c r="E5263" s="14" t="s">
        <v>4463</v>
      </c>
      <c r="F5263" s="14">
        <f>TRUNC(중기기초자료!F465 * 중기전역변수!C5/1000,0)</f>
        <v>1641081</v>
      </c>
      <c r="G5263" s="15">
        <f>TRUNC(F5263*D5263, 1)</f>
        <v>260931.8</v>
      </c>
      <c r="H5263" s="6" t="s">
        <v>5631</v>
      </c>
      <c r="I5263" s="6" t="s">
        <v>5631</v>
      </c>
      <c r="K5263" s="6" t="s">
        <v>724</v>
      </c>
      <c r="L5263" s="6" t="s">
        <v>5631</v>
      </c>
      <c r="M5263" s="6" t="s">
        <v>3394</v>
      </c>
      <c r="N5263" s="6" t="s">
        <v>918</v>
      </c>
    </row>
    <row r="5264" spans="1:14" ht="15" customHeight="1">
      <c r="B5264" s="6" t="s">
        <v>4803</v>
      </c>
      <c r="G5264" s="14">
        <f>TRUNC(G5263, 0)</f>
        <v>260931</v>
      </c>
    </row>
    <row r="5265" spans="1:14" ht="15" customHeight="1">
      <c r="A5265" s="6" t="s">
        <v>3802</v>
      </c>
      <c r="B5265" s="6" t="s">
        <v>2171</v>
      </c>
      <c r="C5265" s="6" t="s">
        <v>4283</v>
      </c>
      <c r="D5265" s="6">
        <v>59.2</v>
      </c>
      <c r="E5265" s="16" t="s">
        <v>5542</v>
      </c>
      <c r="F5265" s="16">
        <f>중기기초자료!D731</f>
        <v>1223</v>
      </c>
      <c r="G5265" s="15">
        <f>TRUNC(F5265*D5265, 1)</f>
        <v>72401.600000000006</v>
      </c>
      <c r="H5265" s="6" t="s">
        <v>5631</v>
      </c>
      <c r="I5265" s="6" t="s">
        <v>5631</v>
      </c>
      <c r="K5265" s="6" t="s">
        <v>608</v>
      </c>
      <c r="L5265" s="6" t="s">
        <v>5631</v>
      </c>
      <c r="M5265" s="6" t="s">
        <v>1155</v>
      </c>
    </row>
    <row r="5266" spans="1:14" ht="15" customHeight="1">
      <c r="B5266" s="6" t="s">
        <v>2955</v>
      </c>
      <c r="C5266" s="6" t="s">
        <v>4236</v>
      </c>
      <c r="D5266" s="6">
        <v>18</v>
      </c>
      <c r="E5266" s="16" t="s">
        <v>2305</v>
      </c>
      <c r="F5266" s="16">
        <v>0</v>
      </c>
      <c r="G5266" s="15">
        <f>TRUNC((G5265) * D5266/100, 1)</f>
        <v>13032.2</v>
      </c>
      <c r="H5266" s="6" t="s">
        <v>5631</v>
      </c>
      <c r="I5266" s="6" t="s">
        <v>5631</v>
      </c>
      <c r="K5266" s="6" t="s">
        <v>4778</v>
      </c>
      <c r="L5266" s="6" t="s">
        <v>5631</v>
      </c>
      <c r="M5266" s="6" t="s">
        <v>3749</v>
      </c>
      <c r="N5266" s="6" t="s">
        <v>5631</v>
      </c>
    </row>
    <row r="5267" spans="1:14" ht="15" customHeight="1">
      <c r="B5267" s="6" t="s">
        <v>4803</v>
      </c>
      <c r="G5267" s="14">
        <f>TRUNC(G5265+G5266, 0)</f>
        <v>85433</v>
      </c>
    </row>
    <row r="5268" spans="1:14" ht="15" customHeight="1">
      <c r="A5268" s="6" t="s">
        <v>2270</v>
      </c>
      <c r="B5268" s="6" t="s">
        <v>2417</v>
      </c>
      <c r="C5268" s="6" t="s">
        <v>2659</v>
      </c>
      <c r="D5268" s="6">
        <v>1</v>
      </c>
      <c r="E5268" s="15" t="s">
        <v>3317</v>
      </c>
      <c r="F5268" s="15">
        <f>TRUNC(중기기초자료!E721 * 중기전역변수!C19, 1)</f>
        <v>25758.7</v>
      </c>
      <c r="G5268" s="15">
        <f>TRUNC(F5268*D5268, 1)</f>
        <v>25758.7</v>
      </c>
      <c r="H5268" s="6" t="s">
        <v>5631</v>
      </c>
      <c r="I5268" s="6" t="s">
        <v>5631</v>
      </c>
      <c r="K5268" s="6" t="s">
        <v>4875</v>
      </c>
      <c r="L5268" s="6" t="s">
        <v>5631</v>
      </c>
      <c r="M5268" s="6" t="s">
        <v>3230</v>
      </c>
    </row>
    <row r="5269" spans="1:14" ht="15" customHeight="1">
      <c r="B5269" s="6" t="s">
        <v>4803</v>
      </c>
      <c r="G5269" s="14">
        <f>TRUNC(G5268, 0)</f>
        <v>25758</v>
      </c>
    </row>
    <row r="5270" spans="1:14" ht="15" customHeight="1">
      <c r="B5270" s="6" t="s">
        <v>588</v>
      </c>
      <c r="G5270" s="14">
        <f>TRUNC(G5264+G5267+G5269, 0)</f>
        <v>372122</v>
      </c>
    </row>
    <row r="5271" spans="1:14" ht="15" customHeight="1">
      <c r="A5271" s="13"/>
      <c r="B5271" s="13"/>
      <c r="C5271" s="13"/>
      <c r="D5271" s="13"/>
      <c r="E5271" s="13"/>
      <c r="F5271" s="13"/>
      <c r="G5271" s="13"/>
      <c r="H5271" s="13"/>
    </row>
    <row r="5272" spans="1:14" ht="15" customHeight="1">
      <c r="A5272" s="13" t="s">
        <v>4970</v>
      </c>
      <c r="B5272" s="13" t="s">
        <v>595</v>
      </c>
      <c r="C5272" s="13"/>
      <c r="D5272" s="13"/>
      <c r="E5272" s="13"/>
      <c r="F5272" s="13"/>
      <c r="G5272" s="13"/>
      <c r="H5272" s="13"/>
      <c r="I5272" s="6" t="s">
        <v>5631</v>
      </c>
      <c r="J5272" s="6" t="s">
        <v>3300</v>
      </c>
    </row>
    <row r="5273" spans="1:14" ht="15" customHeight="1">
      <c r="A5273" s="13" t="s">
        <v>1567</v>
      </c>
      <c r="B5273" s="13" t="s">
        <v>298</v>
      </c>
      <c r="C5273" s="13"/>
      <c r="D5273" s="13"/>
      <c r="E5273" s="13"/>
      <c r="F5273" s="13"/>
      <c r="G5273" s="13"/>
      <c r="H5273" s="13"/>
    </row>
    <row r="5274" spans="1:14" ht="15" customHeight="1">
      <c r="A5274" s="5" t="s">
        <v>4302</v>
      </c>
      <c r="B5274" s="5"/>
      <c r="C5274" s="5" t="s">
        <v>2755</v>
      </c>
      <c r="D5274" s="5" t="s">
        <v>182</v>
      </c>
      <c r="E5274" s="5" t="s">
        <v>5266</v>
      </c>
      <c r="F5274" s="5" t="s">
        <v>1321</v>
      </c>
      <c r="G5274" s="5" t="s">
        <v>780</v>
      </c>
      <c r="H5274" s="5" t="s">
        <v>1458</v>
      </c>
    </row>
    <row r="5275" spans="1:14" ht="15" customHeight="1">
      <c r="A5275" s="6" t="s">
        <v>405</v>
      </c>
      <c r="B5275" s="6" t="s">
        <v>4305</v>
      </c>
      <c r="C5275" s="6" t="s">
        <v>2904</v>
      </c>
      <c r="D5275" s="6">
        <f>(1286 + 714 + 614)*10^-4</f>
        <v>0.26140000000000002</v>
      </c>
      <c r="E5275" s="14" t="s">
        <v>740</v>
      </c>
      <c r="F5275" s="14">
        <f>중기기초자료!F466</f>
        <v>94500</v>
      </c>
      <c r="G5275" s="15">
        <f>TRUNC(F5275*D5275, 1)</f>
        <v>24702.3</v>
      </c>
      <c r="H5275" s="6" t="s">
        <v>5631</v>
      </c>
      <c r="I5275" s="6" t="s">
        <v>5631</v>
      </c>
      <c r="K5275" s="6" t="s">
        <v>724</v>
      </c>
      <c r="L5275" s="6" t="s">
        <v>5631</v>
      </c>
      <c r="M5275" s="6" t="s">
        <v>2047</v>
      </c>
      <c r="N5275" s="6" t="s">
        <v>3893</v>
      </c>
    </row>
    <row r="5276" spans="1:14" ht="15" customHeight="1">
      <c r="B5276" s="6" t="s">
        <v>4803</v>
      </c>
      <c r="G5276" s="14">
        <f>TRUNC(G5275, 0)</f>
        <v>24702</v>
      </c>
    </row>
    <row r="5277" spans="1:14" ht="15" customHeight="1">
      <c r="A5277" s="6" t="s">
        <v>3802</v>
      </c>
      <c r="B5277" s="6" t="s">
        <v>2171</v>
      </c>
      <c r="C5277" s="6" t="s">
        <v>4283</v>
      </c>
      <c r="D5277" s="6">
        <v>15.4</v>
      </c>
      <c r="E5277" s="16" t="s">
        <v>5542</v>
      </c>
      <c r="F5277" s="16">
        <f>중기기초자료!D731</f>
        <v>1223</v>
      </c>
      <c r="G5277" s="15">
        <f>TRUNC(F5277*D5277, 1)</f>
        <v>18834.2</v>
      </c>
      <c r="H5277" s="6" t="s">
        <v>5631</v>
      </c>
      <c r="I5277" s="6" t="s">
        <v>5631</v>
      </c>
      <c r="K5277" s="6" t="s">
        <v>4875</v>
      </c>
      <c r="L5277" s="6" t="s">
        <v>5631</v>
      </c>
      <c r="M5277" s="6" t="s">
        <v>1155</v>
      </c>
    </row>
    <row r="5278" spans="1:14" ht="15" customHeight="1">
      <c r="B5278" s="6" t="s">
        <v>2955</v>
      </c>
      <c r="C5278" s="6" t="s">
        <v>4236</v>
      </c>
      <c r="D5278" s="6">
        <v>18</v>
      </c>
      <c r="E5278" s="16" t="s">
        <v>2305</v>
      </c>
      <c r="F5278" s="16">
        <v>0</v>
      </c>
      <c r="G5278" s="15">
        <f>TRUNC((G5277) * D5278/100, 1)</f>
        <v>3390.1</v>
      </c>
      <c r="H5278" s="6" t="s">
        <v>5631</v>
      </c>
      <c r="I5278" s="6" t="s">
        <v>5631</v>
      </c>
      <c r="K5278" s="6" t="s">
        <v>3386</v>
      </c>
      <c r="L5278" s="6" t="s">
        <v>5631</v>
      </c>
      <c r="M5278" s="6" t="s">
        <v>3749</v>
      </c>
      <c r="N5278" s="6" t="s">
        <v>5631</v>
      </c>
    </row>
    <row r="5279" spans="1:14" ht="15" customHeight="1">
      <c r="B5279" s="6" t="s">
        <v>4803</v>
      </c>
      <c r="G5279" s="14">
        <f>TRUNC(G5277+G5278, 0)</f>
        <v>22224</v>
      </c>
    </row>
    <row r="5280" spans="1:14" ht="15" customHeight="1">
      <c r="A5280" s="6" t="s">
        <v>2270</v>
      </c>
    </row>
    <row r="5281" spans="1:14" ht="15" customHeight="1">
      <c r="B5281" s="6" t="s">
        <v>4803</v>
      </c>
    </row>
    <row r="5282" spans="1:14" ht="15" customHeight="1">
      <c r="B5282" s="6" t="s">
        <v>588</v>
      </c>
      <c r="G5282" s="14">
        <f>TRUNC(G5276+G5279+G5281, 0)</f>
        <v>46926</v>
      </c>
    </row>
    <row r="5283" spans="1:14" ht="15" customHeight="1">
      <c r="A5283" s="13"/>
      <c r="B5283" s="13"/>
      <c r="C5283" s="13"/>
      <c r="D5283" s="13"/>
      <c r="E5283" s="13"/>
      <c r="F5283" s="13"/>
      <c r="G5283" s="13"/>
      <c r="H5283" s="13"/>
    </row>
    <row r="5284" spans="1:14" ht="15" customHeight="1">
      <c r="A5284" s="13" t="s">
        <v>4970</v>
      </c>
      <c r="B5284" s="13" t="s">
        <v>3339</v>
      </c>
      <c r="C5284" s="13"/>
      <c r="D5284" s="13"/>
      <c r="E5284" s="13"/>
      <c r="F5284" s="13"/>
      <c r="G5284" s="13"/>
      <c r="H5284" s="13"/>
      <c r="I5284" s="6" t="s">
        <v>5631</v>
      </c>
      <c r="J5284" s="6" t="s">
        <v>3492</v>
      </c>
    </row>
    <row r="5285" spans="1:14" ht="15" customHeight="1">
      <c r="A5285" s="13" t="s">
        <v>1567</v>
      </c>
      <c r="B5285" s="13" t="s">
        <v>481</v>
      </c>
      <c r="C5285" s="13"/>
      <c r="D5285" s="13"/>
      <c r="E5285" s="13"/>
      <c r="F5285" s="13"/>
      <c r="G5285" s="13"/>
      <c r="H5285" s="13"/>
    </row>
    <row r="5286" spans="1:14" ht="15" customHeight="1">
      <c r="A5286" s="5" t="s">
        <v>4302</v>
      </c>
      <c r="B5286" s="5"/>
      <c r="C5286" s="5" t="s">
        <v>2755</v>
      </c>
      <c r="D5286" s="5" t="s">
        <v>182</v>
      </c>
      <c r="E5286" s="5" t="s">
        <v>5266</v>
      </c>
      <c r="F5286" s="5" t="s">
        <v>1321</v>
      </c>
      <c r="G5286" s="5" t="s">
        <v>780</v>
      </c>
      <c r="H5286" s="5" t="s">
        <v>1458</v>
      </c>
    </row>
    <row r="5287" spans="1:14" ht="15" customHeight="1">
      <c r="A5287" s="6" t="s">
        <v>405</v>
      </c>
      <c r="B5287" s="6" t="s">
        <v>4305</v>
      </c>
      <c r="C5287" s="6" t="s">
        <v>5521</v>
      </c>
      <c r="D5287" s="6">
        <f>(1286 + 714 + 614)*10^-4</f>
        <v>0.26140000000000002</v>
      </c>
      <c r="E5287" s="14" t="s">
        <v>740</v>
      </c>
      <c r="F5287" s="14">
        <f>중기기초자료!F467</f>
        <v>129276</v>
      </c>
      <c r="G5287" s="15">
        <f>TRUNC(F5287*D5287, 1)</f>
        <v>33792.699999999997</v>
      </c>
      <c r="H5287" s="6" t="s">
        <v>5631</v>
      </c>
      <c r="I5287" s="6" t="s">
        <v>5631</v>
      </c>
      <c r="K5287" s="6" t="s">
        <v>724</v>
      </c>
      <c r="L5287" s="6" t="s">
        <v>5631</v>
      </c>
      <c r="M5287" s="6" t="s">
        <v>2315</v>
      </c>
      <c r="N5287" s="6" t="s">
        <v>3893</v>
      </c>
    </row>
    <row r="5288" spans="1:14" ht="15" customHeight="1">
      <c r="B5288" s="6" t="s">
        <v>4803</v>
      </c>
      <c r="G5288" s="14">
        <f>TRUNC(G5287, 0)</f>
        <v>33792</v>
      </c>
    </row>
    <row r="5289" spans="1:14" ht="15" customHeight="1">
      <c r="A5289" s="6" t="s">
        <v>3802</v>
      </c>
      <c r="B5289" s="6" t="s">
        <v>2171</v>
      </c>
      <c r="C5289" s="6" t="s">
        <v>4283</v>
      </c>
      <c r="D5289" s="6">
        <v>19.3</v>
      </c>
      <c r="E5289" s="16" t="s">
        <v>5542</v>
      </c>
      <c r="F5289" s="16">
        <f>중기기초자료!D731</f>
        <v>1223</v>
      </c>
      <c r="G5289" s="15">
        <f>TRUNC(F5289*D5289, 1)</f>
        <v>23603.9</v>
      </c>
      <c r="H5289" s="6" t="s">
        <v>5631</v>
      </c>
      <c r="I5289" s="6" t="s">
        <v>5631</v>
      </c>
      <c r="K5289" s="6" t="s">
        <v>4875</v>
      </c>
      <c r="L5289" s="6" t="s">
        <v>5631</v>
      </c>
      <c r="M5289" s="6" t="s">
        <v>1155</v>
      </c>
    </row>
    <row r="5290" spans="1:14" ht="15" customHeight="1">
      <c r="B5290" s="6" t="s">
        <v>2955</v>
      </c>
      <c r="C5290" s="6" t="s">
        <v>4236</v>
      </c>
      <c r="D5290" s="6">
        <v>18</v>
      </c>
      <c r="E5290" s="16" t="s">
        <v>2305</v>
      </c>
      <c r="F5290" s="16">
        <v>0</v>
      </c>
      <c r="G5290" s="15">
        <f>TRUNC((G5289) * D5290/100, 1)</f>
        <v>4248.7</v>
      </c>
      <c r="H5290" s="6" t="s">
        <v>5631</v>
      </c>
      <c r="I5290" s="6" t="s">
        <v>5631</v>
      </c>
      <c r="K5290" s="6" t="s">
        <v>3386</v>
      </c>
      <c r="L5290" s="6" t="s">
        <v>5631</v>
      </c>
      <c r="M5290" s="6" t="s">
        <v>3749</v>
      </c>
      <c r="N5290" s="6" t="s">
        <v>5631</v>
      </c>
    </row>
    <row r="5291" spans="1:14" ht="15" customHeight="1">
      <c r="B5291" s="6" t="s">
        <v>4803</v>
      </c>
      <c r="G5291" s="14">
        <f>TRUNC(G5289+G5290, 0)</f>
        <v>27852</v>
      </c>
    </row>
    <row r="5292" spans="1:14" ht="15" customHeight="1">
      <c r="A5292" s="6" t="s">
        <v>2270</v>
      </c>
    </row>
    <row r="5293" spans="1:14" ht="15" customHeight="1">
      <c r="B5293" s="6" t="s">
        <v>4803</v>
      </c>
    </row>
    <row r="5294" spans="1:14" ht="15" customHeight="1">
      <c r="B5294" s="6" t="s">
        <v>588</v>
      </c>
      <c r="G5294" s="14">
        <f>TRUNC(G5288+G5291+G5293, 0)</f>
        <v>61644</v>
      </c>
    </row>
    <row r="5295" spans="1:14" ht="15" customHeight="1">
      <c r="A5295" s="13"/>
      <c r="B5295" s="13"/>
      <c r="C5295" s="13"/>
      <c r="D5295" s="13"/>
      <c r="E5295" s="13"/>
      <c r="F5295" s="13"/>
      <c r="G5295" s="13"/>
      <c r="H5295" s="13"/>
    </row>
    <row r="5296" spans="1:14" ht="15" customHeight="1">
      <c r="A5296" s="13" t="s">
        <v>4970</v>
      </c>
      <c r="B5296" s="13" t="s">
        <v>633</v>
      </c>
      <c r="C5296" s="13"/>
      <c r="D5296" s="13"/>
      <c r="E5296" s="13"/>
      <c r="F5296" s="13"/>
      <c r="G5296" s="13"/>
      <c r="H5296" s="13"/>
      <c r="I5296" s="6" t="s">
        <v>5631</v>
      </c>
      <c r="J5296" s="6" t="s">
        <v>3099</v>
      </c>
    </row>
    <row r="5297" spans="1:14" ht="15" customHeight="1">
      <c r="A5297" s="13" t="s">
        <v>1567</v>
      </c>
      <c r="B5297" s="13" t="s">
        <v>3660</v>
      </c>
      <c r="C5297" s="13"/>
      <c r="D5297" s="13"/>
      <c r="E5297" s="13"/>
      <c r="F5297" s="13"/>
      <c r="G5297" s="13"/>
      <c r="H5297" s="13"/>
    </row>
    <row r="5298" spans="1:14" ht="15" customHeight="1">
      <c r="A5298" s="5" t="s">
        <v>4302</v>
      </c>
      <c r="B5298" s="5"/>
      <c r="C5298" s="5" t="s">
        <v>2755</v>
      </c>
      <c r="D5298" s="5" t="s">
        <v>182</v>
      </c>
      <c r="E5298" s="5" t="s">
        <v>5266</v>
      </c>
      <c r="F5298" s="5" t="s">
        <v>1321</v>
      </c>
      <c r="G5298" s="5" t="s">
        <v>780</v>
      </c>
      <c r="H5298" s="5" t="s">
        <v>1458</v>
      </c>
    </row>
    <row r="5299" spans="1:14" ht="15" customHeight="1">
      <c r="A5299" s="6" t="s">
        <v>405</v>
      </c>
      <c r="B5299" s="6" t="s">
        <v>4305</v>
      </c>
      <c r="C5299" s="6" t="s">
        <v>4578</v>
      </c>
      <c r="D5299" s="6">
        <f>(1286 + 714 + 614)*10^-4</f>
        <v>0.26140000000000002</v>
      </c>
      <c r="E5299" s="14" t="s">
        <v>740</v>
      </c>
      <c r="F5299" s="14">
        <f>중기기초자료!F468</f>
        <v>142884</v>
      </c>
      <c r="G5299" s="15">
        <f>TRUNC(F5299*D5299, 1)</f>
        <v>37349.800000000003</v>
      </c>
      <c r="H5299" s="6" t="s">
        <v>5631</v>
      </c>
      <c r="I5299" s="6" t="s">
        <v>5631</v>
      </c>
      <c r="K5299" s="6" t="s">
        <v>724</v>
      </c>
      <c r="L5299" s="6" t="s">
        <v>5631</v>
      </c>
      <c r="M5299" s="6" t="s">
        <v>1528</v>
      </c>
      <c r="N5299" s="6" t="s">
        <v>3893</v>
      </c>
    </row>
    <row r="5300" spans="1:14" ht="15" customHeight="1">
      <c r="B5300" s="6" t="s">
        <v>4803</v>
      </c>
      <c r="G5300" s="14">
        <f>TRUNC(G5299, 0)</f>
        <v>37349</v>
      </c>
    </row>
    <row r="5301" spans="1:14" ht="15" customHeight="1">
      <c r="A5301" s="6" t="s">
        <v>3802</v>
      </c>
      <c r="B5301" s="6" t="s">
        <v>2171</v>
      </c>
      <c r="C5301" s="6" t="s">
        <v>4283</v>
      </c>
      <c r="D5301" s="6">
        <v>24</v>
      </c>
      <c r="E5301" s="16" t="s">
        <v>5542</v>
      </c>
      <c r="F5301" s="16">
        <f>중기기초자료!D731</f>
        <v>1223</v>
      </c>
      <c r="G5301" s="15">
        <f>TRUNC(F5301*D5301, 1)</f>
        <v>29352</v>
      </c>
      <c r="H5301" s="6" t="s">
        <v>5631</v>
      </c>
      <c r="I5301" s="6" t="s">
        <v>5631</v>
      </c>
      <c r="K5301" s="6" t="s">
        <v>4875</v>
      </c>
      <c r="L5301" s="6" t="s">
        <v>5631</v>
      </c>
      <c r="M5301" s="6" t="s">
        <v>1155</v>
      </c>
    </row>
    <row r="5302" spans="1:14" ht="15" customHeight="1">
      <c r="B5302" s="6" t="s">
        <v>2955</v>
      </c>
      <c r="C5302" s="6" t="s">
        <v>4236</v>
      </c>
      <c r="D5302" s="6">
        <v>18</v>
      </c>
      <c r="E5302" s="16" t="s">
        <v>2305</v>
      </c>
      <c r="F5302" s="16">
        <v>0</v>
      </c>
      <c r="G5302" s="15">
        <f>TRUNC((G5301) * D5302/100, 1)</f>
        <v>5283.3</v>
      </c>
      <c r="H5302" s="6" t="s">
        <v>5631</v>
      </c>
      <c r="I5302" s="6" t="s">
        <v>5631</v>
      </c>
      <c r="K5302" s="6" t="s">
        <v>3386</v>
      </c>
      <c r="L5302" s="6" t="s">
        <v>5631</v>
      </c>
      <c r="M5302" s="6" t="s">
        <v>3749</v>
      </c>
      <c r="N5302" s="6" t="s">
        <v>5631</v>
      </c>
    </row>
    <row r="5303" spans="1:14" ht="15" customHeight="1">
      <c r="B5303" s="6" t="s">
        <v>4803</v>
      </c>
      <c r="G5303" s="14">
        <f>TRUNC(G5301+G5302, 0)</f>
        <v>34635</v>
      </c>
    </row>
    <row r="5304" spans="1:14" ht="15" customHeight="1">
      <c r="A5304" s="6" t="s">
        <v>2270</v>
      </c>
    </row>
    <row r="5305" spans="1:14" ht="15" customHeight="1">
      <c r="B5305" s="6" t="s">
        <v>4803</v>
      </c>
    </row>
    <row r="5306" spans="1:14" ht="15" customHeight="1">
      <c r="B5306" s="6" t="s">
        <v>588</v>
      </c>
      <c r="G5306" s="14">
        <f>TRUNC(G5300+G5303+G5305, 0)</f>
        <v>71984</v>
      </c>
    </row>
    <row r="5307" spans="1:14" ht="15" customHeight="1">
      <c r="A5307" s="13"/>
      <c r="B5307" s="13"/>
      <c r="C5307" s="13"/>
      <c r="D5307" s="13"/>
      <c r="E5307" s="13"/>
      <c r="F5307" s="13"/>
      <c r="G5307" s="13"/>
      <c r="H5307" s="13"/>
    </row>
    <row r="5308" spans="1:14" ht="15" customHeight="1">
      <c r="A5308" s="13" t="s">
        <v>4970</v>
      </c>
      <c r="B5308" s="13" t="s">
        <v>2262</v>
      </c>
      <c r="C5308" s="13"/>
      <c r="D5308" s="13"/>
      <c r="E5308" s="13"/>
      <c r="F5308" s="13"/>
      <c r="G5308" s="13"/>
      <c r="H5308" s="13"/>
      <c r="I5308" s="6" t="s">
        <v>5631</v>
      </c>
      <c r="J5308" s="6" t="s">
        <v>2388</v>
      </c>
    </row>
    <row r="5309" spans="1:14" ht="15" customHeight="1">
      <c r="A5309" s="13" t="s">
        <v>1567</v>
      </c>
      <c r="B5309" s="13" t="s">
        <v>480</v>
      </c>
      <c r="C5309" s="13"/>
      <c r="D5309" s="13"/>
      <c r="E5309" s="13"/>
      <c r="F5309" s="13"/>
      <c r="G5309" s="13"/>
      <c r="H5309" s="13"/>
    </row>
    <row r="5310" spans="1:14" ht="15" customHeight="1">
      <c r="A5310" s="5" t="s">
        <v>4302</v>
      </c>
      <c r="B5310" s="5"/>
      <c r="C5310" s="5" t="s">
        <v>2755</v>
      </c>
      <c r="D5310" s="5" t="s">
        <v>182</v>
      </c>
      <c r="E5310" s="5" t="s">
        <v>5266</v>
      </c>
      <c r="F5310" s="5" t="s">
        <v>1321</v>
      </c>
      <c r="G5310" s="5" t="s">
        <v>780</v>
      </c>
      <c r="H5310" s="5" t="s">
        <v>1458</v>
      </c>
    </row>
    <row r="5311" spans="1:14" ht="15" customHeight="1">
      <c r="A5311" s="6" t="s">
        <v>405</v>
      </c>
      <c r="B5311" s="6" t="s">
        <v>4305</v>
      </c>
      <c r="C5311" s="6" t="s">
        <v>5495</v>
      </c>
      <c r="D5311" s="6">
        <f>(1286 + 714 + 614)*10^-4</f>
        <v>0.26140000000000002</v>
      </c>
      <c r="E5311" s="14" t="s">
        <v>740</v>
      </c>
      <c r="F5311" s="14">
        <f>중기기초자료!F469</f>
        <v>197316</v>
      </c>
      <c r="G5311" s="15">
        <f>TRUNC(F5311*D5311, 1)</f>
        <v>51578.400000000001</v>
      </c>
      <c r="H5311" s="6" t="s">
        <v>5631</v>
      </c>
      <c r="I5311" s="6" t="s">
        <v>5631</v>
      </c>
      <c r="K5311" s="6" t="s">
        <v>724</v>
      </c>
      <c r="L5311" s="6" t="s">
        <v>5631</v>
      </c>
      <c r="M5311" s="6" t="s">
        <v>3603</v>
      </c>
      <c r="N5311" s="6" t="s">
        <v>3893</v>
      </c>
    </row>
    <row r="5312" spans="1:14" ht="15" customHeight="1">
      <c r="B5312" s="6" t="s">
        <v>4803</v>
      </c>
      <c r="G5312" s="14">
        <f>TRUNC(G5311, 0)</f>
        <v>51578</v>
      </c>
    </row>
    <row r="5313" spans="1:14" ht="15" customHeight="1">
      <c r="A5313" s="6" t="s">
        <v>3802</v>
      </c>
      <c r="B5313" s="6" t="s">
        <v>2171</v>
      </c>
      <c r="C5313" s="6" t="s">
        <v>4283</v>
      </c>
      <c r="D5313" s="6">
        <v>31.8</v>
      </c>
      <c r="E5313" s="16" t="s">
        <v>5542</v>
      </c>
      <c r="F5313" s="16">
        <f>중기기초자료!D731</f>
        <v>1223</v>
      </c>
      <c r="G5313" s="15">
        <f>TRUNC(F5313*D5313, 1)</f>
        <v>38891.4</v>
      </c>
      <c r="H5313" s="6" t="s">
        <v>5631</v>
      </c>
      <c r="I5313" s="6" t="s">
        <v>5631</v>
      </c>
      <c r="K5313" s="6" t="s">
        <v>4875</v>
      </c>
      <c r="L5313" s="6" t="s">
        <v>5631</v>
      </c>
      <c r="M5313" s="6" t="s">
        <v>1155</v>
      </c>
    </row>
    <row r="5314" spans="1:14" ht="15" customHeight="1">
      <c r="B5314" s="6" t="s">
        <v>2955</v>
      </c>
      <c r="C5314" s="6" t="s">
        <v>4236</v>
      </c>
      <c r="D5314" s="6">
        <v>18</v>
      </c>
      <c r="E5314" s="16" t="s">
        <v>2305</v>
      </c>
      <c r="F5314" s="16">
        <v>0</v>
      </c>
      <c r="G5314" s="15">
        <f>TRUNC((G5313) * D5314/100, 1)</f>
        <v>7000.4</v>
      </c>
      <c r="H5314" s="6" t="s">
        <v>5631</v>
      </c>
      <c r="I5314" s="6" t="s">
        <v>5631</v>
      </c>
      <c r="K5314" s="6" t="s">
        <v>3386</v>
      </c>
      <c r="L5314" s="6" t="s">
        <v>5631</v>
      </c>
      <c r="M5314" s="6" t="s">
        <v>3749</v>
      </c>
      <c r="N5314" s="6" t="s">
        <v>5631</v>
      </c>
    </row>
    <row r="5315" spans="1:14" ht="15" customHeight="1">
      <c r="B5315" s="6" t="s">
        <v>4803</v>
      </c>
      <c r="G5315" s="14">
        <f>TRUNC(G5313+G5314, 0)</f>
        <v>45891</v>
      </c>
    </row>
    <row r="5316" spans="1:14" ht="15" customHeight="1">
      <c r="A5316" s="6" t="s">
        <v>2270</v>
      </c>
    </row>
    <row r="5317" spans="1:14" ht="15" customHeight="1">
      <c r="B5317" s="6" t="s">
        <v>4803</v>
      </c>
    </row>
    <row r="5318" spans="1:14" ht="15" customHeight="1">
      <c r="B5318" s="6" t="s">
        <v>588</v>
      </c>
      <c r="G5318" s="14">
        <f>TRUNC(G5312+G5315+G5317, 0)</f>
        <v>97469</v>
      </c>
    </row>
    <row r="5319" spans="1:14" ht="15" customHeight="1">
      <c r="A5319" s="13"/>
      <c r="B5319" s="13"/>
      <c r="C5319" s="13"/>
      <c r="D5319" s="13"/>
      <c r="E5319" s="13"/>
      <c r="F5319" s="13"/>
      <c r="G5319" s="13"/>
      <c r="H5319" s="13"/>
    </row>
    <row r="5320" spans="1:14" ht="15" customHeight="1">
      <c r="A5320" s="13" t="s">
        <v>4970</v>
      </c>
      <c r="B5320" s="13" t="s">
        <v>616</v>
      </c>
      <c r="C5320" s="13"/>
      <c r="D5320" s="13"/>
      <c r="E5320" s="13"/>
      <c r="F5320" s="13"/>
      <c r="G5320" s="13"/>
      <c r="H5320" s="13"/>
      <c r="I5320" s="6" t="s">
        <v>5631</v>
      </c>
      <c r="J5320" s="6" t="s">
        <v>4730</v>
      </c>
    </row>
    <row r="5321" spans="1:14" ht="15" customHeight="1">
      <c r="A5321" s="13" t="s">
        <v>1567</v>
      </c>
      <c r="B5321" s="13" t="s">
        <v>2524</v>
      </c>
      <c r="C5321" s="13"/>
      <c r="D5321" s="13"/>
      <c r="E5321" s="13"/>
      <c r="F5321" s="13"/>
      <c r="G5321" s="13"/>
      <c r="H5321" s="13"/>
    </row>
    <row r="5322" spans="1:14" ht="15" customHeight="1">
      <c r="A5322" s="5" t="s">
        <v>4302</v>
      </c>
      <c r="B5322" s="5"/>
      <c r="C5322" s="5" t="s">
        <v>2755</v>
      </c>
      <c r="D5322" s="5" t="s">
        <v>182</v>
      </c>
      <c r="E5322" s="5" t="s">
        <v>5266</v>
      </c>
      <c r="F5322" s="5" t="s">
        <v>1321</v>
      </c>
      <c r="G5322" s="5" t="s">
        <v>780</v>
      </c>
      <c r="H5322" s="5" t="s">
        <v>1458</v>
      </c>
    </row>
    <row r="5323" spans="1:14" ht="15" customHeight="1">
      <c r="A5323" s="6" t="s">
        <v>405</v>
      </c>
      <c r="B5323" s="6" t="s">
        <v>4305</v>
      </c>
      <c r="C5323" s="6" t="s">
        <v>245</v>
      </c>
      <c r="D5323" s="6">
        <f>(1286 + 714 + 614)*10^-4</f>
        <v>0.26140000000000002</v>
      </c>
      <c r="E5323" s="14" t="s">
        <v>740</v>
      </c>
      <c r="F5323" s="14">
        <f>중기기초자료!F470</f>
        <v>238140</v>
      </c>
      <c r="G5323" s="15">
        <f>TRUNC(F5323*D5323, 1)</f>
        <v>62249.7</v>
      </c>
      <c r="H5323" s="6" t="s">
        <v>5631</v>
      </c>
      <c r="I5323" s="6" t="s">
        <v>5631</v>
      </c>
      <c r="K5323" s="6" t="s">
        <v>724</v>
      </c>
      <c r="L5323" s="6" t="s">
        <v>5631</v>
      </c>
      <c r="M5323" s="6" t="s">
        <v>687</v>
      </c>
      <c r="N5323" s="6" t="s">
        <v>3893</v>
      </c>
    </row>
    <row r="5324" spans="1:14" ht="15" customHeight="1">
      <c r="B5324" s="6" t="s">
        <v>4803</v>
      </c>
      <c r="G5324" s="14">
        <f>TRUNC(G5323, 0)</f>
        <v>62249</v>
      </c>
    </row>
    <row r="5325" spans="1:14" ht="15" customHeight="1">
      <c r="A5325" s="6" t="s">
        <v>3802</v>
      </c>
      <c r="B5325" s="6" t="s">
        <v>2171</v>
      </c>
      <c r="C5325" s="6" t="s">
        <v>4283</v>
      </c>
      <c r="D5325" s="6">
        <v>42.3</v>
      </c>
      <c r="E5325" s="16" t="s">
        <v>5542</v>
      </c>
      <c r="F5325" s="16">
        <f>중기기초자료!D731</f>
        <v>1223</v>
      </c>
      <c r="G5325" s="15">
        <f>TRUNC(F5325*D5325, 1)</f>
        <v>51732.9</v>
      </c>
      <c r="H5325" s="6" t="s">
        <v>5631</v>
      </c>
      <c r="I5325" s="6" t="s">
        <v>5631</v>
      </c>
      <c r="K5325" s="6" t="s">
        <v>4875</v>
      </c>
      <c r="L5325" s="6" t="s">
        <v>5631</v>
      </c>
      <c r="M5325" s="6" t="s">
        <v>1155</v>
      </c>
    </row>
    <row r="5326" spans="1:14" ht="15" customHeight="1">
      <c r="B5326" s="6" t="s">
        <v>2955</v>
      </c>
      <c r="C5326" s="6" t="s">
        <v>4236</v>
      </c>
      <c r="D5326" s="6">
        <v>18</v>
      </c>
      <c r="E5326" s="16" t="s">
        <v>2305</v>
      </c>
      <c r="F5326" s="16">
        <v>0</v>
      </c>
      <c r="G5326" s="15">
        <f>TRUNC((G5325) * D5326/100, 1)</f>
        <v>9311.9</v>
      </c>
      <c r="H5326" s="6" t="s">
        <v>5631</v>
      </c>
      <c r="I5326" s="6" t="s">
        <v>5631</v>
      </c>
      <c r="K5326" s="6" t="s">
        <v>3386</v>
      </c>
      <c r="L5326" s="6" t="s">
        <v>5631</v>
      </c>
      <c r="M5326" s="6" t="s">
        <v>3749</v>
      </c>
      <c r="N5326" s="6" t="s">
        <v>5631</v>
      </c>
    </row>
    <row r="5327" spans="1:14" ht="15" customHeight="1">
      <c r="B5327" s="6" t="s">
        <v>4803</v>
      </c>
      <c r="G5327" s="14">
        <f>TRUNC(G5325+G5326, 0)</f>
        <v>61044</v>
      </c>
    </row>
    <row r="5328" spans="1:14" ht="15" customHeight="1">
      <c r="A5328" s="6" t="s">
        <v>2270</v>
      </c>
    </row>
    <row r="5329" spans="1:14" ht="15" customHeight="1">
      <c r="B5329" s="6" t="s">
        <v>4803</v>
      </c>
    </row>
    <row r="5330" spans="1:14" ht="15" customHeight="1">
      <c r="B5330" s="6" t="s">
        <v>588</v>
      </c>
      <c r="G5330" s="14">
        <f>TRUNC(G5324+G5327+G5329, 0)</f>
        <v>123293</v>
      </c>
    </row>
    <row r="5331" spans="1:14" ht="15" customHeight="1">
      <c r="A5331" s="13"/>
      <c r="B5331" s="13"/>
      <c r="C5331" s="13"/>
      <c r="D5331" s="13"/>
      <c r="E5331" s="13"/>
      <c r="F5331" s="13"/>
      <c r="G5331" s="13"/>
      <c r="H5331" s="13"/>
    </row>
    <row r="5332" spans="1:14" ht="15" customHeight="1">
      <c r="A5332" s="13" t="s">
        <v>4970</v>
      </c>
      <c r="B5332" s="13" t="s">
        <v>3698</v>
      </c>
      <c r="C5332" s="13"/>
      <c r="D5332" s="13"/>
      <c r="E5332" s="13"/>
      <c r="F5332" s="13"/>
      <c r="G5332" s="13"/>
      <c r="H5332" s="13"/>
      <c r="I5332" s="6" t="s">
        <v>5631</v>
      </c>
      <c r="J5332" s="6" t="s">
        <v>548</v>
      </c>
    </row>
    <row r="5333" spans="1:14" ht="15" customHeight="1">
      <c r="A5333" s="13" t="s">
        <v>1567</v>
      </c>
      <c r="B5333" s="13" t="s">
        <v>2013</v>
      </c>
      <c r="C5333" s="13"/>
      <c r="D5333" s="13"/>
      <c r="E5333" s="13"/>
      <c r="F5333" s="13"/>
      <c r="G5333" s="13"/>
      <c r="H5333" s="13"/>
    </row>
    <row r="5334" spans="1:14" ht="15" customHeight="1">
      <c r="A5334" s="5" t="s">
        <v>4302</v>
      </c>
      <c r="B5334" s="5"/>
      <c r="C5334" s="5" t="s">
        <v>2755</v>
      </c>
      <c r="D5334" s="5" t="s">
        <v>182</v>
      </c>
      <c r="E5334" s="5" t="s">
        <v>5266</v>
      </c>
      <c r="F5334" s="5" t="s">
        <v>1321</v>
      </c>
      <c r="G5334" s="5" t="s">
        <v>780</v>
      </c>
      <c r="H5334" s="5" t="s">
        <v>1458</v>
      </c>
    </row>
    <row r="5335" spans="1:14" ht="15" customHeight="1">
      <c r="A5335" s="6" t="s">
        <v>405</v>
      </c>
      <c r="B5335" s="6" t="s">
        <v>3561</v>
      </c>
      <c r="C5335" s="6" t="s">
        <v>4128</v>
      </c>
      <c r="D5335" s="6">
        <f>(900 + 700 + 438)*10^-4</f>
        <v>0.20380000000000001</v>
      </c>
      <c r="E5335" s="14" t="s">
        <v>740</v>
      </c>
      <c r="F5335" s="14">
        <f>중기기초자료!F471</f>
        <v>400000</v>
      </c>
      <c r="G5335" s="15">
        <f>TRUNC(F5335*D5335, 1)</f>
        <v>81520</v>
      </c>
      <c r="H5335" s="6" t="s">
        <v>5631</v>
      </c>
      <c r="I5335" s="6" t="s">
        <v>5631</v>
      </c>
      <c r="K5335" s="6" t="s">
        <v>724</v>
      </c>
      <c r="L5335" s="6" t="s">
        <v>5631</v>
      </c>
      <c r="M5335" s="6" t="s">
        <v>4850</v>
      </c>
      <c r="N5335" s="6" t="s">
        <v>1664</v>
      </c>
    </row>
    <row r="5336" spans="1:14" ht="15" customHeight="1">
      <c r="B5336" s="6" t="s">
        <v>4803</v>
      </c>
      <c r="G5336" s="14">
        <f>TRUNC(G5335, 0)</f>
        <v>81520</v>
      </c>
    </row>
    <row r="5337" spans="1:14" ht="15" customHeight="1">
      <c r="A5337" s="6" t="s">
        <v>3802</v>
      </c>
      <c r="B5337" s="6" t="s">
        <v>2171</v>
      </c>
      <c r="C5337" s="6" t="s">
        <v>4283</v>
      </c>
      <c r="D5337" s="6">
        <v>29.8</v>
      </c>
      <c r="E5337" s="16" t="s">
        <v>5542</v>
      </c>
      <c r="F5337" s="16">
        <f>중기기초자료!D731</f>
        <v>1223</v>
      </c>
      <c r="G5337" s="15">
        <f>TRUNC(F5337*D5337, 1)</f>
        <v>36445.4</v>
      </c>
      <c r="H5337" s="6" t="s">
        <v>5631</v>
      </c>
      <c r="I5337" s="6" t="s">
        <v>5631</v>
      </c>
      <c r="K5337" s="6" t="s">
        <v>4875</v>
      </c>
      <c r="L5337" s="6" t="s">
        <v>5631</v>
      </c>
      <c r="M5337" s="6" t="s">
        <v>1155</v>
      </c>
    </row>
    <row r="5338" spans="1:14" ht="15" customHeight="1">
      <c r="B5338" s="6" t="s">
        <v>2955</v>
      </c>
      <c r="C5338" s="6" t="s">
        <v>4236</v>
      </c>
      <c r="D5338" s="6">
        <v>15</v>
      </c>
      <c r="E5338" s="16" t="s">
        <v>2305</v>
      </c>
      <c r="F5338" s="16">
        <v>0</v>
      </c>
      <c r="G5338" s="15">
        <f>TRUNC((G5337) * D5338/100, 1)</f>
        <v>5466.8</v>
      </c>
      <c r="H5338" s="6" t="s">
        <v>5631</v>
      </c>
      <c r="I5338" s="6" t="s">
        <v>5631</v>
      </c>
      <c r="K5338" s="6" t="s">
        <v>3386</v>
      </c>
      <c r="L5338" s="6" t="s">
        <v>5631</v>
      </c>
      <c r="M5338" s="6" t="s">
        <v>3749</v>
      </c>
      <c r="N5338" s="6" t="s">
        <v>5631</v>
      </c>
    </row>
    <row r="5339" spans="1:14" ht="15" customHeight="1">
      <c r="B5339" s="6" t="s">
        <v>4803</v>
      </c>
      <c r="G5339" s="14">
        <f>TRUNC(G5337+G5338, 0)</f>
        <v>41912</v>
      </c>
    </row>
    <row r="5340" spans="1:14" ht="15" customHeight="1">
      <c r="A5340" s="6" t="s">
        <v>2270</v>
      </c>
      <c r="B5340" s="6" t="s">
        <v>2417</v>
      </c>
      <c r="C5340" s="6" t="s">
        <v>4283</v>
      </c>
      <c r="D5340" s="6">
        <v>1</v>
      </c>
      <c r="E5340" s="15" t="s">
        <v>3317</v>
      </c>
      <c r="F5340" s="15">
        <f>TRUNC(중기기초자료!E721 * 중기전역변수!C19, 1)</f>
        <v>25758.7</v>
      </c>
      <c r="G5340" s="15">
        <f>TRUNC(F5340*D5340, 1)</f>
        <v>25758.7</v>
      </c>
      <c r="H5340" s="6" t="s">
        <v>5631</v>
      </c>
      <c r="I5340" s="6" t="s">
        <v>5388</v>
      </c>
      <c r="K5340" s="6" t="s">
        <v>3156</v>
      </c>
      <c r="L5340" s="6" t="s">
        <v>5631</v>
      </c>
      <c r="M5340" s="6" t="s">
        <v>3230</v>
      </c>
    </row>
    <row r="5341" spans="1:14" ht="15" customHeight="1">
      <c r="B5341" s="6" t="s">
        <v>4803</v>
      </c>
      <c r="G5341" s="14">
        <f>TRUNC(G5340, 0)</f>
        <v>25758</v>
      </c>
    </row>
    <row r="5342" spans="1:14" ht="15" customHeight="1">
      <c r="B5342" s="6" t="s">
        <v>588</v>
      </c>
      <c r="G5342" s="14">
        <f>TRUNC(G5336+G5339+G5341, 0)</f>
        <v>149190</v>
      </c>
    </row>
    <row r="5343" spans="1:14" ht="15" customHeight="1">
      <c r="A5343" s="13"/>
      <c r="B5343" s="13"/>
      <c r="C5343" s="13"/>
      <c r="D5343" s="13"/>
      <c r="E5343" s="13"/>
      <c r="F5343" s="13"/>
      <c r="G5343" s="13"/>
      <c r="H5343" s="13"/>
    </row>
    <row r="5344" spans="1:14" ht="15" customHeight="1">
      <c r="A5344" s="13" t="s">
        <v>4970</v>
      </c>
      <c r="B5344" s="13" t="s">
        <v>2612</v>
      </c>
      <c r="C5344" s="13"/>
      <c r="D5344" s="13"/>
      <c r="E5344" s="13"/>
      <c r="F5344" s="13"/>
      <c r="G5344" s="13"/>
      <c r="H5344" s="13"/>
      <c r="I5344" s="6" t="s">
        <v>5631</v>
      </c>
      <c r="J5344" s="6" t="s">
        <v>3484</v>
      </c>
    </row>
    <row r="5345" spans="1:14" ht="15" customHeight="1">
      <c r="A5345" s="13" t="s">
        <v>1567</v>
      </c>
      <c r="B5345" s="13" t="s">
        <v>2010</v>
      </c>
      <c r="C5345" s="13"/>
      <c r="D5345" s="13"/>
      <c r="E5345" s="13"/>
      <c r="F5345" s="13"/>
      <c r="G5345" s="13"/>
      <c r="H5345" s="13"/>
    </row>
    <row r="5346" spans="1:14" ht="15" customHeight="1">
      <c r="A5346" s="5" t="s">
        <v>4302</v>
      </c>
      <c r="B5346" s="5"/>
      <c r="C5346" s="5" t="s">
        <v>2755</v>
      </c>
      <c r="D5346" s="5" t="s">
        <v>182</v>
      </c>
      <c r="E5346" s="5" t="s">
        <v>5266</v>
      </c>
      <c r="F5346" s="5" t="s">
        <v>1321</v>
      </c>
      <c r="G5346" s="5" t="s">
        <v>780</v>
      </c>
      <c r="H5346" s="5" t="s">
        <v>1458</v>
      </c>
    </row>
    <row r="5347" spans="1:14" ht="15" customHeight="1">
      <c r="A5347" s="6" t="s">
        <v>405</v>
      </c>
      <c r="B5347" s="6" t="s">
        <v>3561</v>
      </c>
      <c r="C5347" s="6" t="s">
        <v>3517</v>
      </c>
      <c r="D5347" s="6">
        <f>(900 + 700 + 438)*10^-4</f>
        <v>0.20380000000000001</v>
      </c>
      <c r="E5347" s="14" t="s">
        <v>740</v>
      </c>
      <c r="F5347" s="14">
        <f>중기기초자료!F472</f>
        <v>480000</v>
      </c>
      <c r="G5347" s="15">
        <f>TRUNC(F5347*D5347, 1)</f>
        <v>97824</v>
      </c>
      <c r="H5347" s="6" t="s">
        <v>5631</v>
      </c>
      <c r="I5347" s="6" t="s">
        <v>5631</v>
      </c>
      <c r="K5347" s="6" t="s">
        <v>724</v>
      </c>
      <c r="L5347" s="6" t="s">
        <v>5631</v>
      </c>
      <c r="M5347" s="6" t="s">
        <v>2345</v>
      </c>
      <c r="N5347" s="6" t="s">
        <v>1664</v>
      </c>
    </row>
    <row r="5348" spans="1:14" ht="15" customHeight="1">
      <c r="B5348" s="6" t="s">
        <v>4803</v>
      </c>
      <c r="G5348" s="14">
        <f>TRUNC(G5347, 0)</f>
        <v>97824</v>
      </c>
    </row>
    <row r="5349" spans="1:14" ht="15" customHeight="1">
      <c r="A5349" s="6" t="s">
        <v>3802</v>
      </c>
      <c r="B5349" s="6" t="s">
        <v>2171</v>
      </c>
      <c r="C5349" s="6" t="s">
        <v>4283</v>
      </c>
      <c r="D5349" s="6">
        <v>37.5</v>
      </c>
      <c r="E5349" s="16" t="s">
        <v>5542</v>
      </c>
      <c r="F5349" s="16">
        <f>중기기초자료!D731</f>
        <v>1223</v>
      </c>
      <c r="G5349" s="15">
        <f>TRUNC(F5349*D5349, 1)</f>
        <v>45862.5</v>
      </c>
      <c r="H5349" s="6" t="s">
        <v>5631</v>
      </c>
      <c r="I5349" s="6" t="s">
        <v>5631</v>
      </c>
      <c r="K5349" s="6" t="s">
        <v>4875</v>
      </c>
      <c r="L5349" s="6" t="s">
        <v>5631</v>
      </c>
      <c r="M5349" s="6" t="s">
        <v>1155</v>
      </c>
    </row>
    <row r="5350" spans="1:14" ht="15" customHeight="1">
      <c r="B5350" s="6" t="s">
        <v>2955</v>
      </c>
      <c r="C5350" s="6" t="s">
        <v>4236</v>
      </c>
      <c r="D5350" s="6">
        <v>15</v>
      </c>
      <c r="E5350" s="16" t="s">
        <v>2305</v>
      </c>
      <c r="F5350" s="16">
        <v>0</v>
      </c>
      <c r="G5350" s="15">
        <f>TRUNC((G5349) * D5350/100, 1)</f>
        <v>6879.3</v>
      </c>
      <c r="H5350" s="6" t="s">
        <v>5631</v>
      </c>
      <c r="I5350" s="6" t="s">
        <v>5631</v>
      </c>
      <c r="K5350" s="6" t="s">
        <v>3386</v>
      </c>
      <c r="L5350" s="6" t="s">
        <v>5631</v>
      </c>
      <c r="M5350" s="6" t="s">
        <v>3749</v>
      </c>
      <c r="N5350" s="6" t="s">
        <v>5631</v>
      </c>
    </row>
    <row r="5351" spans="1:14" ht="15" customHeight="1">
      <c r="B5351" s="6" t="s">
        <v>4803</v>
      </c>
      <c r="G5351" s="14">
        <f>TRUNC(G5349+G5350, 0)</f>
        <v>52741</v>
      </c>
    </row>
    <row r="5352" spans="1:14" ht="15" customHeight="1">
      <c r="A5352" s="6" t="s">
        <v>2270</v>
      </c>
      <c r="B5352" s="6" t="s">
        <v>2417</v>
      </c>
      <c r="C5352" s="6" t="s">
        <v>4283</v>
      </c>
      <c r="D5352" s="6">
        <v>1</v>
      </c>
      <c r="E5352" s="15" t="s">
        <v>3317</v>
      </c>
      <c r="F5352" s="15">
        <f>TRUNC(중기기초자료!E721 * 중기전역변수!C19, 1)</f>
        <v>25758.7</v>
      </c>
      <c r="G5352" s="15">
        <f>TRUNC(F5352*D5352, 1)</f>
        <v>25758.7</v>
      </c>
      <c r="H5352" s="6" t="s">
        <v>5631</v>
      </c>
      <c r="I5352" s="6" t="s">
        <v>5388</v>
      </c>
      <c r="K5352" s="6" t="s">
        <v>3156</v>
      </c>
      <c r="L5352" s="6" t="s">
        <v>5631</v>
      </c>
      <c r="M5352" s="6" t="s">
        <v>3230</v>
      </c>
    </row>
    <row r="5353" spans="1:14" ht="15" customHeight="1">
      <c r="B5353" s="6" t="s">
        <v>4803</v>
      </c>
      <c r="G5353" s="14">
        <f>TRUNC(G5352, 0)</f>
        <v>25758</v>
      </c>
    </row>
    <row r="5354" spans="1:14" ht="15" customHeight="1">
      <c r="B5354" s="6" t="s">
        <v>588</v>
      </c>
      <c r="G5354" s="14">
        <f>TRUNC(G5348+G5351+G5353, 0)</f>
        <v>176323</v>
      </c>
    </row>
    <row r="5355" spans="1:14" ht="15" customHeight="1">
      <c r="A5355" s="13"/>
      <c r="B5355" s="13"/>
      <c r="C5355" s="13"/>
      <c r="D5355" s="13"/>
      <c r="E5355" s="13"/>
      <c r="F5355" s="13"/>
      <c r="G5355" s="13"/>
      <c r="H5355" s="13"/>
    </row>
    <row r="5356" spans="1:14" ht="15" customHeight="1">
      <c r="A5356" s="13" t="s">
        <v>4970</v>
      </c>
      <c r="B5356" s="13" t="s">
        <v>952</v>
      </c>
      <c r="C5356" s="13"/>
      <c r="D5356" s="13"/>
      <c r="E5356" s="13"/>
      <c r="F5356" s="13"/>
      <c r="G5356" s="13"/>
      <c r="H5356" s="13"/>
      <c r="I5356" s="6" t="s">
        <v>5631</v>
      </c>
      <c r="J5356" s="6" t="s">
        <v>1081</v>
      </c>
    </row>
    <row r="5357" spans="1:14" ht="15" customHeight="1">
      <c r="A5357" s="13" t="s">
        <v>1567</v>
      </c>
      <c r="B5357" s="13" t="s">
        <v>3059</v>
      </c>
      <c r="C5357" s="13"/>
      <c r="D5357" s="13"/>
      <c r="E5357" s="13"/>
      <c r="F5357" s="13"/>
      <c r="G5357" s="13"/>
      <c r="H5357" s="13"/>
    </row>
    <row r="5358" spans="1:14" ht="15" customHeight="1">
      <c r="A5358" s="5" t="s">
        <v>4302</v>
      </c>
      <c r="B5358" s="5"/>
      <c r="C5358" s="5" t="s">
        <v>2755</v>
      </c>
      <c r="D5358" s="5" t="s">
        <v>182</v>
      </c>
      <c r="E5358" s="5" t="s">
        <v>5266</v>
      </c>
      <c r="F5358" s="5" t="s">
        <v>1321</v>
      </c>
      <c r="G5358" s="5" t="s">
        <v>780</v>
      </c>
      <c r="H5358" s="5" t="s">
        <v>1458</v>
      </c>
    </row>
    <row r="5359" spans="1:14" ht="15" customHeight="1">
      <c r="A5359" s="6" t="s">
        <v>405</v>
      </c>
      <c r="B5359" s="6" t="s">
        <v>1653</v>
      </c>
      <c r="C5359" s="6" t="s">
        <v>4338</v>
      </c>
      <c r="D5359" s="6">
        <f>(643 + 500 + 425)*10^-4</f>
        <v>0.15679999999999999</v>
      </c>
      <c r="E5359" s="14" t="s">
        <v>740</v>
      </c>
      <c r="F5359" s="14">
        <f>중기기초자료!F473</f>
        <v>220000</v>
      </c>
      <c r="G5359" s="15">
        <f>TRUNC(F5359*D5359, 1)</f>
        <v>34496</v>
      </c>
      <c r="H5359" s="6" t="s">
        <v>5631</v>
      </c>
      <c r="I5359" s="6" t="s">
        <v>5631</v>
      </c>
      <c r="K5359" s="6" t="s">
        <v>724</v>
      </c>
      <c r="L5359" s="6" t="s">
        <v>5631</v>
      </c>
      <c r="M5359" s="6" t="s">
        <v>5040</v>
      </c>
      <c r="N5359" s="6" t="s">
        <v>5466</v>
      </c>
    </row>
    <row r="5360" spans="1:14" ht="15" customHeight="1">
      <c r="B5360" s="6" t="s">
        <v>4803</v>
      </c>
      <c r="G5360" s="14">
        <f>TRUNC(G5359, 0)</f>
        <v>34496</v>
      </c>
    </row>
    <row r="5361" spans="1:14" ht="15" customHeight="1">
      <c r="A5361" s="6" t="s">
        <v>3802</v>
      </c>
      <c r="B5361" s="6" t="s">
        <v>2171</v>
      </c>
      <c r="C5361" s="6" t="s">
        <v>4283</v>
      </c>
      <c r="D5361" s="6">
        <v>16.3</v>
      </c>
      <c r="E5361" s="16" t="s">
        <v>5542</v>
      </c>
      <c r="F5361" s="16">
        <f>중기기초자료!D731</f>
        <v>1223</v>
      </c>
      <c r="G5361" s="15">
        <f>TRUNC(F5361*D5361, 1)</f>
        <v>19934.900000000001</v>
      </c>
      <c r="H5361" s="6" t="s">
        <v>5631</v>
      </c>
      <c r="I5361" s="6" t="s">
        <v>5631</v>
      </c>
      <c r="K5361" s="6" t="s">
        <v>3386</v>
      </c>
      <c r="L5361" s="6" t="s">
        <v>5631</v>
      </c>
      <c r="M5361" s="6" t="s">
        <v>1155</v>
      </c>
    </row>
    <row r="5362" spans="1:14" ht="15" customHeight="1">
      <c r="B5362" s="6" t="s">
        <v>1786</v>
      </c>
      <c r="C5362" s="6" t="s">
        <v>4283</v>
      </c>
      <c r="D5362" s="6">
        <v>16</v>
      </c>
      <c r="E5362" s="16" t="s">
        <v>2305</v>
      </c>
      <c r="F5362" s="16">
        <v>0</v>
      </c>
      <c r="G5362" s="15">
        <f>TRUNC((G5361) * D5362/100, 1)</f>
        <v>3189.5</v>
      </c>
      <c r="H5362" s="6" t="s">
        <v>5631</v>
      </c>
      <c r="I5362" s="6" t="s">
        <v>5631</v>
      </c>
      <c r="K5362" s="6" t="s">
        <v>2015</v>
      </c>
      <c r="L5362" s="6" t="s">
        <v>5631</v>
      </c>
      <c r="M5362" s="6" t="s">
        <v>3749</v>
      </c>
      <c r="N5362" s="6" t="s">
        <v>5631</v>
      </c>
    </row>
    <row r="5363" spans="1:14" ht="15" customHeight="1">
      <c r="B5363" s="6" t="s">
        <v>4803</v>
      </c>
      <c r="G5363" s="14">
        <f>TRUNC(G5361+G5362, 0)</f>
        <v>23124</v>
      </c>
    </row>
    <row r="5364" spans="1:14" ht="15" customHeight="1">
      <c r="A5364" s="6" t="s">
        <v>2270</v>
      </c>
      <c r="B5364" s="6" t="s">
        <v>2417</v>
      </c>
      <c r="C5364" s="6" t="s">
        <v>2659</v>
      </c>
      <c r="D5364" s="6">
        <v>1</v>
      </c>
      <c r="E5364" s="15" t="s">
        <v>3317</v>
      </c>
      <c r="F5364" s="15">
        <f>TRUNC(중기기초자료!E721 * 중기전역변수!C19, 1)</f>
        <v>25758.7</v>
      </c>
      <c r="G5364" s="15">
        <f>TRUNC(F5364*D5364, 1)</f>
        <v>25758.7</v>
      </c>
      <c r="H5364" s="6" t="s">
        <v>3219</v>
      </c>
      <c r="I5364" s="6" t="s">
        <v>5631</v>
      </c>
      <c r="K5364" s="6" t="s">
        <v>4875</v>
      </c>
      <c r="L5364" s="6" t="s">
        <v>5631</v>
      </c>
      <c r="M5364" s="6" t="s">
        <v>3230</v>
      </c>
    </row>
    <row r="5365" spans="1:14" ht="15" customHeight="1">
      <c r="B5365" s="6" t="s">
        <v>4803</v>
      </c>
      <c r="G5365" s="14">
        <f>TRUNC(G5364, 0)</f>
        <v>25758</v>
      </c>
    </row>
    <row r="5366" spans="1:14" ht="15" customHeight="1">
      <c r="B5366" s="6" t="s">
        <v>588</v>
      </c>
      <c r="G5366" s="14">
        <f>TRUNC(G5360+G5363+G5365, 0)</f>
        <v>83378</v>
      </c>
    </row>
    <row r="5367" spans="1:14" ht="15" customHeight="1">
      <c r="A5367" s="13"/>
      <c r="B5367" s="13"/>
      <c r="C5367" s="13"/>
      <c r="D5367" s="13"/>
      <c r="E5367" s="13"/>
      <c r="F5367" s="13"/>
      <c r="G5367" s="13"/>
      <c r="H5367" s="13"/>
    </row>
    <row r="5368" spans="1:14" ht="15" customHeight="1">
      <c r="A5368" s="13" t="s">
        <v>4970</v>
      </c>
      <c r="B5368" s="13" t="s">
        <v>2075</v>
      </c>
      <c r="C5368" s="13"/>
      <c r="D5368" s="13"/>
      <c r="E5368" s="13"/>
      <c r="F5368" s="13"/>
      <c r="G5368" s="13"/>
      <c r="H5368" s="13"/>
      <c r="I5368" s="6" t="s">
        <v>5631</v>
      </c>
      <c r="J5368" s="6" t="s">
        <v>4042</v>
      </c>
    </row>
    <row r="5369" spans="1:14" ht="15" customHeight="1">
      <c r="A5369" s="13" t="s">
        <v>1567</v>
      </c>
      <c r="B5369" s="13" t="s">
        <v>2945</v>
      </c>
      <c r="C5369" s="13"/>
      <c r="D5369" s="13"/>
      <c r="E5369" s="13"/>
      <c r="F5369" s="13"/>
      <c r="G5369" s="13"/>
      <c r="H5369" s="13"/>
    </row>
    <row r="5370" spans="1:14" ht="15" customHeight="1">
      <c r="A5370" s="5" t="s">
        <v>4302</v>
      </c>
      <c r="B5370" s="5"/>
      <c r="C5370" s="5" t="s">
        <v>2755</v>
      </c>
      <c r="D5370" s="5" t="s">
        <v>182</v>
      </c>
      <c r="E5370" s="5" t="s">
        <v>5266</v>
      </c>
      <c r="F5370" s="5" t="s">
        <v>1321</v>
      </c>
      <c r="G5370" s="5" t="s">
        <v>780</v>
      </c>
      <c r="H5370" s="5" t="s">
        <v>1458</v>
      </c>
    </row>
    <row r="5371" spans="1:14" ht="15" customHeight="1">
      <c r="A5371" s="6" t="s">
        <v>405</v>
      </c>
      <c r="B5371" s="6" t="s">
        <v>4187</v>
      </c>
      <c r="C5371" s="6" t="s">
        <v>3998</v>
      </c>
      <c r="D5371" s="6">
        <f>(643 + 500 + 425)*10^-4</f>
        <v>0.15679999999999999</v>
      </c>
      <c r="E5371" s="14" t="s">
        <v>4463</v>
      </c>
      <c r="F5371" s="14">
        <f>TRUNC(중기기초자료!F474 * 중기전역변수!C5/1000,0)</f>
        <v>107543</v>
      </c>
      <c r="G5371" s="15">
        <f>TRUNC(F5371*D5371, 1)</f>
        <v>16862.7</v>
      </c>
      <c r="H5371" s="6" t="s">
        <v>5631</v>
      </c>
      <c r="I5371" s="6" t="s">
        <v>5631</v>
      </c>
      <c r="K5371" s="6" t="s">
        <v>724</v>
      </c>
      <c r="L5371" s="6" t="s">
        <v>5631</v>
      </c>
      <c r="M5371" s="6" t="s">
        <v>2483</v>
      </c>
      <c r="N5371" s="6" t="s">
        <v>318</v>
      </c>
    </row>
    <row r="5372" spans="1:14" ht="15" customHeight="1">
      <c r="B5372" s="6" t="s">
        <v>4803</v>
      </c>
      <c r="G5372" s="14">
        <f>TRUNC(G5371, 0)</f>
        <v>16862</v>
      </c>
    </row>
    <row r="5373" spans="1:14" ht="15" customHeight="1">
      <c r="A5373" s="6" t="s">
        <v>3802</v>
      </c>
      <c r="B5373" s="6" t="s">
        <v>2171</v>
      </c>
      <c r="C5373" s="6" t="s">
        <v>4283</v>
      </c>
      <c r="D5373" s="6">
        <v>9.02</v>
      </c>
      <c r="E5373" s="16" t="s">
        <v>5542</v>
      </c>
      <c r="F5373" s="16">
        <f>중기기초자료!D731</f>
        <v>1223</v>
      </c>
      <c r="G5373" s="15">
        <f>TRUNC(F5373*D5373, 1)</f>
        <v>11031.4</v>
      </c>
      <c r="H5373" s="6" t="s">
        <v>5631</v>
      </c>
      <c r="I5373" s="6" t="s">
        <v>5631</v>
      </c>
      <c r="K5373" s="6" t="s">
        <v>3386</v>
      </c>
      <c r="L5373" s="6" t="s">
        <v>5631</v>
      </c>
      <c r="M5373" s="6" t="s">
        <v>1155</v>
      </c>
    </row>
    <row r="5374" spans="1:14" ht="15" customHeight="1">
      <c r="B5374" s="6" t="s">
        <v>1786</v>
      </c>
      <c r="C5374" s="6" t="s">
        <v>4283</v>
      </c>
      <c r="D5374" s="6">
        <v>20</v>
      </c>
      <c r="E5374" s="16" t="s">
        <v>2305</v>
      </c>
      <c r="F5374" s="16">
        <v>0</v>
      </c>
      <c r="G5374" s="15">
        <f>TRUNC((G5373) * D5374/100, 1)</f>
        <v>2206.1999999999998</v>
      </c>
      <c r="H5374" s="6" t="s">
        <v>5631</v>
      </c>
      <c r="I5374" s="6" t="s">
        <v>5631</v>
      </c>
      <c r="K5374" s="6" t="s">
        <v>2015</v>
      </c>
      <c r="L5374" s="6" t="s">
        <v>5631</v>
      </c>
      <c r="M5374" s="6" t="s">
        <v>3749</v>
      </c>
      <c r="N5374" s="6" t="s">
        <v>5631</v>
      </c>
    </row>
    <row r="5375" spans="1:14" ht="15" customHeight="1">
      <c r="B5375" s="6" t="s">
        <v>4803</v>
      </c>
      <c r="G5375" s="14">
        <f>TRUNC(G5373+G5374, 0)</f>
        <v>13237</v>
      </c>
    </row>
    <row r="5376" spans="1:14" ht="15" customHeight="1">
      <c r="A5376" s="6" t="s">
        <v>2270</v>
      </c>
      <c r="B5376" s="6" t="s">
        <v>2417</v>
      </c>
      <c r="C5376" s="6" t="s">
        <v>2659</v>
      </c>
      <c r="D5376" s="6">
        <v>1</v>
      </c>
      <c r="E5376" s="15" t="s">
        <v>3317</v>
      </c>
      <c r="F5376" s="15">
        <f>TRUNC(중기기초자료!E721 * 중기전역변수!C19, 1)</f>
        <v>25758.7</v>
      </c>
      <c r="G5376" s="15">
        <f>TRUNC(F5376*D5376, 1)</f>
        <v>25758.7</v>
      </c>
      <c r="H5376" s="6" t="s">
        <v>3219</v>
      </c>
      <c r="I5376" s="6" t="s">
        <v>5631</v>
      </c>
      <c r="K5376" s="6" t="s">
        <v>4875</v>
      </c>
      <c r="L5376" s="6" t="s">
        <v>5631</v>
      </c>
      <c r="M5376" s="6" t="s">
        <v>3230</v>
      </c>
    </row>
    <row r="5377" spans="1:14" ht="15" customHeight="1">
      <c r="B5377" s="6" t="s">
        <v>4803</v>
      </c>
      <c r="G5377" s="14">
        <f>TRUNC(G5376, 0)</f>
        <v>25758</v>
      </c>
    </row>
    <row r="5378" spans="1:14" ht="15" customHeight="1">
      <c r="B5378" s="6" t="s">
        <v>588</v>
      </c>
      <c r="G5378" s="14">
        <f>TRUNC(G5372+G5375+G5377, 0)</f>
        <v>55857</v>
      </c>
    </row>
    <row r="5379" spans="1:14" ht="15" customHeight="1">
      <c r="A5379" s="13"/>
      <c r="B5379" s="13"/>
      <c r="C5379" s="13"/>
      <c r="D5379" s="13"/>
      <c r="E5379" s="13"/>
      <c r="F5379" s="13"/>
      <c r="G5379" s="13"/>
      <c r="H5379" s="13"/>
    </row>
    <row r="5380" spans="1:14" ht="15" customHeight="1">
      <c r="A5380" s="13" t="s">
        <v>4970</v>
      </c>
      <c r="B5380" s="13" t="s">
        <v>4914</v>
      </c>
      <c r="C5380" s="13"/>
      <c r="D5380" s="13"/>
      <c r="E5380" s="13"/>
      <c r="F5380" s="13"/>
      <c r="G5380" s="13"/>
      <c r="H5380" s="13"/>
      <c r="I5380" s="6" t="s">
        <v>5631</v>
      </c>
      <c r="J5380" s="6" t="s">
        <v>1272</v>
      </c>
    </row>
    <row r="5381" spans="1:14" ht="15" customHeight="1">
      <c r="A5381" s="13" t="s">
        <v>1567</v>
      </c>
      <c r="B5381" s="13" t="s">
        <v>3048</v>
      </c>
      <c r="C5381" s="13"/>
      <c r="D5381" s="13"/>
      <c r="E5381" s="13"/>
      <c r="F5381" s="13"/>
      <c r="G5381" s="13"/>
      <c r="H5381" s="13"/>
    </row>
    <row r="5382" spans="1:14" ht="15" customHeight="1">
      <c r="A5382" s="5" t="s">
        <v>4302</v>
      </c>
      <c r="B5382" s="5"/>
      <c r="C5382" s="5" t="s">
        <v>2755</v>
      </c>
      <c r="D5382" s="5" t="s">
        <v>182</v>
      </c>
      <c r="E5382" s="5" t="s">
        <v>5266</v>
      </c>
      <c r="F5382" s="5" t="s">
        <v>1321</v>
      </c>
      <c r="G5382" s="5" t="s">
        <v>780</v>
      </c>
      <c r="H5382" s="5" t="s">
        <v>1458</v>
      </c>
    </row>
    <row r="5383" spans="1:14" ht="15" customHeight="1">
      <c r="A5383" s="6" t="s">
        <v>405</v>
      </c>
      <c r="B5383" s="6" t="s">
        <v>4187</v>
      </c>
      <c r="C5383" s="6" t="s">
        <v>3197</v>
      </c>
      <c r="D5383" s="6">
        <f>(643 + 500 + 425)*10^-4</f>
        <v>0.15679999999999999</v>
      </c>
      <c r="E5383" s="14" t="s">
        <v>4463</v>
      </c>
      <c r="F5383" s="14">
        <f>TRUNC(중기기초자료!F475 * 중기전역변수!C5/1000,0)</f>
        <v>245907</v>
      </c>
      <c r="G5383" s="15">
        <f>TRUNC(F5383*D5383, 1)</f>
        <v>38558.199999999997</v>
      </c>
      <c r="H5383" s="6" t="s">
        <v>5631</v>
      </c>
      <c r="I5383" s="6" t="s">
        <v>5631</v>
      </c>
      <c r="K5383" s="6" t="s">
        <v>724</v>
      </c>
      <c r="L5383" s="6" t="s">
        <v>5631</v>
      </c>
      <c r="M5383" s="6" t="s">
        <v>5373</v>
      </c>
      <c r="N5383" s="6" t="s">
        <v>318</v>
      </c>
    </row>
    <row r="5384" spans="1:14" ht="15" customHeight="1">
      <c r="B5384" s="6" t="s">
        <v>4803</v>
      </c>
      <c r="G5384" s="14">
        <f>TRUNC(G5383, 0)</f>
        <v>38558</v>
      </c>
    </row>
    <row r="5385" spans="1:14" ht="15" customHeight="1">
      <c r="A5385" s="6" t="s">
        <v>3802</v>
      </c>
      <c r="B5385" s="6" t="s">
        <v>2171</v>
      </c>
      <c r="C5385" s="6" t="s">
        <v>4283</v>
      </c>
      <c r="D5385" s="6">
        <v>13.3</v>
      </c>
      <c r="E5385" s="16" t="s">
        <v>5542</v>
      </c>
      <c r="F5385" s="16">
        <f>중기기초자료!D731</f>
        <v>1223</v>
      </c>
      <c r="G5385" s="15">
        <f>TRUNC(F5385*D5385, 1)</f>
        <v>16265.9</v>
      </c>
      <c r="H5385" s="6" t="s">
        <v>5631</v>
      </c>
      <c r="I5385" s="6" t="s">
        <v>5631</v>
      </c>
      <c r="K5385" s="6" t="s">
        <v>3386</v>
      </c>
      <c r="L5385" s="6" t="s">
        <v>5631</v>
      </c>
      <c r="M5385" s="6" t="s">
        <v>1155</v>
      </c>
    </row>
    <row r="5386" spans="1:14" ht="15" customHeight="1">
      <c r="B5386" s="6" t="s">
        <v>1786</v>
      </c>
      <c r="C5386" s="6" t="s">
        <v>4283</v>
      </c>
      <c r="D5386" s="6">
        <v>20</v>
      </c>
      <c r="E5386" s="16" t="s">
        <v>2305</v>
      </c>
      <c r="F5386" s="16">
        <v>0</v>
      </c>
      <c r="G5386" s="15">
        <f>TRUNC((G5385) * D5386/100, 1)</f>
        <v>3253.1</v>
      </c>
      <c r="H5386" s="6" t="s">
        <v>5631</v>
      </c>
      <c r="I5386" s="6" t="s">
        <v>5631</v>
      </c>
      <c r="K5386" s="6" t="s">
        <v>2015</v>
      </c>
      <c r="L5386" s="6" t="s">
        <v>5631</v>
      </c>
      <c r="M5386" s="6" t="s">
        <v>3749</v>
      </c>
      <c r="N5386" s="6" t="s">
        <v>5631</v>
      </c>
    </row>
    <row r="5387" spans="1:14" ht="15" customHeight="1">
      <c r="B5387" s="6" t="s">
        <v>4803</v>
      </c>
      <c r="G5387" s="14">
        <f>TRUNC(G5385+G5386, 0)</f>
        <v>19519</v>
      </c>
    </row>
    <row r="5388" spans="1:14" ht="15" customHeight="1">
      <c r="A5388" s="6" t="s">
        <v>2270</v>
      </c>
      <c r="B5388" s="6" t="s">
        <v>2417</v>
      </c>
      <c r="C5388" s="6" t="s">
        <v>2659</v>
      </c>
      <c r="D5388" s="6">
        <v>1</v>
      </c>
      <c r="E5388" s="15" t="s">
        <v>3317</v>
      </c>
      <c r="F5388" s="15">
        <f>TRUNC(중기기초자료!E721 * 중기전역변수!C19, 1)</f>
        <v>25758.7</v>
      </c>
      <c r="G5388" s="15">
        <f>TRUNC(F5388*D5388, 1)</f>
        <v>25758.7</v>
      </c>
      <c r="H5388" s="6" t="s">
        <v>3219</v>
      </c>
      <c r="I5388" s="6" t="s">
        <v>5631</v>
      </c>
      <c r="K5388" s="6" t="s">
        <v>4875</v>
      </c>
      <c r="L5388" s="6" t="s">
        <v>5631</v>
      </c>
      <c r="M5388" s="6" t="s">
        <v>3230</v>
      </c>
    </row>
    <row r="5389" spans="1:14" ht="15" customHeight="1">
      <c r="B5389" s="6" t="s">
        <v>4803</v>
      </c>
      <c r="G5389" s="14">
        <f>TRUNC(G5388, 0)</f>
        <v>25758</v>
      </c>
    </row>
    <row r="5390" spans="1:14" ht="15" customHeight="1">
      <c r="B5390" s="6" t="s">
        <v>588</v>
      </c>
      <c r="G5390" s="14">
        <f>TRUNC(G5384+G5387+G5389, 0)</f>
        <v>83835</v>
      </c>
    </row>
    <row r="5391" spans="1:14" ht="15" customHeight="1">
      <c r="A5391" s="13"/>
      <c r="B5391" s="13"/>
      <c r="C5391" s="13"/>
      <c r="D5391" s="13"/>
      <c r="E5391" s="13"/>
      <c r="F5391" s="13"/>
      <c r="G5391" s="13"/>
      <c r="H5391" s="13"/>
    </row>
    <row r="5392" spans="1:14" ht="15" customHeight="1">
      <c r="A5392" s="13" t="s">
        <v>4970</v>
      </c>
      <c r="B5392" s="13" t="s">
        <v>4056</v>
      </c>
      <c r="C5392" s="13"/>
      <c r="D5392" s="13"/>
      <c r="E5392" s="13"/>
      <c r="F5392" s="13"/>
      <c r="G5392" s="13"/>
      <c r="H5392" s="13"/>
      <c r="I5392" s="6" t="s">
        <v>5631</v>
      </c>
      <c r="J5392" s="6" t="s">
        <v>3020</v>
      </c>
    </row>
    <row r="5393" spans="1:14" ht="15" customHeight="1">
      <c r="A5393" s="13" t="s">
        <v>1567</v>
      </c>
      <c r="B5393" s="13" t="s">
        <v>2192</v>
      </c>
      <c r="C5393" s="13"/>
      <c r="D5393" s="13"/>
      <c r="E5393" s="13"/>
      <c r="F5393" s="13"/>
      <c r="G5393" s="13"/>
      <c r="H5393" s="13"/>
    </row>
    <row r="5394" spans="1:14" ht="15" customHeight="1">
      <c r="A5394" s="5" t="s">
        <v>4302</v>
      </c>
      <c r="B5394" s="5"/>
      <c r="C5394" s="5" t="s">
        <v>2755</v>
      </c>
      <c r="D5394" s="5" t="s">
        <v>182</v>
      </c>
      <c r="E5394" s="5" t="s">
        <v>5266</v>
      </c>
      <c r="F5394" s="5" t="s">
        <v>1321</v>
      </c>
      <c r="G5394" s="5" t="s">
        <v>780</v>
      </c>
      <c r="H5394" s="5" t="s">
        <v>1458</v>
      </c>
    </row>
    <row r="5395" spans="1:14" ht="15" customHeight="1">
      <c r="A5395" s="6" t="s">
        <v>405</v>
      </c>
      <c r="B5395" s="6" t="s">
        <v>4187</v>
      </c>
      <c r="C5395" s="6" t="s">
        <v>266</v>
      </c>
      <c r="D5395" s="6">
        <f>(643 + 500 + 425)*10^-4</f>
        <v>0.15679999999999999</v>
      </c>
      <c r="E5395" s="14" t="s">
        <v>4809</v>
      </c>
      <c r="F5395" s="14">
        <f>TRUNC(중기기초자료!F476 * 중기전역변수!C5/1000,0)</f>
        <v>297112</v>
      </c>
      <c r="G5395" s="15">
        <f>TRUNC(F5395*D5395, 1)</f>
        <v>46587.1</v>
      </c>
      <c r="H5395" s="6" t="s">
        <v>5631</v>
      </c>
      <c r="I5395" s="6" t="s">
        <v>5631</v>
      </c>
      <c r="K5395" s="6" t="s">
        <v>724</v>
      </c>
      <c r="L5395" s="6" t="s">
        <v>5631</v>
      </c>
      <c r="M5395" s="6" t="s">
        <v>1474</v>
      </c>
      <c r="N5395" s="6" t="s">
        <v>318</v>
      </c>
    </row>
    <row r="5396" spans="1:14" ht="15" customHeight="1">
      <c r="B5396" s="6" t="s">
        <v>4803</v>
      </c>
      <c r="G5396" s="14">
        <f>TRUNC(G5395, 0)</f>
        <v>46587</v>
      </c>
    </row>
    <row r="5397" spans="1:14" ht="15" customHeight="1">
      <c r="A5397" s="6" t="s">
        <v>3802</v>
      </c>
      <c r="B5397" s="6" t="s">
        <v>2171</v>
      </c>
      <c r="C5397" s="6" t="s">
        <v>4283</v>
      </c>
      <c r="D5397" s="6">
        <v>18.690000000000001</v>
      </c>
      <c r="E5397" s="16" t="s">
        <v>5542</v>
      </c>
      <c r="F5397" s="16">
        <f>중기기초자료!D731</f>
        <v>1223</v>
      </c>
      <c r="G5397" s="15">
        <f>TRUNC(F5397*D5397, 1)</f>
        <v>22857.8</v>
      </c>
      <c r="H5397" s="6" t="s">
        <v>5631</v>
      </c>
      <c r="I5397" s="6" t="s">
        <v>5631</v>
      </c>
      <c r="K5397" s="6" t="s">
        <v>3386</v>
      </c>
      <c r="L5397" s="6" t="s">
        <v>5631</v>
      </c>
      <c r="M5397" s="6" t="s">
        <v>1155</v>
      </c>
    </row>
    <row r="5398" spans="1:14" ht="15" customHeight="1">
      <c r="B5398" s="6" t="s">
        <v>1786</v>
      </c>
      <c r="C5398" s="6" t="s">
        <v>4283</v>
      </c>
      <c r="D5398" s="6">
        <v>20</v>
      </c>
      <c r="E5398" s="16" t="s">
        <v>2305</v>
      </c>
      <c r="F5398" s="16">
        <v>0</v>
      </c>
      <c r="G5398" s="15">
        <f>TRUNC((G5397) * D5398/100, 1)</f>
        <v>4571.5</v>
      </c>
      <c r="H5398" s="6" t="s">
        <v>5631</v>
      </c>
      <c r="I5398" s="6" t="s">
        <v>5631</v>
      </c>
      <c r="K5398" s="6" t="s">
        <v>2015</v>
      </c>
      <c r="L5398" s="6" t="s">
        <v>5631</v>
      </c>
      <c r="M5398" s="6" t="s">
        <v>3749</v>
      </c>
      <c r="N5398" s="6" t="s">
        <v>5631</v>
      </c>
    </row>
    <row r="5399" spans="1:14" ht="15" customHeight="1">
      <c r="B5399" s="6" t="s">
        <v>4803</v>
      </c>
      <c r="G5399" s="14">
        <f>TRUNC(G5397+G5398, 0)</f>
        <v>27429</v>
      </c>
    </row>
    <row r="5400" spans="1:14" ht="15" customHeight="1">
      <c r="A5400" s="6" t="s">
        <v>2270</v>
      </c>
      <c r="B5400" s="6" t="s">
        <v>2417</v>
      </c>
      <c r="C5400" s="6" t="s">
        <v>2659</v>
      </c>
      <c r="D5400" s="6">
        <v>1</v>
      </c>
      <c r="E5400" s="15" t="s">
        <v>3317</v>
      </c>
      <c r="F5400" s="15">
        <f>TRUNC(중기기초자료!E721 * 중기전역변수!C19, 1)</f>
        <v>25758.7</v>
      </c>
      <c r="G5400" s="15">
        <f>TRUNC(F5400*D5400, 1)</f>
        <v>25758.7</v>
      </c>
      <c r="H5400" s="6" t="s">
        <v>3219</v>
      </c>
      <c r="I5400" s="6" t="s">
        <v>5631</v>
      </c>
      <c r="K5400" s="6" t="s">
        <v>4875</v>
      </c>
      <c r="L5400" s="6" t="s">
        <v>5631</v>
      </c>
      <c r="M5400" s="6" t="s">
        <v>3230</v>
      </c>
    </row>
    <row r="5401" spans="1:14" ht="15" customHeight="1">
      <c r="B5401" s="6" t="s">
        <v>4803</v>
      </c>
      <c r="G5401" s="14">
        <f>TRUNC(G5400, 0)</f>
        <v>25758</v>
      </c>
    </row>
    <row r="5402" spans="1:14" ht="15" customHeight="1">
      <c r="B5402" s="6" t="s">
        <v>588</v>
      </c>
      <c r="G5402" s="14">
        <f>TRUNC(G5396+G5399+G5401, 0)</f>
        <v>99774</v>
      </c>
    </row>
    <row r="5403" spans="1:14" ht="15" customHeight="1">
      <c r="A5403" s="13"/>
      <c r="B5403" s="13"/>
      <c r="C5403" s="13"/>
      <c r="D5403" s="13"/>
      <c r="E5403" s="13"/>
      <c r="F5403" s="13"/>
      <c r="G5403" s="13"/>
      <c r="H5403" s="13"/>
    </row>
    <row r="5404" spans="1:14" ht="15" customHeight="1">
      <c r="A5404" s="13" t="s">
        <v>4970</v>
      </c>
      <c r="B5404" s="13" t="s">
        <v>1022</v>
      </c>
      <c r="C5404" s="13"/>
      <c r="D5404" s="13"/>
      <c r="E5404" s="13"/>
      <c r="F5404" s="13"/>
      <c r="G5404" s="13"/>
      <c r="H5404" s="13"/>
      <c r="I5404" s="6" t="s">
        <v>5631</v>
      </c>
      <c r="J5404" s="6" t="s">
        <v>291</v>
      </c>
    </row>
    <row r="5405" spans="1:14" ht="15" customHeight="1">
      <c r="A5405" s="13" t="s">
        <v>1567</v>
      </c>
      <c r="B5405" s="13" t="s">
        <v>4280</v>
      </c>
      <c r="C5405" s="13"/>
      <c r="D5405" s="13"/>
      <c r="E5405" s="13"/>
      <c r="F5405" s="13"/>
      <c r="G5405" s="13"/>
      <c r="H5405" s="13"/>
    </row>
    <row r="5406" spans="1:14" ht="15" customHeight="1">
      <c r="A5406" s="5" t="s">
        <v>4302</v>
      </c>
      <c r="B5406" s="5"/>
      <c r="C5406" s="5" t="s">
        <v>2755</v>
      </c>
      <c r="D5406" s="5" t="s">
        <v>182</v>
      </c>
      <c r="E5406" s="5" t="s">
        <v>5266</v>
      </c>
      <c r="F5406" s="5" t="s">
        <v>1321</v>
      </c>
      <c r="G5406" s="5" t="s">
        <v>780</v>
      </c>
      <c r="H5406" s="5" t="s">
        <v>1458</v>
      </c>
    </row>
    <row r="5407" spans="1:14" ht="15" customHeight="1">
      <c r="A5407" s="6" t="s">
        <v>405</v>
      </c>
      <c r="B5407" s="6" t="s">
        <v>4187</v>
      </c>
      <c r="C5407" s="6" t="s">
        <v>3662</v>
      </c>
      <c r="D5407" s="6">
        <f>(643 + 500 + 425)*10^-4</f>
        <v>0.15679999999999999</v>
      </c>
      <c r="E5407" s="14" t="s">
        <v>4463</v>
      </c>
      <c r="F5407" s="14">
        <f>TRUNC(중기기초자료!F477 * 중기전역변수!C5/1000,0)</f>
        <v>435949</v>
      </c>
      <c r="G5407" s="15">
        <f>TRUNC(F5407*D5407, 1)</f>
        <v>68356.800000000003</v>
      </c>
      <c r="H5407" s="6" t="s">
        <v>5631</v>
      </c>
      <c r="I5407" s="6" t="s">
        <v>5631</v>
      </c>
      <c r="K5407" s="6" t="s">
        <v>724</v>
      </c>
      <c r="L5407" s="6" t="s">
        <v>5631</v>
      </c>
      <c r="M5407" s="6" t="s">
        <v>4194</v>
      </c>
      <c r="N5407" s="6" t="s">
        <v>318</v>
      </c>
    </row>
    <row r="5408" spans="1:14" ht="15" customHeight="1">
      <c r="B5408" s="6" t="s">
        <v>4803</v>
      </c>
      <c r="G5408" s="14">
        <f>TRUNC(G5407, 0)</f>
        <v>68356</v>
      </c>
    </row>
    <row r="5409" spans="1:14" ht="15" customHeight="1">
      <c r="A5409" s="6" t="s">
        <v>3802</v>
      </c>
      <c r="B5409" s="6" t="s">
        <v>2171</v>
      </c>
      <c r="C5409" s="6" t="s">
        <v>4283</v>
      </c>
      <c r="D5409" s="6">
        <v>20.61</v>
      </c>
      <c r="E5409" s="16" t="s">
        <v>5542</v>
      </c>
      <c r="F5409" s="16">
        <f>중기기초자료!D731</f>
        <v>1223</v>
      </c>
      <c r="G5409" s="15">
        <f>TRUNC(F5409*D5409, 1)</f>
        <v>25206</v>
      </c>
      <c r="H5409" s="6" t="s">
        <v>5631</v>
      </c>
      <c r="I5409" s="6" t="s">
        <v>5631</v>
      </c>
      <c r="K5409" s="6" t="s">
        <v>3386</v>
      </c>
      <c r="L5409" s="6" t="s">
        <v>5631</v>
      </c>
      <c r="M5409" s="6" t="s">
        <v>1155</v>
      </c>
    </row>
    <row r="5410" spans="1:14" ht="15" customHeight="1">
      <c r="B5410" s="6" t="s">
        <v>1786</v>
      </c>
      <c r="C5410" s="6" t="s">
        <v>4283</v>
      </c>
      <c r="D5410" s="6">
        <v>20</v>
      </c>
      <c r="E5410" s="16" t="s">
        <v>2305</v>
      </c>
      <c r="F5410" s="16">
        <v>0</v>
      </c>
      <c r="G5410" s="15">
        <f>TRUNC((G5409) * D5410/100, 1)</f>
        <v>5041.2</v>
      </c>
      <c r="H5410" s="6" t="s">
        <v>5631</v>
      </c>
      <c r="I5410" s="6" t="s">
        <v>5631</v>
      </c>
      <c r="K5410" s="6" t="s">
        <v>2015</v>
      </c>
      <c r="L5410" s="6" t="s">
        <v>5631</v>
      </c>
      <c r="M5410" s="6" t="s">
        <v>3749</v>
      </c>
      <c r="N5410" s="6" t="s">
        <v>5631</v>
      </c>
    </row>
    <row r="5411" spans="1:14" ht="15" customHeight="1">
      <c r="B5411" s="6" t="s">
        <v>4803</v>
      </c>
      <c r="G5411" s="14">
        <f>TRUNC(G5409+G5410, 0)</f>
        <v>30247</v>
      </c>
    </row>
    <row r="5412" spans="1:14" ht="15" customHeight="1">
      <c r="A5412" s="6" t="s">
        <v>2270</v>
      </c>
      <c r="B5412" s="6" t="s">
        <v>2417</v>
      </c>
      <c r="C5412" s="6" t="s">
        <v>2659</v>
      </c>
      <c r="D5412" s="6">
        <v>1</v>
      </c>
      <c r="E5412" s="15" t="s">
        <v>3317</v>
      </c>
      <c r="F5412" s="15">
        <f>TRUNC(중기기초자료!E721 * 중기전역변수!C19, 1)</f>
        <v>25758.7</v>
      </c>
      <c r="G5412" s="15">
        <f>TRUNC(F5412*D5412, 1)</f>
        <v>25758.7</v>
      </c>
      <c r="H5412" s="6" t="s">
        <v>3219</v>
      </c>
      <c r="I5412" s="6" t="s">
        <v>5631</v>
      </c>
      <c r="K5412" s="6" t="s">
        <v>4875</v>
      </c>
      <c r="L5412" s="6" t="s">
        <v>5631</v>
      </c>
      <c r="M5412" s="6" t="s">
        <v>3230</v>
      </c>
    </row>
    <row r="5413" spans="1:14" ht="15" customHeight="1">
      <c r="B5413" s="6" t="s">
        <v>4803</v>
      </c>
      <c r="G5413" s="14">
        <f>TRUNC(G5412, 0)</f>
        <v>25758</v>
      </c>
    </row>
    <row r="5414" spans="1:14" ht="15" customHeight="1">
      <c r="B5414" s="6" t="s">
        <v>588</v>
      </c>
      <c r="G5414" s="14">
        <f>TRUNC(G5408+G5411+G5413, 0)</f>
        <v>124361</v>
      </c>
    </row>
    <row r="5415" spans="1:14" ht="15" customHeight="1">
      <c r="A5415" s="13"/>
      <c r="B5415" s="13"/>
      <c r="C5415" s="13"/>
      <c r="D5415" s="13"/>
      <c r="E5415" s="13"/>
      <c r="F5415" s="13"/>
      <c r="G5415" s="13"/>
      <c r="H5415" s="13"/>
    </row>
    <row r="5416" spans="1:14" ht="15" customHeight="1">
      <c r="A5416" s="13" t="s">
        <v>4970</v>
      </c>
      <c r="B5416" s="13" t="s">
        <v>3195</v>
      </c>
      <c r="C5416" s="13"/>
      <c r="D5416" s="13"/>
      <c r="E5416" s="13"/>
      <c r="F5416" s="13"/>
      <c r="G5416" s="13"/>
      <c r="H5416" s="13"/>
      <c r="I5416" s="6" t="s">
        <v>5631</v>
      </c>
      <c r="J5416" s="6" t="s">
        <v>4304</v>
      </c>
    </row>
    <row r="5417" spans="1:14" ht="15" customHeight="1">
      <c r="A5417" s="13" t="s">
        <v>1567</v>
      </c>
      <c r="B5417" s="13" t="s">
        <v>457</v>
      </c>
      <c r="C5417" s="13"/>
      <c r="D5417" s="13"/>
      <c r="E5417" s="13"/>
      <c r="F5417" s="13"/>
      <c r="G5417" s="13"/>
      <c r="H5417" s="13"/>
    </row>
    <row r="5418" spans="1:14" ht="15" customHeight="1">
      <c r="A5418" s="5" t="s">
        <v>4302</v>
      </c>
      <c r="B5418" s="5"/>
      <c r="C5418" s="5" t="s">
        <v>2755</v>
      </c>
      <c r="D5418" s="5" t="s">
        <v>182</v>
      </c>
      <c r="E5418" s="5" t="s">
        <v>5266</v>
      </c>
      <c r="F5418" s="5" t="s">
        <v>1321</v>
      </c>
      <c r="G5418" s="5" t="s">
        <v>780</v>
      </c>
      <c r="H5418" s="5" t="s">
        <v>1458</v>
      </c>
    </row>
    <row r="5419" spans="1:14" ht="15" customHeight="1">
      <c r="A5419" s="6" t="s">
        <v>405</v>
      </c>
      <c r="B5419" s="6" t="s">
        <v>4187</v>
      </c>
      <c r="C5419" s="6" t="s">
        <v>4443</v>
      </c>
      <c r="D5419" s="6">
        <f>(643 + 500 + 425)*10^-4</f>
        <v>0.15679999999999999</v>
      </c>
      <c r="E5419" s="14" t="s">
        <v>4463</v>
      </c>
      <c r="F5419" s="14">
        <f>TRUNC(중기기초자료!F478 * 중기전역변수!C5/1000,0)</f>
        <v>895980</v>
      </c>
      <c r="G5419" s="15">
        <f>TRUNC(F5419*D5419, 1)</f>
        <v>140489.60000000001</v>
      </c>
      <c r="H5419" s="6" t="s">
        <v>5631</v>
      </c>
      <c r="I5419" s="6" t="s">
        <v>5631</v>
      </c>
      <c r="K5419" s="6" t="s">
        <v>724</v>
      </c>
      <c r="L5419" s="6" t="s">
        <v>5631</v>
      </c>
      <c r="M5419" s="6" t="s">
        <v>333</v>
      </c>
      <c r="N5419" s="6" t="s">
        <v>318</v>
      </c>
    </row>
    <row r="5420" spans="1:14" ht="15" customHeight="1">
      <c r="B5420" s="6" t="s">
        <v>4803</v>
      </c>
      <c r="G5420" s="14">
        <f>TRUNC(G5419, 0)</f>
        <v>140489</v>
      </c>
    </row>
    <row r="5421" spans="1:14" ht="15" customHeight="1">
      <c r="A5421" s="6" t="s">
        <v>3802</v>
      </c>
      <c r="B5421" s="6" t="s">
        <v>2171</v>
      </c>
      <c r="C5421" s="6" t="s">
        <v>4283</v>
      </c>
      <c r="D5421" s="6">
        <v>21.85</v>
      </c>
      <c r="E5421" s="16" t="s">
        <v>5542</v>
      </c>
      <c r="F5421" s="16">
        <f>중기기초자료!D731</f>
        <v>1223</v>
      </c>
      <c r="G5421" s="15">
        <f>TRUNC(F5421*D5421, 1)</f>
        <v>26722.5</v>
      </c>
      <c r="H5421" s="6" t="s">
        <v>5631</v>
      </c>
      <c r="I5421" s="6" t="s">
        <v>5631</v>
      </c>
      <c r="K5421" s="6" t="s">
        <v>3386</v>
      </c>
      <c r="L5421" s="6" t="s">
        <v>5631</v>
      </c>
      <c r="M5421" s="6" t="s">
        <v>1155</v>
      </c>
    </row>
    <row r="5422" spans="1:14" ht="15" customHeight="1">
      <c r="B5422" s="6" t="s">
        <v>1786</v>
      </c>
      <c r="C5422" s="6" t="s">
        <v>4283</v>
      </c>
      <c r="D5422" s="6">
        <v>20</v>
      </c>
      <c r="E5422" s="16" t="s">
        <v>2305</v>
      </c>
      <c r="F5422" s="16">
        <v>0</v>
      </c>
      <c r="G5422" s="15">
        <f>TRUNC((G5421) * D5422/100, 1)</f>
        <v>5344.5</v>
      </c>
      <c r="H5422" s="6" t="s">
        <v>5631</v>
      </c>
      <c r="I5422" s="6" t="s">
        <v>5631</v>
      </c>
      <c r="K5422" s="6" t="s">
        <v>2015</v>
      </c>
      <c r="L5422" s="6" t="s">
        <v>5631</v>
      </c>
      <c r="M5422" s="6" t="s">
        <v>3749</v>
      </c>
      <c r="N5422" s="6" t="s">
        <v>5631</v>
      </c>
    </row>
    <row r="5423" spans="1:14" ht="15" customHeight="1">
      <c r="B5423" s="6" t="s">
        <v>4803</v>
      </c>
      <c r="G5423" s="14">
        <f>TRUNC(G5421+G5422, 0)</f>
        <v>32067</v>
      </c>
    </row>
    <row r="5424" spans="1:14" ht="15" customHeight="1">
      <c r="A5424" s="6" t="s">
        <v>2270</v>
      </c>
      <c r="B5424" s="6" t="s">
        <v>2417</v>
      </c>
      <c r="C5424" s="6" t="s">
        <v>2659</v>
      </c>
      <c r="D5424" s="6">
        <v>1</v>
      </c>
      <c r="E5424" s="15" t="s">
        <v>3317</v>
      </c>
      <c r="F5424" s="15">
        <f>TRUNC(중기기초자료!E721 * 중기전역변수!C19, 1)</f>
        <v>25758.7</v>
      </c>
      <c r="G5424" s="15">
        <f>TRUNC(F5424*D5424, 1)</f>
        <v>25758.7</v>
      </c>
      <c r="H5424" s="6" t="s">
        <v>3219</v>
      </c>
      <c r="I5424" s="6" t="s">
        <v>5631</v>
      </c>
      <c r="K5424" s="6" t="s">
        <v>4875</v>
      </c>
      <c r="L5424" s="6" t="s">
        <v>5631</v>
      </c>
      <c r="M5424" s="6" t="s">
        <v>3230</v>
      </c>
    </row>
    <row r="5425" spans="1:14" ht="15" customHeight="1">
      <c r="B5425" s="6" t="s">
        <v>4803</v>
      </c>
      <c r="G5425" s="14">
        <f>TRUNC(G5424, 0)</f>
        <v>25758</v>
      </c>
    </row>
    <row r="5426" spans="1:14" ht="15" customHeight="1">
      <c r="B5426" s="6" t="s">
        <v>588</v>
      </c>
      <c r="G5426" s="14">
        <f>TRUNC(G5420+G5423+G5425, 0)</f>
        <v>198314</v>
      </c>
    </row>
    <row r="5427" spans="1:14" ht="15" customHeight="1">
      <c r="A5427" s="13"/>
      <c r="B5427" s="13"/>
      <c r="C5427" s="13"/>
      <c r="D5427" s="13"/>
      <c r="E5427" s="13"/>
      <c r="F5427" s="13"/>
      <c r="G5427" s="13"/>
      <c r="H5427" s="13"/>
    </row>
    <row r="5428" spans="1:14" ht="15" customHeight="1">
      <c r="A5428" s="13" t="s">
        <v>4970</v>
      </c>
      <c r="B5428" s="13" t="s">
        <v>92</v>
      </c>
      <c r="C5428" s="13"/>
      <c r="D5428" s="13"/>
      <c r="E5428" s="13"/>
      <c r="F5428" s="13"/>
      <c r="G5428" s="13"/>
      <c r="H5428" s="13"/>
      <c r="I5428" s="6" t="s">
        <v>5631</v>
      </c>
      <c r="J5428" s="6" t="s">
        <v>362</v>
      </c>
    </row>
    <row r="5429" spans="1:14" ht="15" customHeight="1">
      <c r="A5429" s="13" t="s">
        <v>1567</v>
      </c>
      <c r="B5429" s="13" t="s">
        <v>3428</v>
      </c>
      <c r="C5429" s="13"/>
      <c r="D5429" s="13"/>
      <c r="E5429" s="13"/>
      <c r="F5429" s="13"/>
      <c r="G5429" s="13"/>
      <c r="H5429" s="13"/>
    </row>
    <row r="5430" spans="1:14" ht="15" customHeight="1">
      <c r="A5430" s="5" t="s">
        <v>4302</v>
      </c>
      <c r="B5430" s="5"/>
      <c r="C5430" s="5" t="s">
        <v>2755</v>
      </c>
      <c r="D5430" s="5" t="s">
        <v>182</v>
      </c>
      <c r="E5430" s="5" t="s">
        <v>5266</v>
      </c>
      <c r="F5430" s="5" t="s">
        <v>1321</v>
      </c>
      <c r="G5430" s="5" t="s">
        <v>780</v>
      </c>
      <c r="H5430" s="5" t="s">
        <v>1458</v>
      </c>
    </row>
    <row r="5431" spans="1:14" ht="15" customHeight="1">
      <c r="A5431" s="6" t="s">
        <v>405</v>
      </c>
      <c r="B5431" s="6" t="s">
        <v>4187</v>
      </c>
      <c r="C5431" s="6" t="s">
        <v>3729</v>
      </c>
      <c r="D5431" s="6">
        <f>(643 + 500 + 425)*10^-4</f>
        <v>0.15679999999999999</v>
      </c>
      <c r="E5431" s="14" t="s">
        <v>4463</v>
      </c>
      <c r="F5431" s="14">
        <f>TRUNC(중기기초자료!F479 * 중기전역변수!C5/1000,0)</f>
        <v>1638769</v>
      </c>
      <c r="G5431" s="15">
        <f>TRUNC(F5431*D5431, 1)</f>
        <v>256958.9</v>
      </c>
      <c r="H5431" s="6" t="s">
        <v>5631</v>
      </c>
      <c r="I5431" s="6" t="s">
        <v>5631</v>
      </c>
      <c r="K5431" s="6" t="s">
        <v>724</v>
      </c>
      <c r="L5431" s="6" t="s">
        <v>5631</v>
      </c>
      <c r="M5431" s="6" t="s">
        <v>4278</v>
      </c>
      <c r="N5431" s="6" t="s">
        <v>318</v>
      </c>
    </row>
    <row r="5432" spans="1:14" ht="15" customHeight="1">
      <c r="B5432" s="6" t="s">
        <v>4803</v>
      </c>
      <c r="G5432" s="14">
        <f>TRUNC(G5431, 0)</f>
        <v>256958</v>
      </c>
    </row>
    <row r="5433" spans="1:14" ht="15" customHeight="1">
      <c r="A5433" s="6" t="s">
        <v>3802</v>
      </c>
      <c r="B5433" s="6" t="s">
        <v>2171</v>
      </c>
      <c r="C5433" s="6" t="s">
        <v>4283</v>
      </c>
      <c r="D5433" s="6">
        <v>23.65</v>
      </c>
      <c r="E5433" s="16" t="s">
        <v>5542</v>
      </c>
      <c r="F5433" s="16">
        <f>중기기초자료!D731</f>
        <v>1223</v>
      </c>
      <c r="G5433" s="15">
        <f>TRUNC(F5433*D5433, 1)</f>
        <v>28923.9</v>
      </c>
      <c r="H5433" s="6" t="s">
        <v>5631</v>
      </c>
      <c r="I5433" s="6" t="s">
        <v>5631</v>
      </c>
      <c r="K5433" s="6" t="s">
        <v>3386</v>
      </c>
      <c r="L5433" s="6" t="s">
        <v>5631</v>
      </c>
      <c r="M5433" s="6" t="s">
        <v>1155</v>
      </c>
    </row>
    <row r="5434" spans="1:14" ht="15" customHeight="1">
      <c r="B5434" s="6" t="s">
        <v>1786</v>
      </c>
      <c r="C5434" s="6" t="s">
        <v>4283</v>
      </c>
      <c r="D5434" s="6">
        <v>20</v>
      </c>
      <c r="E5434" s="16" t="s">
        <v>2305</v>
      </c>
      <c r="F5434" s="16">
        <v>0</v>
      </c>
      <c r="G5434" s="15">
        <f>TRUNC((G5433) * D5434/100, 1)</f>
        <v>5784.7</v>
      </c>
      <c r="H5434" s="6" t="s">
        <v>5631</v>
      </c>
      <c r="I5434" s="6" t="s">
        <v>5631</v>
      </c>
      <c r="K5434" s="6" t="s">
        <v>2015</v>
      </c>
      <c r="L5434" s="6" t="s">
        <v>5631</v>
      </c>
      <c r="M5434" s="6" t="s">
        <v>3749</v>
      </c>
      <c r="N5434" s="6" t="s">
        <v>5631</v>
      </c>
    </row>
    <row r="5435" spans="1:14" ht="15" customHeight="1">
      <c r="B5435" s="6" t="s">
        <v>4803</v>
      </c>
      <c r="G5435" s="14">
        <f>TRUNC(G5433+G5434, 0)</f>
        <v>34708</v>
      </c>
    </row>
    <row r="5436" spans="1:14" ht="15" customHeight="1">
      <c r="A5436" s="6" t="s">
        <v>2270</v>
      </c>
      <c r="B5436" s="6" t="s">
        <v>2417</v>
      </c>
      <c r="C5436" s="6" t="s">
        <v>2659</v>
      </c>
      <c r="D5436" s="6">
        <v>1</v>
      </c>
      <c r="E5436" s="15" t="s">
        <v>3317</v>
      </c>
      <c r="F5436" s="15">
        <f>TRUNC(중기기초자료!E721 * 중기전역변수!C19, 1)</f>
        <v>25758.7</v>
      </c>
      <c r="G5436" s="15">
        <f>TRUNC(F5436*D5436, 1)</f>
        <v>25758.7</v>
      </c>
      <c r="H5436" s="6" t="s">
        <v>3219</v>
      </c>
      <c r="I5436" s="6" t="s">
        <v>5631</v>
      </c>
      <c r="K5436" s="6" t="s">
        <v>4875</v>
      </c>
      <c r="L5436" s="6" t="s">
        <v>5631</v>
      </c>
      <c r="M5436" s="6" t="s">
        <v>3230</v>
      </c>
    </row>
    <row r="5437" spans="1:14" ht="15" customHeight="1">
      <c r="B5437" s="6" t="s">
        <v>4803</v>
      </c>
      <c r="G5437" s="14">
        <f>TRUNC(G5436, 0)</f>
        <v>25758</v>
      </c>
    </row>
    <row r="5438" spans="1:14" ht="15" customHeight="1">
      <c r="B5438" s="6" t="s">
        <v>588</v>
      </c>
      <c r="G5438" s="14">
        <f>TRUNC(G5432+G5435+G5437, 0)</f>
        <v>317424</v>
      </c>
    </row>
    <row r="5439" spans="1:14" ht="15" customHeight="1">
      <c r="A5439" s="13"/>
      <c r="B5439" s="13"/>
      <c r="C5439" s="13"/>
      <c r="D5439" s="13"/>
      <c r="E5439" s="13"/>
      <c r="F5439" s="13"/>
      <c r="G5439" s="13"/>
      <c r="H5439" s="13"/>
    </row>
    <row r="5440" spans="1:14" ht="15" customHeight="1">
      <c r="A5440" s="13" t="s">
        <v>4970</v>
      </c>
      <c r="B5440" s="13" t="s">
        <v>2813</v>
      </c>
      <c r="C5440" s="13"/>
      <c r="D5440" s="13"/>
      <c r="E5440" s="13"/>
      <c r="F5440" s="13"/>
      <c r="G5440" s="13"/>
      <c r="H5440" s="13"/>
      <c r="I5440" s="6" t="s">
        <v>5631</v>
      </c>
      <c r="J5440" s="6" t="s">
        <v>3365</v>
      </c>
    </row>
    <row r="5441" spans="1:14" ht="15" customHeight="1">
      <c r="A5441" s="13" t="s">
        <v>1567</v>
      </c>
      <c r="B5441" s="13" t="s">
        <v>3255</v>
      </c>
      <c r="C5441" s="13"/>
      <c r="D5441" s="13"/>
      <c r="E5441" s="13"/>
      <c r="F5441" s="13"/>
      <c r="G5441" s="13"/>
      <c r="H5441" s="13"/>
    </row>
    <row r="5442" spans="1:14" ht="15" customHeight="1">
      <c r="A5442" s="5" t="s">
        <v>4302</v>
      </c>
      <c r="B5442" s="5"/>
      <c r="C5442" s="5" t="s">
        <v>2755</v>
      </c>
      <c r="D5442" s="5" t="s">
        <v>182</v>
      </c>
      <c r="E5442" s="5" t="s">
        <v>5266</v>
      </c>
      <c r="F5442" s="5" t="s">
        <v>1321</v>
      </c>
      <c r="G5442" s="5" t="s">
        <v>780</v>
      </c>
      <c r="H5442" s="5" t="s">
        <v>1458</v>
      </c>
    </row>
    <row r="5443" spans="1:14" ht="15" customHeight="1">
      <c r="A5443" s="6" t="s">
        <v>405</v>
      </c>
      <c r="B5443" s="6" t="s">
        <v>5344</v>
      </c>
      <c r="C5443" s="6" t="s">
        <v>3598</v>
      </c>
      <c r="D5443" s="6">
        <f>(536 + 446 + 420)*10^-4</f>
        <v>0.14020000000000002</v>
      </c>
      <c r="E5443" s="14" t="s">
        <v>740</v>
      </c>
      <c r="F5443" s="14">
        <f>중기기초자료!F480</f>
        <v>78600</v>
      </c>
      <c r="G5443" s="15">
        <f>TRUNC(F5443*D5443, 1)</f>
        <v>11019.7</v>
      </c>
      <c r="H5443" s="6" t="s">
        <v>5631</v>
      </c>
      <c r="I5443" s="6" t="s">
        <v>5631</v>
      </c>
      <c r="K5443" s="6" t="s">
        <v>724</v>
      </c>
      <c r="L5443" s="6" t="s">
        <v>5631</v>
      </c>
      <c r="M5443" s="6" t="s">
        <v>1783</v>
      </c>
      <c r="N5443" s="6" t="s">
        <v>574</v>
      </c>
    </row>
    <row r="5444" spans="1:14" ht="15" customHeight="1">
      <c r="B5444" s="6" t="s">
        <v>4803</v>
      </c>
      <c r="G5444" s="14">
        <f>TRUNC(G5443, 0)</f>
        <v>11019</v>
      </c>
    </row>
    <row r="5445" spans="1:14" ht="15" customHeight="1">
      <c r="A5445" s="6" t="s">
        <v>3802</v>
      </c>
    </row>
    <row r="5446" spans="1:14" ht="15" customHeight="1">
      <c r="B5446" s="6" t="s">
        <v>4803</v>
      </c>
    </row>
    <row r="5447" spans="1:14" ht="15" customHeight="1">
      <c r="A5447" s="6" t="s">
        <v>2270</v>
      </c>
    </row>
    <row r="5448" spans="1:14" ht="15" customHeight="1">
      <c r="B5448" s="6" t="s">
        <v>4803</v>
      </c>
    </row>
    <row r="5449" spans="1:14" ht="15" customHeight="1">
      <c r="B5449" s="6" t="s">
        <v>588</v>
      </c>
      <c r="G5449" s="14">
        <f>TRUNC(G5444+G5446+G5448, 0)</f>
        <v>11019</v>
      </c>
    </row>
    <row r="5450" spans="1:14" ht="15" customHeight="1">
      <c r="A5450" s="13"/>
      <c r="B5450" s="13"/>
      <c r="C5450" s="13"/>
      <c r="D5450" s="13"/>
      <c r="E5450" s="13"/>
      <c r="F5450" s="13"/>
      <c r="G5450" s="13"/>
      <c r="H5450" s="13"/>
    </row>
    <row r="5451" spans="1:14" ht="15" customHeight="1">
      <c r="A5451" s="13" t="s">
        <v>4970</v>
      </c>
      <c r="B5451" s="13" t="s">
        <v>3745</v>
      </c>
      <c r="C5451" s="13"/>
      <c r="D5451" s="13"/>
      <c r="E5451" s="13"/>
      <c r="F5451" s="13"/>
      <c r="G5451" s="13"/>
      <c r="H5451" s="13"/>
      <c r="I5451" s="6" t="s">
        <v>5631</v>
      </c>
      <c r="J5451" s="6" t="s">
        <v>4050</v>
      </c>
    </row>
    <row r="5452" spans="1:14" ht="15" customHeight="1">
      <c r="A5452" s="13" t="s">
        <v>1567</v>
      </c>
      <c r="B5452" s="13" t="s">
        <v>3562</v>
      </c>
      <c r="C5452" s="13"/>
      <c r="D5452" s="13"/>
      <c r="E5452" s="13"/>
      <c r="F5452" s="13"/>
      <c r="G5452" s="13"/>
      <c r="H5452" s="13"/>
    </row>
    <row r="5453" spans="1:14" ht="15" customHeight="1">
      <c r="A5453" s="5" t="s">
        <v>4302</v>
      </c>
      <c r="B5453" s="5"/>
      <c r="C5453" s="5" t="s">
        <v>2755</v>
      </c>
      <c r="D5453" s="5" t="s">
        <v>182</v>
      </c>
      <c r="E5453" s="5" t="s">
        <v>5266</v>
      </c>
      <c r="F5453" s="5" t="s">
        <v>1321</v>
      </c>
      <c r="G5453" s="5" t="s">
        <v>780</v>
      </c>
      <c r="H5453" s="5" t="s">
        <v>1458</v>
      </c>
    </row>
    <row r="5454" spans="1:14" ht="15" customHeight="1">
      <c r="A5454" s="6" t="s">
        <v>405</v>
      </c>
      <c r="B5454" s="6" t="s">
        <v>4270</v>
      </c>
      <c r="C5454" s="6" t="s">
        <v>3578</v>
      </c>
      <c r="D5454" s="6">
        <f>(1429 + 1032 + 683)*10^-4</f>
        <v>0.31440000000000001</v>
      </c>
      <c r="E5454" s="14" t="s">
        <v>4463</v>
      </c>
      <c r="F5454" s="14">
        <f>TRUNC(중기기초자료!F481 * 중기전역변수!C5/1000,0)</f>
        <v>403333</v>
      </c>
      <c r="G5454" s="15">
        <f>TRUNC(F5454*D5454, 1)</f>
        <v>126807.8</v>
      </c>
      <c r="H5454" s="6" t="s">
        <v>5631</v>
      </c>
      <c r="I5454" s="6" t="s">
        <v>5631</v>
      </c>
      <c r="K5454" s="6" t="s">
        <v>724</v>
      </c>
      <c r="L5454" s="6" t="s">
        <v>5631</v>
      </c>
      <c r="M5454" s="6" t="s">
        <v>2490</v>
      </c>
      <c r="N5454" s="6" t="s">
        <v>2870</v>
      </c>
    </row>
    <row r="5455" spans="1:14" ht="15" customHeight="1">
      <c r="B5455" s="6" t="s">
        <v>4803</v>
      </c>
      <c r="G5455" s="14">
        <f>TRUNC(G5454, 0)</f>
        <v>126807</v>
      </c>
    </row>
    <row r="5456" spans="1:14" ht="15" customHeight="1">
      <c r="A5456" s="6" t="s">
        <v>3802</v>
      </c>
      <c r="B5456" s="6" t="s">
        <v>2171</v>
      </c>
      <c r="C5456" s="6" t="s">
        <v>4283</v>
      </c>
      <c r="D5456" s="6">
        <v>39.5</v>
      </c>
      <c r="E5456" s="16" t="s">
        <v>5542</v>
      </c>
      <c r="F5456" s="16">
        <f>중기기초자료!D731</f>
        <v>1223</v>
      </c>
      <c r="G5456" s="15">
        <f>TRUNC(F5456*D5456, 1)</f>
        <v>48308.5</v>
      </c>
      <c r="H5456" s="6" t="s">
        <v>5631</v>
      </c>
      <c r="I5456" s="6" t="s">
        <v>5631</v>
      </c>
      <c r="K5456" s="6" t="s">
        <v>2015</v>
      </c>
      <c r="L5456" s="6" t="s">
        <v>5631</v>
      </c>
      <c r="M5456" s="6" t="s">
        <v>1155</v>
      </c>
    </row>
    <row r="5457" spans="1:14" ht="15" customHeight="1">
      <c r="B5457" s="6" t="s">
        <v>1786</v>
      </c>
      <c r="C5457" s="6" t="s">
        <v>4283</v>
      </c>
      <c r="D5457" s="6">
        <v>50</v>
      </c>
      <c r="E5457" s="16" t="s">
        <v>2305</v>
      </c>
      <c r="F5457" s="16">
        <v>0</v>
      </c>
      <c r="G5457" s="15">
        <f>TRUNC((G5456) * D5457/100, 1)</f>
        <v>24154.2</v>
      </c>
      <c r="H5457" s="6" t="s">
        <v>5631</v>
      </c>
      <c r="I5457" s="6" t="s">
        <v>5631</v>
      </c>
      <c r="K5457" s="6" t="s">
        <v>608</v>
      </c>
      <c r="L5457" s="6" t="s">
        <v>5631</v>
      </c>
      <c r="M5457" s="6" t="s">
        <v>3749</v>
      </c>
      <c r="N5457" s="6" t="s">
        <v>5631</v>
      </c>
    </row>
    <row r="5458" spans="1:14" ht="15" customHeight="1">
      <c r="B5458" s="6" t="s">
        <v>4803</v>
      </c>
      <c r="G5458" s="14">
        <f>TRUNC(G5456+G5457, 0)</f>
        <v>72462</v>
      </c>
    </row>
    <row r="5459" spans="1:14" ht="15" customHeight="1">
      <c r="A5459" s="6" t="s">
        <v>2270</v>
      </c>
      <c r="B5459" s="6" t="s">
        <v>2417</v>
      </c>
      <c r="C5459" s="6" t="s">
        <v>2659</v>
      </c>
      <c r="D5459" s="6">
        <v>1</v>
      </c>
      <c r="E5459" s="15" t="s">
        <v>3317</v>
      </c>
      <c r="F5459" s="15">
        <f>TRUNC(중기기초자료!E721 * 중기전역변수!C19, 1)</f>
        <v>25758.7</v>
      </c>
      <c r="G5459" s="15">
        <f>TRUNC(F5459*D5459, 1)</f>
        <v>25758.7</v>
      </c>
      <c r="H5459" s="6" t="s">
        <v>5631</v>
      </c>
      <c r="I5459" s="6" t="s">
        <v>5631</v>
      </c>
      <c r="K5459" s="6" t="s">
        <v>3156</v>
      </c>
      <c r="L5459" s="6" t="s">
        <v>5631</v>
      </c>
      <c r="M5459" s="6" t="s">
        <v>3230</v>
      </c>
    </row>
    <row r="5460" spans="1:14" ht="15" customHeight="1">
      <c r="B5460" s="6" t="s">
        <v>4803</v>
      </c>
      <c r="G5460" s="14">
        <f>TRUNC(G5459, 0)</f>
        <v>25758</v>
      </c>
    </row>
    <row r="5461" spans="1:14" ht="15" customHeight="1">
      <c r="B5461" s="6" t="s">
        <v>588</v>
      </c>
      <c r="G5461" s="14">
        <f>TRUNC(G5455+G5458+G5460, 0)</f>
        <v>225027</v>
      </c>
    </row>
    <row r="5462" spans="1:14" ht="15" customHeight="1">
      <c r="A5462" s="13"/>
      <c r="B5462" s="13"/>
      <c r="C5462" s="13"/>
      <c r="D5462" s="13"/>
      <c r="E5462" s="13"/>
      <c r="F5462" s="13"/>
      <c r="G5462" s="13"/>
      <c r="H5462" s="13"/>
    </row>
    <row r="5463" spans="1:14" ht="15" customHeight="1">
      <c r="A5463" s="13" t="s">
        <v>4970</v>
      </c>
      <c r="B5463" s="13" t="s">
        <v>3999</v>
      </c>
      <c r="C5463" s="13"/>
      <c r="D5463" s="13"/>
      <c r="E5463" s="13"/>
      <c r="F5463" s="13"/>
      <c r="G5463" s="13"/>
      <c r="H5463" s="13"/>
      <c r="I5463" s="6" t="s">
        <v>5631</v>
      </c>
      <c r="J5463" s="6" t="s">
        <v>68</v>
      </c>
    </row>
    <row r="5464" spans="1:14" ht="15" customHeight="1">
      <c r="A5464" s="13" t="s">
        <v>1567</v>
      </c>
      <c r="B5464" s="13" t="s">
        <v>126</v>
      </c>
      <c r="C5464" s="13"/>
      <c r="D5464" s="13"/>
      <c r="E5464" s="13"/>
      <c r="F5464" s="13"/>
      <c r="G5464" s="13"/>
      <c r="H5464" s="13"/>
    </row>
    <row r="5465" spans="1:14" ht="15" customHeight="1">
      <c r="A5465" s="5" t="s">
        <v>4302</v>
      </c>
      <c r="B5465" s="5"/>
      <c r="C5465" s="5" t="s">
        <v>2755</v>
      </c>
      <c r="D5465" s="5" t="s">
        <v>182</v>
      </c>
      <c r="E5465" s="5" t="s">
        <v>5266</v>
      </c>
      <c r="F5465" s="5" t="s">
        <v>1321</v>
      </c>
      <c r="G5465" s="5" t="s">
        <v>780</v>
      </c>
      <c r="H5465" s="5" t="s">
        <v>1458</v>
      </c>
    </row>
    <row r="5466" spans="1:14" ht="15" customHeight="1">
      <c r="A5466" s="6" t="s">
        <v>405</v>
      </c>
      <c r="B5466" s="6" t="s">
        <v>5366</v>
      </c>
      <c r="C5466" s="6" t="s">
        <v>2486</v>
      </c>
      <c r="D5466" s="6">
        <f>(1429 + 1032 + 683)*10^-4</f>
        <v>0.31440000000000001</v>
      </c>
      <c r="E5466" s="14" t="s">
        <v>740</v>
      </c>
      <c r="F5466" s="14">
        <f>중기기초자료!F482</f>
        <v>775</v>
      </c>
      <c r="G5466" s="15">
        <f>TRUNC(F5466*D5466, 1)</f>
        <v>243.6</v>
      </c>
      <c r="H5466" s="6" t="s">
        <v>5631</v>
      </c>
      <c r="I5466" s="6" t="s">
        <v>5631</v>
      </c>
      <c r="K5466" s="6" t="s">
        <v>724</v>
      </c>
      <c r="L5466" s="6" t="s">
        <v>5631</v>
      </c>
      <c r="M5466" s="6" t="s">
        <v>4403</v>
      </c>
      <c r="N5466" s="6" t="s">
        <v>2870</v>
      </c>
    </row>
    <row r="5467" spans="1:14" ht="15" customHeight="1">
      <c r="B5467" s="6" t="s">
        <v>4803</v>
      </c>
      <c r="G5467" s="14">
        <f>TRUNC(G5466, 0)</f>
        <v>243</v>
      </c>
    </row>
    <row r="5468" spans="1:14" ht="15" customHeight="1">
      <c r="A5468" s="6" t="s">
        <v>3802</v>
      </c>
    </row>
    <row r="5469" spans="1:14" ht="15" customHeight="1">
      <c r="B5469" s="6" t="s">
        <v>4803</v>
      </c>
    </row>
    <row r="5470" spans="1:14" ht="15" customHeight="1">
      <c r="A5470" s="6" t="s">
        <v>2270</v>
      </c>
    </row>
    <row r="5471" spans="1:14" ht="15" customHeight="1">
      <c r="B5471" s="6" t="s">
        <v>4803</v>
      </c>
    </row>
    <row r="5472" spans="1:14" ht="15" customHeight="1">
      <c r="B5472" s="6" t="s">
        <v>588</v>
      </c>
      <c r="G5472" s="14">
        <f>TRUNC(G5467+G5469+G5471, 0)</f>
        <v>243</v>
      </c>
    </row>
    <row r="5473" spans="1:14" ht="15" customHeight="1">
      <c r="A5473" s="13"/>
      <c r="B5473" s="13"/>
      <c r="C5473" s="13"/>
      <c r="D5473" s="13"/>
      <c r="E5473" s="13"/>
      <c r="F5473" s="13"/>
      <c r="G5473" s="13"/>
      <c r="H5473" s="13"/>
    </row>
    <row r="5474" spans="1:14" ht="15" customHeight="1">
      <c r="A5474" s="13" t="s">
        <v>4970</v>
      </c>
      <c r="B5474" s="13" t="s">
        <v>4980</v>
      </c>
      <c r="C5474" s="13"/>
      <c r="D5474" s="13"/>
      <c r="E5474" s="13"/>
      <c r="F5474" s="13"/>
      <c r="G5474" s="13"/>
      <c r="H5474" s="13"/>
      <c r="I5474" s="6" t="s">
        <v>5631</v>
      </c>
      <c r="J5474" s="6" t="s">
        <v>427</v>
      </c>
    </row>
    <row r="5475" spans="1:14" ht="15" customHeight="1">
      <c r="A5475" s="13" t="s">
        <v>1567</v>
      </c>
      <c r="B5475" s="13" t="s">
        <v>2359</v>
      </c>
      <c r="C5475" s="13"/>
      <c r="D5475" s="13"/>
      <c r="E5475" s="13"/>
      <c r="F5475" s="13"/>
      <c r="G5475" s="13"/>
      <c r="H5475" s="13"/>
    </row>
    <row r="5476" spans="1:14" ht="15" customHeight="1">
      <c r="A5476" s="5" t="s">
        <v>4302</v>
      </c>
      <c r="B5476" s="5"/>
      <c r="C5476" s="5" t="s">
        <v>2755</v>
      </c>
      <c r="D5476" s="5" t="s">
        <v>182</v>
      </c>
      <c r="E5476" s="5" t="s">
        <v>5266</v>
      </c>
      <c r="F5476" s="5" t="s">
        <v>1321</v>
      </c>
      <c r="G5476" s="5" t="s">
        <v>780</v>
      </c>
      <c r="H5476" s="5" t="s">
        <v>1458</v>
      </c>
    </row>
    <row r="5477" spans="1:14" ht="15" customHeight="1">
      <c r="A5477" s="6" t="s">
        <v>405</v>
      </c>
      <c r="B5477" s="6" t="s">
        <v>2336</v>
      </c>
      <c r="C5477" s="6" t="s">
        <v>2486</v>
      </c>
      <c r="D5477" s="6">
        <f>(1429 + 1032 + 683)*10^-4</f>
        <v>0.31440000000000001</v>
      </c>
      <c r="E5477" s="14" t="s">
        <v>740</v>
      </c>
      <c r="F5477" s="14">
        <f>중기기초자료!F483</f>
        <v>1483</v>
      </c>
      <c r="G5477" s="15">
        <f>TRUNC(F5477*D5477, 1)</f>
        <v>466.2</v>
      </c>
      <c r="H5477" s="6" t="s">
        <v>5631</v>
      </c>
      <c r="I5477" s="6" t="s">
        <v>5631</v>
      </c>
      <c r="K5477" s="6" t="s">
        <v>724</v>
      </c>
      <c r="L5477" s="6" t="s">
        <v>5631</v>
      </c>
      <c r="M5477" s="6" t="s">
        <v>4776</v>
      </c>
      <c r="N5477" s="6" t="s">
        <v>2870</v>
      </c>
    </row>
    <row r="5478" spans="1:14" ht="15" customHeight="1">
      <c r="B5478" s="6" t="s">
        <v>4803</v>
      </c>
      <c r="G5478" s="14">
        <f>TRUNC(G5477, 0)</f>
        <v>466</v>
      </c>
    </row>
    <row r="5479" spans="1:14" ht="15" customHeight="1">
      <c r="A5479" s="6" t="s">
        <v>3802</v>
      </c>
    </row>
    <row r="5480" spans="1:14" ht="15" customHeight="1">
      <c r="B5480" s="6" t="s">
        <v>4803</v>
      </c>
    </row>
    <row r="5481" spans="1:14" ht="15" customHeight="1">
      <c r="A5481" s="6" t="s">
        <v>2270</v>
      </c>
    </row>
    <row r="5482" spans="1:14" ht="15" customHeight="1">
      <c r="B5482" s="6" t="s">
        <v>4803</v>
      </c>
    </row>
    <row r="5483" spans="1:14" ht="15" customHeight="1">
      <c r="B5483" s="6" t="s">
        <v>588</v>
      </c>
      <c r="G5483" s="14">
        <f>TRUNC(G5478+G5480+G5482, 0)</f>
        <v>466</v>
      </c>
    </row>
    <row r="5484" spans="1:14" ht="15" customHeight="1">
      <c r="A5484" s="13"/>
      <c r="B5484" s="13"/>
      <c r="C5484" s="13"/>
      <c r="D5484" s="13"/>
      <c r="E5484" s="13"/>
      <c r="F5484" s="13"/>
      <c r="G5484" s="13"/>
      <c r="H5484" s="13"/>
    </row>
    <row r="5485" spans="1:14" ht="15" customHeight="1">
      <c r="A5485" s="13" t="s">
        <v>4970</v>
      </c>
      <c r="B5485" s="13" t="s">
        <v>564</v>
      </c>
      <c r="C5485" s="13"/>
      <c r="D5485" s="13"/>
      <c r="E5485" s="13"/>
      <c r="F5485" s="13"/>
      <c r="G5485" s="13"/>
      <c r="H5485" s="13"/>
      <c r="I5485" s="6" t="s">
        <v>5631</v>
      </c>
      <c r="J5485" s="6" t="s">
        <v>2803</v>
      </c>
    </row>
    <row r="5486" spans="1:14" ht="15" customHeight="1">
      <c r="A5486" s="13" t="s">
        <v>1567</v>
      </c>
      <c r="B5486" s="13" t="s">
        <v>3609</v>
      </c>
      <c r="C5486" s="13"/>
      <c r="D5486" s="13"/>
      <c r="E5486" s="13"/>
      <c r="F5486" s="13"/>
      <c r="G5486" s="13"/>
      <c r="H5486" s="13"/>
    </row>
    <row r="5487" spans="1:14" ht="15" customHeight="1">
      <c r="A5487" s="5" t="s">
        <v>4302</v>
      </c>
      <c r="B5487" s="5"/>
      <c r="C5487" s="5" t="s">
        <v>2755</v>
      </c>
      <c r="D5487" s="5" t="s">
        <v>182</v>
      </c>
      <c r="E5487" s="5" t="s">
        <v>5266</v>
      </c>
      <c r="F5487" s="5" t="s">
        <v>1321</v>
      </c>
      <c r="G5487" s="5" t="s">
        <v>780</v>
      </c>
      <c r="H5487" s="5" t="s">
        <v>1458</v>
      </c>
    </row>
    <row r="5488" spans="1:14" ht="15" customHeight="1">
      <c r="A5488" s="6" t="s">
        <v>405</v>
      </c>
      <c r="B5488" s="6" t="s">
        <v>1714</v>
      </c>
      <c r="C5488" s="6" t="s">
        <v>923</v>
      </c>
      <c r="D5488" s="6">
        <f>(1125 + 813 + 606)*10^-4</f>
        <v>0.25440000000000002</v>
      </c>
      <c r="E5488" s="14" t="s">
        <v>4463</v>
      </c>
      <c r="F5488" s="14">
        <f>TRUNC(중기기초자료!F484 * 중기전역변수!C5/1000,0)</f>
        <v>50106</v>
      </c>
      <c r="G5488" s="15">
        <f>TRUNC(F5488*D5488, 1)</f>
        <v>12746.9</v>
      </c>
      <c r="H5488" s="6" t="s">
        <v>5631</v>
      </c>
      <c r="I5488" s="6" t="s">
        <v>5631</v>
      </c>
      <c r="K5488" s="6" t="s">
        <v>724</v>
      </c>
      <c r="L5488" s="6" t="s">
        <v>5631</v>
      </c>
      <c r="M5488" s="6" t="s">
        <v>3914</v>
      </c>
      <c r="N5488" s="6" t="s">
        <v>3486</v>
      </c>
    </row>
    <row r="5489" spans="1:14" ht="15" customHeight="1">
      <c r="B5489" s="6" t="s">
        <v>4803</v>
      </c>
      <c r="G5489" s="14">
        <f>TRUNC(G5488, 0)</f>
        <v>12746</v>
      </c>
    </row>
    <row r="5490" spans="1:14" ht="15" customHeight="1">
      <c r="A5490" s="6" t="s">
        <v>3802</v>
      </c>
      <c r="B5490" s="6" t="s">
        <v>2171</v>
      </c>
      <c r="C5490" s="6" t="s">
        <v>4283</v>
      </c>
      <c r="D5490" s="6">
        <v>3.2</v>
      </c>
      <c r="E5490" s="16" t="s">
        <v>5542</v>
      </c>
      <c r="F5490" s="16">
        <f>중기기초자료!D731</f>
        <v>1223</v>
      </c>
      <c r="G5490" s="15">
        <f>TRUNC(F5490*D5490, 1)</f>
        <v>3913.6</v>
      </c>
      <c r="H5490" s="6" t="s">
        <v>5631</v>
      </c>
      <c r="I5490" s="6" t="s">
        <v>5631</v>
      </c>
      <c r="K5490" s="6" t="s">
        <v>2015</v>
      </c>
      <c r="L5490" s="6" t="s">
        <v>5631</v>
      </c>
      <c r="M5490" s="6" t="s">
        <v>1155</v>
      </c>
    </row>
    <row r="5491" spans="1:14" ht="15" customHeight="1">
      <c r="B5491" s="6" t="s">
        <v>1786</v>
      </c>
      <c r="C5491" s="6" t="s">
        <v>4283</v>
      </c>
      <c r="D5491" s="6">
        <v>24</v>
      </c>
      <c r="E5491" s="16" t="s">
        <v>2305</v>
      </c>
      <c r="F5491" s="16">
        <v>0</v>
      </c>
      <c r="G5491" s="15">
        <f>TRUNC((G5490) * D5491/100, 1)</f>
        <v>939.2</v>
      </c>
      <c r="H5491" s="6" t="s">
        <v>5631</v>
      </c>
      <c r="I5491" s="6" t="s">
        <v>5631</v>
      </c>
      <c r="K5491" s="6" t="s">
        <v>608</v>
      </c>
      <c r="L5491" s="6" t="s">
        <v>5631</v>
      </c>
      <c r="M5491" s="6" t="s">
        <v>3749</v>
      </c>
      <c r="N5491" s="6" t="s">
        <v>5631</v>
      </c>
    </row>
    <row r="5492" spans="1:14" ht="15" customHeight="1">
      <c r="B5492" s="6" t="s">
        <v>4803</v>
      </c>
      <c r="G5492" s="14">
        <f>TRUNC(G5490+G5491, 0)</f>
        <v>4852</v>
      </c>
    </row>
    <row r="5493" spans="1:14" ht="15" customHeight="1">
      <c r="A5493" s="6" t="s">
        <v>2270</v>
      </c>
      <c r="B5493" s="6" t="s">
        <v>2417</v>
      </c>
      <c r="C5493" s="6" t="s">
        <v>2659</v>
      </c>
      <c r="D5493" s="6">
        <v>1</v>
      </c>
      <c r="E5493" s="15" t="s">
        <v>3317</v>
      </c>
      <c r="F5493" s="15">
        <f>TRUNC(중기기초자료!E721 * 중기전역변수!C19, 1)</f>
        <v>25758.7</v>
      </c>
      <c r="G5493" s="15">
        <f>TRUNC(F5493*D5493, 1)</f>
        <v>25758.7</v>
      </c>
      <c r="H5493" s="6" t="s">
        <v>5631</v>
      </c>
      <c r="I5493" s="6" t="s">
        <v>5631</v>
      </c>
      <c r="K5493" s="6" t="s">
        <v>3156</v>
      </c>
      <c r="L5493" s="6" t="s">
        <v>5631</v>
      </c>
      <c r="M5493" s="6" t="s">
        <v>3230</v>
      </c>
    </row>
    <row r="5494" spans="1:14" ht="15" customHeight="1">
      <c r="B5494" s="6" t="s">
        <v>4803</v>
      </c>
      <c r="G5494" s="14">
        <f>TRUNC(G5493, 0)</f>
        <v>25758</v>
      </c>
    </row>
    <row r="5495" spans="1:14" ht="15" customHeight="1">
      <c r="B5495" s="6" t="s">
        <v>588</v>
      </c>
      <c r="G5495" s="14">
        <f>TRUNC(G5489+G5492+G5494, 0)</f>
        <v>43356</v>
      </c>
    </row>
    <row r="5496" spans="1:14" ht="15" customHeight="1">
      <c r="A5496" s="13"/>
      <c r="B5496" s="13"/>
      <c r="C5496" s="13"/>
      <c r="D5496" s="13"/>
      <c r="E5496" s="13"/>
      <c r="F5496" s="13"/>
      <c r="G5496" s="13"/>
      <c r="H5496" s="13"/>
    </row>
    <row r="5497" spans="1:14" ht="15" customHeight="1">
      <c r="A5497" s="13" t="s">
        <v>4970</v>
      </c>
      <c r="B5497" s="13" t="s">
        <v>421</v>
      </c>
      <c r="C5497" s="13"/>
      <c r="D5497" s="13"/>
      <c r="E5497" s="13"/>
      <c r="F5497" s="13"/>
      <c r="G5497" s="13"/>
      <c r="H5497" s="13"/>
      <c r="I5497" s="6" t="s">
        <v>5631</v>
      </c>
      <c r="J5497" s="6" t="s">
        <v>4499</v>
      </c>
    </row>
    <row r="5498" spans="1:14" ht="15" customHeight="1">
      <c r="A5498" s="13" t="s">
        <v>1567</v>
      </c>
      <c r="B5498" s="13" t="s">
        <v>2784</v>
      </c>
      <c r="C5498" s="13"/>
      <c r="D5498" s="13"/>
      <c r="E5498" s="13"/>
      <c r="F5498" s="13"/>
      <c r="G5498" s="13"/>
      <c r="H5498" s="13"/>
    </row>
    <row r="5499" spans="1:14" ht="15" customHeight="1">
      <c r="A5499" s="5" t="s">
        <v>4302</v>
      </c>
      <c r="B5499" s="5"/>
      <c r="C5499" s="5" t="s">
        <v>2755</v>
      </c>
      <c r="D5499" s="5" t="s">
        <v>182</v>
      </c>
      <c r="E5499" s="5" t="s">
        <v>5266</v>
      </c>
      <c r="F5499" s="5" t="s">
        <v>1321</v>
      </c>
      <c r="G5499" s="5" t="s">
        <v>780</v>
      </c>
      <c r="H5499" s="5" t="s">
        <v>1458</v>
      </c>
    </row>
    <row r="5500" spans="1:14" ht="15" customHeight="1">
      <c r="A5500" s="6" t="s">
        <v>405</v>
      </c>
      <c r="B5500" s="6" t="s">
        <v>52</v>
      </c>
      <c r="C5500" s="6" t="s">
        <v>4100</v>
      </c>
      <c r="D5500" s="6">
        <f>(1071 + 774 + 512)*10^-4</f>
        <v>0.23570000000000002</v>
      </c>
      <c r="E5500" s="14" t="s">
        <v>740</v>
      </c>
      <c r="F5500" s="14">
        <f>중기기초자료!F485</f>
        <v>157250</v>
      </c>
      <c r="G5500" s="15">
        <f>TRUNC(F5500*D5500, 1)</f>
        <v>37063.800000000003</v>
      </c>
      <c r="H5500" s="6" t="s">
        <v>5631</v>
      </c>
      <c r="I5500" s="6" t="s">
        <v>5631</v>
      </c>
      <c r="K5500" s="6" t="s">
        <v>724</v>
      </c>
      <c r="L5500" s="6" t="s">
        <v>5631</v>
      </c>
      <c r="M5500" s="6" t="s">
        <v>150</v>
      </c>
      <c r="N5500" s="6" t="s">
        <v>3047</v>
      </c>
    </row>
    <row r="5501" spans="1:14" ht="15" customHeight="1">
      <c r="B5501" s="6" t="s">
        <v>4803</v>
      </c>
      <c r="G5501" s="14">
        <f>TRUNC(G5500, 0)</f>
        <v>37063</v>
      </c>
    </row>
    <row r="5502" spans="1:14" ht="15" customHeight="1">
      <c r="A5502" s="6" t="s">
        <v>3802</v>
      </c>
      <c r="B5502" s="6" t="s">
        <v>2171</v>
      </c>
      <c r="C5502" s="6" t="s">
        <v>4283</v>
      </c>
      <c r="D5502" s="6">
        <v>15.2</v>
      </c>
      <c r="E5502" s="16" t="s">
        <v>5542</v>
      </c>
      <c r="F5502" s="16">
        <f>중기기초자료!D731</f>
        <v>1223</v>
      </c>
      <c r="G5502" s="15">
        <f>TRUNC(F5502*D5502, 1)</f>
        <v>18589.599999999999</v>
      </c>
      <c r="H5502" s="6" t="s">
        <v>5631</v>
      </c>
      <c r="I5502" s="6" t="s">
        <v>5631</v>
      </c>
      <c r="K5502" s="6" t="s">
        <v>2015</v>
      </c>
      <c r="L5502" s="6" t="s">
        <v>5631</v>
      </c>
      <c r="M5502" s="6" t="s">
        <v>1155</v>
      </c>
    </row>
    <row r="5503" spans="1:14" ht="15" customHeight="1">
      <c r="B5503" s="6" t="s">
        <v>1786</v>
      </c>
      <c r="C5503" s="6" t="s">
        <v>4283</v>
      </c>
      <c r="D5503" s="6">
        <v>40</v>
      </c>
      <c r="E5503" s="16" t="s">
        <v>2305</v>
      </c>
      <c r="F5503" s="16">
        <v>0</v>
      </c>
      <c r="G5503" s="15">
        <f>TRUNC((G5502) * D5503/100, 1)</f>
        <v>7435.8</v>
      </c>
      <c r="H5503" s="6" t="s">
        <v>5631</v>
      </c>
      <c r="I5503" s="6" t="s">
        <v>5631</v>
      </c>
      <c r="K5503" s="6" t="s">
        <v>608</v>
      </c>
      <c r="L5503" s="6" t="s">
        <v>5631</v>
      </c>
      <c r="M5503" s="6" t="s">
        <v>3749</v>
      </c>
      <c r="N5503" s="6" t="s">
        <v>5631</v>
      </c>
    </row>
    <row r="5504" spans="1:14" ht="15" customHeight="1">
      <c r="B5504" s="6" t="s">
        <v>4803</v>
      </c>
      <c r="G5504" s="14">
        <f>TRUNC(G5502+G5503, 0)</f>
        <v>26025</v>
      </c>
    </row>
    <row r="5505" spans="1:14" ht="15" customHeight="1">
      <c r="A5505" s="6" t="s">
        <v>2270</v>
      </c>
      <c r="B5505" s="6" t="s">
        <v>2417</v>
      </c>
      <c r="C5505" s="6" t="s">
        <v>2659</v>
      </c>
      <c r="D5505" s="6">
        <v>1</v>
      </c>
      <c r="E5505" s="15" t="s">
        <v>3317</v>
      </c>
      <c r="F5505" s="15">
        <f>TRUNC(중기기초자료!E721 * 중기전역변수!C19, 1)</f>
        <v>25758.7</v>
      </c>
      <c r="G5505" s="15">
        <f>TRUNC(F5505*D5505, 1)</f>
        <v>25758.7</v>
      </c>
      <c r="H5505" s="6" t="s">
        <v>5631</v>
      </c>
      <c r="I5505" s="6" t="s">
        <v>5631</v>
      </c>
      <c r="K5505" s="6" t="s">
        <v>3156</v>
      </c>
      <c r="L5505" s="6" t="s">
        <v>5631</v>
      </c>
      <c r="M5505" s="6" t="s">
        <v>3230</v>
      </c>
    </row>
    <row r="5506" spans="1:14" ht="15" customHeight="1">
      <c r="B5506" s="6" t="s">
        <v>4803</v>
      </c>
      <c r="G5506" s="14">
        <f>TRUNC(G5505, 0)</f>
        <v>25758</v>
      </c>
    </row>
    <row r="5507" spans="1:14" ht="15" customHeight="1">
      <c r="B5507" s="6" t="s">
        <v>588</v>
      </c>
      <c r="G5507" s="14">
        <f>TRUNC(G5501+G5504+G5506, 0)</f>
        <v>88846</v>
      </c>
    </row>
    <row r="5508" spans="1:14" ht="15" customHeight="1">
      <c r="A5508" s="13"/>
      <c r="B5508" s="13"/>
      <c r="C5508" s="13"/>
      <c r="D5508" s="13"/>
      <c r="E5508" s="13"/>
      <c r="F5508" s="13"/>
      <c r="G5508" s="13"/>
      <c r="H5508" s="13"/>
    </row>
    <row r="5509" spans="1:14" ht="15" customHeight="1">
      <c r="A5509" s="13" t="s">
        <v>4970</v>
      </c>
      <c r="B5509" s="13" t="s">
        <v>5425</v>
      </c>
      <c r="C5509" s="13"/>
      <c r="D5509" s="13"/>
      <c r="E5509" s="13"/>
      <c r="F5509" s="13"/>
      <c r="G5509" s="13"/>
      <c r="H5509" s="13"/>
      <c r="I5509" s="6" t="s">
        <v>5631</v>
      </c>
      <c r="J5509" s="6" t="s">
        <v>1338</v>
      </c>
    </row>
    <row r="5510" spans="1:14" ht="15" customHeight="1">
      <c r="A5510" s="13" t="s">
        <v>1567</v>
      </c>
      <c r="B5510" s="13" t="s">
        <v>468</v>
      </c>
      <c r="C5510" s="13"/>
      <c r="D5510" s="13"/>
      <c r="E5510" s="13"/>
      <c r="F5510" s="13"/>
      <c r="G5510" s="13"/>
      <c r="H5510" s="13"/>
    </row>
    <row r="5511" spans="1:14" ht="15" customHeight="1">
      <c r="A5511" s="5" t="s">
        <v>4302</v>
      </c>
      <c r="B5511" s="5"/>
      <c r="C5511" s="5" t="s">
        <v>2755</v>
      </c>
      <c r="D5511" s="5" t="s">
        <v>182</v>
      </c>
      <c r="E5511" s="5" t="s">
        <v>5266</v>
      </c>
      <c r="F5511" s="5" t="s">
        <v>1321</v>
      </c>
      <c r="G5511" s="5" t="s">
        <v>780</v>
      </c>
      <c r="H5511" s="5" t="s">
        <v>1458</v>
      </c>
    </row>
    <row r="5512" spans="1:14" ht="15" customHeight="1">
      <c r="A5512" s="6" t="s">
        <v>405</v>
      </c>
      <c r="B5512" s="6" t="s">
        <v>52</v>
      </c>
      <c r="C5512" s="6" t="s">
        <v>1949</v>
      </c>
      <c r="D5512" s="6">
        <f>(1071 + 774 + 512)*10^-4</f>
        <v>0.23570000000000002</v>
      </c>
      <c r="E5512" s="14" t="s">
        <v>740</v>
      </c>
      <c r="F5512" s="14">
        <f>중기기초자료!F486</f>
        <v>245000</v>
      </c>
      <c r="G5512" s="15">
        <f>TRUNC(F5512*D5512, 1)</f>
        <v>57746.5</v>
      </c>
      <c r="H5512" s="6" t="s">
        <v>5631</v>
      </c>
      <c r="I5512" s="6" t="s">
        <v>5631</v>
      </c>
      <c r="K5512" s="6" t="s">
        <v>724</v>
      </c>
      <c r="L5512" s="6" t="s">
        <v>5631</v>
      </c>
      <c r="M5512" s="6" t="s">
        <v>5305</v>
      </c>
      <c r="N5512" s="6" t="s">
        <v>3047</v>
      </c>
    </row>
    <row r="5513" spans="1:14" ht="15" customHeight="1">
      <c r="B5513" s="6" t="s">
        <v>4803</v>
      </c>
      <c r="G5513" s="14">
        <f>TRUNC(G5512, 0)</f>
        <v>57746</v>
      </c>
    </row>
    <row r="5514" spans="1:14" ht="15" customHeight="1">
      <c r="A5514" s="6" t="s">
        <v>3802</v>
      </c>
      <c r="B5514" s="6" t="s">
        <v>2171</v>
      </c>
      <c r="C5514" s="6" t="s">
        <v>4283</v>
      </c>
      <c r="D5514" s="6">
        <v>27.6</v>
      </c>
      <c r="E5514" s="16" t="s">
        <v>5542</v>
      </c>
      <c r="F5514" s="16">
        <f>중기기초자료!D731</f>
        <v>1223</v>
      </c>
      <c r="G5514" s="15">
        <f>TRUNC(F5514*D5514, 1)</f>
        <v>33754.800000000003</v>
      </c>
      <c r="H5514" s="6" t="s">
        <v>5631</v>
      </c>
      <c r="I5514" s="6" t="s">
        <v>5631</v>
      </c>
      <c r="K5514" s="6" t="s">
        <v>2015</v>
      </c>
      <c r="L5514" s="6" t="s">
        <v>5631</v>
      </c>
      <c r="M5514" s="6" t="s">
        <v>1155</v>
      </c>
    </row>
    <row r="5515" spans="1:14" ht="15" customHeight="1">
      <c r="B5515" s="6" t="s">
        <v>1786</v>
      </c>
      <c r="C5515" s="6" t="s">
        <v>4283</v>
      </c>
      <c r="D5515" s="6">
        <v>40</v>
      </c>
      <c r="E5515" s="16" t="s">
        <v>2305</v>
      </c>
      <c r="F5515" s="16">
        <v>0</v>
      </c>
      <c r="G5515" s="15">
        <f>TRUNC((G5514) * D5515/100, 1)</f>
        <v>13501.9</v>
      </c>
      <c r="H5515" s="6" t="s">
        <v>5631</v>
      </c>
      <c r="I5515" s="6" t="s">
        <v>5631</v>
      </c>
      <c r="K5515" s="6" t="s">
        <v>608</v>
      </c>
      <c r="L5515" s="6" t="s">
        <v>5631</v>
      </c>
      <c r="M5515" s="6" t="s">
        <v>3749</v>
      </c>
      <c r="N5515" s="6" t="s">
        <v>5631</v>
      </c>
    </row>
    <row r="5516" spans="1:14" ht="15" customHeight="1">
      <c r="B5516" s="6" t="s">
        <v>4803</v>
      </c>
      <c r="G5516" s="14">
        <f>TRUNC(G5514+G5515, 0)</f>
        <v>47256</v>
      </c>
    </row>
    <row r="5517" spans="1:14" ht="15" customHeight="1">
      <c r="A5517" s="6" t="s">
        <v>2270</v>
      </c>
      <c r="B5517" s="6" t="s">
        <v>2417</v>
      </c>
      <c r="C5517" s="6" t="s">
        <v>2659</v>
      </c>
      <c r="D5517" s="6">
        <v>1</v>
      </c>
      <c r="E5517" s="15" t="s">
        <v>3317</v>
      </c>
      <c r="F5517" s="15">
        <f>TRUNC(중기기초자료!E721 * 중기전역변수!C19, 1)</f>
        <v>25758.7</v>
      </c>
      <c r="G5517" s="15">
        <f>TRUNC(F5517*D5517, 1)</f>
        <v>25758.7</v>
      </c>
      <c r="H5517" s="6" t="s">
        <v>5631</v>
      </c>
      <c r="I5517" s="6" t="s">
        <v>5631</v>
      </c>
      <c r="K5517" s="6" t="s">
        <v>3156</v>
      </c>
      <c r="L5517" s="6" t="s">
        <v>5631</v>
      </c>
      <c r="M5517" s="6" t="s">
        <v>3230</v>
      </c>
    </row>
    <row r="5518" spans="1:14" ht="15" customHeight="1">
      <c r="B5518" s="6" t="s">
        <v>4803</v>
      </c>
      <c r="G5518" s="14">
        <f>TRUNC(G5517, 0)</f>
        <v>25758</v>
      </c>
    </row>
    <row r="5519" spans="1:14" ht="15" customHeight="1">
      <c r="B5519" s="6" t="s">
        <v>588</v>
      </c>
      <c r="G5519" s="14">
        <f>TRUNC(G5513+G5516+G5518, 0)</f>
        <v>130760</v>
      </c>
    </row>
    <row r="5520" spans="1:14" ht="15" customHeight="1">
      <c r="A5520" s="13"/>
      <c r="B5520" s="13"/>
      <c r="C5520" s="13"/>
      <c r="D5520" s="13"/>
      <c r="E5520" s="13"/>
      <c r="F5520" s="13"/>
      <c r="G5520" s="13"/>
      <c r="H5520" s="13"/>
    </row>
    <row r="5521" spans="1:14" ht="15" customHeight="1">
      <c r="A5521" s="13" t="s">
        <v>4970</v>
      </c>
      <c r="B5521" s="13" t="s">
        <v>5242</v>
      </c>
      <c r="C5521" s="13"/>
      <c r="D5521" s="13"/>
      <c r="E5521" s="13"/>
      <c r="F5521" s="13"/>
      <c r="G5521" s="13"/>
      <c r="H5521" s="13"/>
      <c r="I5521" s="6" t="s">
        <v>5631</v>
      </c>
      <c r="J5521" s="6" t="s">
        <v>2038</v>
      </c>
    </row>
    <row r="5522" spans="1:14" ht="15" customHeight="1">
      <c r="A5522" s="13" t="s">
        <v>1567</v>
      </c>
      <c r="B5522" s="13" t="s">
        <v>3695</v>
      </c>
      <c r="C5522" s="13"/>
      <c r="D5522" s="13"/>
      <c r="E5522" s="13"/>
      <c r="F5522" s="13"/>
      <c r="G5522" s="13"/>
      <c r="H5522" s="13"/>
    </row>
    <row r="5523" spans="1:14" ht="15" customHeight="1">
      <c r="A5523" s="5" t="s">
        <v>4302</v>
      </c>
      <c r="B5523" s="5"/>
      <c r="C5523" s="5" t="s">
        <v>2755</v>
      </c>
      <c r="D5523" s="5" t="s">
        <v>182</v>
      </c>
      <c r="E5523" s="5" t="s">
        <v>5266</v>
      </c>
      <c r="F5523" s="5" t="s">
        <v>1321</v>
      </c>
      <c r="G5523" s="5" t="s">
        <v>780</v>
      </c>
      <c r="H5523" s="5" t="s">
        <v>1458</v>
      </c>
    </row>
    <row r="5524" spans="1:14" ht="15" customHeight="1">
      <c r="A5524" s="6" t="s">
        <v>405</v>
      </c>
      <c r="B5524" s="6" t="s">
        <v>909</v>
      </c>
      <c r="C5524" s="6" t="s">
        <v>1994</v>
      </c>
      <c r="D5524" s="6">
        <f>(3000 + 2333 + 1067)*10^-4</f>
        <v>0.64</v>
      </c>
      <c r="E5524" s="14" t="s">
        <v>740</v>
      </c>
      <c r="F5524" s="14">
        <f>중기기초자료!F487</f>
        <v>13375</v>
      </c>
      <c r="G5524" s="15">
        <f>TRUNC(F5524*D5524, 1)</f>
        <v>8560</v>
      </c>
      <c r="H5524" s="6" t="s">
        <v>5631</v>
      </c>
      <c r="I5524" s="6" t="s">
        <v>5631</v>
      </c>
      <c r="K5524" s="6" t="s">
        <v>724</v>
      </c>
      <c r="L5524" s="6" t="s">
        <v>5631</v>
      </c>
      <c r="M5524" s="6" t="s">
        <v>3281</v>
      </c>
      <c r="N5524" s="6" t="s">
        <v>4316</v>
      </c>
    </row>
    <row r="5525" spans="1:14" ht="15" customHeight="1">
      <c r="B5525" s="6" t="s">
        <v>4803</v>
      </c>
      <c r="G5525" s="14">
        <f>TRUNC(G5524, 0)</f>
        <v>8560</v>
      </c>
    </row>
    <row r="5526" spans="1:14" ht="15" customHeight="1">
      <c r="A5526" s="6" t="s">
        <v>3802</v>
      </c>
      <c r="B5526" s="6" t="s">
        <v>3529</v>
      </c>
      <c r="C5526" s="6" t="s">
        <v>2130</v>
      </c>
      <c r="D5526" s="6">
        <v>15.1</v>
      </c>
      <c r="E5526" s="16" t="s">
        <v>5605</v>
      </c>
      <c r="F5526" s="16">
        <f>중기기초자료!D729</f>
        <v>0</v>
      </c>
      <c r="G5526" s="15">
        <f>TRUNC(F5526*D5526, 1)</f>
        <v>0</v>
      </c>
      <c r="H5526" s="6" t="s">
        <v>5631</v>
      </c>
      <c r="I5526" s="6" t="s">
        <v>5631</v>
      </c>
      <c r="K5526" s="6" t="s">
        <v>4875</v>
      </c>
      <c r="L5526" s="6" t="s">
        <v>5631</v>
      </c>
      <c r="M5526" s="6" t="s">
        <v>2941</v>
      </c>
    </row>
    <row r="5527" spans="1:14" ht="15" customHeight="1">
      <c r="B5527" s="6" t="s">
        <v>4803</v>
      </c>
      <c r="G5527" s="14">
        <f>TRUNC(G5526, 0)</f>
        <v>0</v>
      </c>
    </row>
    <row r="5528" spans="1:14" ht="15" customHeight="1">
      <c r="A5528" s="6" t="s">
        <v>2270</v>
      </c>
    </row>
    <row r="5529" spans="1:14" ht="15" customHeight="1">
      <c r="B5529" s="6" t="s">
        <v>4803</v>
      </c>
    </row>
    <row r="5530" spans="1:14" ht="15" customHeight="1">
      <c r="B5530" s="6" t="s">
        <v>588</v>
      </c>
      <c r="G5530" s="14">
        <f>TRUNC(G5525+G5527+G5529, 0)</f>
        <v>8560</v>
      </c>
    </row>
    <row r="5531" spans="1:14" ht="15" customHeight="1">
      <c r="A5531" s="13"/>
      <c r="B5531" s="13"/>
      <c r="C5531" s="13"/>
      <c r="D5531" s="13"/>
      <c r="E5531" s="13"/>
      <c r="F5531" s="13"/>
      <c r="G5531" s="13"/>
      <c r="H5531" s="13"/>
    </row>
    <row r="5532" spans="1:14" ht="15" customHeight="1">
      <c r="A5532" s="13" t="s">
        <v>4970</v>
      </c>
      <c r="B5532" s="13" t="s">
        <v>5347</v>
      </c>
      <c r="C5532" s="13"/>
      <c r="D5532" s="13"/>
      <c r="E5532" s="13"/>
      <c r="F5532" s="13"/>
      <c r="G5532" s="13"/>
      <c r="H5532" s="13"/>
      <c r="I5532" s="6" t="s">
        <v>5631</v>
      </c>
      <c r="J5532" s="6" t="s">
        <v>1075</v>
      </c>
    </row>
    <row r="5533" spans="1:14" ht="15" customHeight="1">
      <c r="A5533" s="13" t="s">
        <v>1567</v>
      </c>
      <c r="B5533" s="13" t="s">
        <v>3791</v>
      </c>
      <c r="C5533" s="13"/>
      <c r="D5533" s="13"/>
      <c r="E5533" s="13"/>
      <c r="F5533" s="13"/>
      <c r="G5533" s="13"/>
      <c r="H5533" s="13"/>
    </row>
    <row r="5534" spans="1:14" ht="15" customHeight="1">
      <c r="A5534" s="5" t="s">
        <v>4302</v>
      </c>
      <c r="B5534" s="5"/>
      <c r="C5534" s="5" t="s">
        <v>2755</v>
      </c>
      <c r="D5534" s="5" t="s">
        <v>182</v>
      </c>
      <c r="E5534" s="5" t="s">
        <v>5266</v>
      </c>
      <c r="F5534" s="5" t="s">
        <v>1321</v>
      </c>
      <c r="G5534" s="5" t="s">
        <v>780</v>
      </c>
      <c r="H5534" s="5" t="s">
        <v>1458</v>
      </c>
    </row>
    <row r="5535" spans="1:14" ht="15" customHeight="1">
      <c r="A5535" s="6" t="s">
        <v>405</v>
      </c>
      <c r="B5535" s="6" t="s">
        <v>909</v>
      </c>
      <c r="C5535" s="6" t="s">
        <v>1406</v>
      </c>
      <c r="D5535" s="6">
        <f>(3000 + 2333 + 1067)*10^-4</f>
        <v>0.64</v>
      </c>
      <c r="E5535" s="14" t="s">
        <v>740</v>
      </c>
      <c r="F5535" s="14">
        <f>중기기초자료!F488</f>
        <v>15825</v>
      </c>
      <c r="G5535" s="15">
        <f>TRUNC(F5535*D5535, 1)</f>
        <v>10128</v>
      </c>
      <c r="H5535" s="6" t="s">
        <v>5631</v>
      </c>
      <c r="I5535" s="6" t="s">
        <v>5631</v>
      </c>
      <c r="K5535" s="6" t="s">
        <v>724</v>
      </c>
      <c r="L5535" s="6" t="s">
        <v>5631</v>
      </c>
      <c r="M5535" s="6" t="s">
        <v>5041</v>
      </c>
      <c r="N5535" s="6" t="s">
        <v>4316</v>
      </c>
    </row>
    <row r="5536" spans="1:14" ht="15" customHeight="1">
      <c r="B5536" s="6" t="s">
        <v>4803</v>
      </c>
      <c r="G5536" s="14">
        <f>TRUNC(G5535, 0)</f>
        <v>10128</v>
      </c>
    </row>
    <row r="5537" spans="1:14" ht="15" customHeight="1">
      <c r="A5537" s="6" t="s">
        <v>3802</v>
      </c>
      <c r="B5537" s="6" t="s">
        <v>3529</v>
      </c>
      <c r="C5537" s="6" t="s">
        <v>2130</v>
      </c>
      <c r="D5537" s="6">
        <v>15.1</v>
      </c>
      <c r="E5537" s="16" t="s">
        <v>5605</v>
      </c>
      <c r="F5537" s="16">
        <f>중기기초자료!D729</f>
        <v>0</v>
      </c>
      <c r="G5537" s="15">
        <f>TRUNC(F5537*D5537, 1)</f>
        <v>0</v>
      </c>
      <c r="H5537" s="6" t="s">
        <v>5631</v>
      </c>
      <c r="I5537" s="6" t="s">
        <v>5631</v>
      </c>
      <c r="K5537" s="6" t="s">
        <v>4875</v>
      </c>
      <c r="L5537" s="6" t="s">
        <v>5631</v>
      </c>
      <c r="M5537" s="6" t="s">
        <v>2941</v>
      </c>
    </row>
    <row r="5538" spans="1:14" ht="15" customHeight="1">
      <c r="B5538" s="6" t="s">
        <v>4803</v>
      </c>
      <c r="G5538" s="14">
        <f>TRUNC(G5537, 0)</f>
        <v>0</v>
      </c>
    </row>
    <row r="5539" spans="1:14" ht="15" customHeight="1">
      <c r="A5539" s="6" t="s">
        <v>2270</v>
      </c>
    </row>
    <row r="5540" spans="1:14" ht="15" customHeight="1">
      <c r="B5540" s="6" t="s">
        <v>4803</v>
      </c>
    </row>
    <row r="5541" spans="1:14" ht="15" customHeight="1">
      <c r="B5541" s="6" t="s">
        <v>588</v>
      </c>
      <c r="G5541" s="14">
        <f>TRUNC(G5536+G5538+G5540, 0)</f>
        <v>10128</v>
      </c>
    </row>
    <row r="5542" spans="1:14" ht="15" customHeight="1">
      <c r="A5542" s="13"/>
      <c r="B5542" s="13"/>
      <c r="C5542" s="13"/>
      <c r="D5542" s="13"/>
      <c r="E5542" s="13"/>
      <c r="F5542" s="13"/>
      <c r="G5542" s="13"/>
      <c r="H5542" s="13"/>
    </row>
    <row r="5543" spans="1:14" ht="15" customHeight="1">
      <c r="A5543" s="13" t="s">
        <v>4970</v>
      </c>
      <c r="B5543" s="13" t="s">
        <v>3406</v>
      </c>
      <c r="C5543" s="13"/>
      <c r="D5543" s="13"/>
      <c r="E5543" s="13"/>
      <c r="F5543" s="13"/>
      <c r="G5543" s="13"/>
      <c r="H5543" s="13"/>
      <c r="I5543" s="6" t="s">
        <v>5631</v>
      </c>
      <c r="J5543" s="6" t="s">
        <v>100</v>
      </c>
    </row>
    <row r="5544" spans="1:14" ht="15" customHeight="1">
      <c r="A5544" s="13" t="s">
        <v>1567</v>
      </c>
      <c r="B5544" s="13" t="s">
        <v>5309</v>
      </c>
      <c r="C5544" s="13"/>
      <c r="D5544" s="13"/>
      <c r="E5544" s="13"/>
      <c r="F5544" s="13"/>
      <c r="G5544" s="13"/>
      <c r="H5544" s="13"/>
    </row>
    <row r="5545" spans="1:14" ht="15" customHeight="1">
      <c r="A5545" s="5" t="s">
        <v>4302</v>
      </c>
      <c r="B5545" s="5"/>
      <c r="C5545" s="5" t="s">
        <v>2755</v>
      </c>
      <c r="D5545" s="5" t="s">
        <v>182</v>
      </c>
      <c r="E5545" s="5" t="s">
        <v>5266</v>
      </c>
      <c r="F5545" s="5" t="s">
        <v>1321</v>
      </c>
      <c r="G5545" s="5" t="s">
        <v>780</v>
      </c>
      <c r="H5545" s="5" t="s">
        <v>1458</v>
      </c>
    </row>
    <row r="5546" spans="1:14" ht="15" customHeight="1">
      <c r="A5546" s="6" t="s">
        <v>405</v>
      </c>
      <c r="B5546" s="6" t="s">
        <v>3358</v>
      </c>
      <c r="C5546" s="6" t="s">
        <v>3711</v>
      </c>
      <c r="D5546" s="6">
        <f>(818 + 636 + 591)*10^-4</f>
        <v>0.20450000000000002</v>
      </c>
      <c r="E5546" s="14" t="s">
        <v>740</v>
      </c>
      <c r="F5546" s="14">
        <f>중기기초자료!F490</f>
        <v>38257</v>
      </c>
      <c r="G5546" s="15">
        <f>TRUNC(F5546*D5546, 1)</f>
        <v>7823.5</v>
      </c>
      <c r="H5546" s="6" t="s">
        <v>5631</v>
      </c>
      <c r="I5546" s="6" t="s">
        <v>5631</v>
      </c>
      <c r="K5546" s="6" t="s">
        <v>724</v>
      </c>
      <c r="L5546" s="6" t="s">
        <v>5631</v>
      </c>
      <c r="M5546" s="6" t="s">
        <v>4548</v>
      </c>
      <c r="N5546" s="6" t="s">
        <v>1043</v>
      </c>
    </row>
    <row r="5547" spans="1:14" ht="15" customHeight="1">
      <c r="B5547" s="6" t="s">
        <v>4803</v>
      </c>
      <c r="G5547" s="14">
        <f>TRUNC(G5546, 0)</f>
        <v>7823</v>
      </c>
    </row>
    <row r="5548" spans="1:14" ht="15" customHeight="1">
      <c r="A5548" s="6" t="s">
        <v>3802</v>
      </c>
      <c r="B5548" s="6" t="s">
        <v>2171</v>
      </c>
      <c r="C5548" s="6" t="s">
        <v>4283</v>
      </c>
      <c r="D5548" s="6">
        <v>9.3000000000000007</v>
      </c>
      <c r="E5548" s="16" t="s">
        <v>5542</v>
      </c>
      <c r="F5548" s="16">
        <f>중기기초자료!D731</f>
        <v>1223</v>
      </c>
      <c r="G5548" s="15">
        <f>TRUNC(F5548*D5548, 1)</f>
        <v>11373.9</v>
      </c>
      <c r="H5548" s="6" t="s">
        <v>5631</v>
      </c>
      <c r="I5548" s="6" t="s">
        <v>5631</v>
      </c>
      <c r="K5548" s="6" t="s">
        <v>2015</v>
      </c>
      <c r="L5548" s="6" t="s">
        <v>5631</v>
      </c>
      <c r="M5548" s="6" t="s">
        <v>1155</v>
      </c>
    </row>
    <row r="5549" spans="1:14" ht="15" customHeight="1">
      <c r="B5549" s="6" t="s">
        <v>1786</v>
      </c>
      <c r="C5549" s="6" t="s">
        <v>4283</v>
      </c>
      <c r="D5549" s="6">
        <v>30</v>
      </c>
      <c r="E5549" s="16" t="s">
        <v>2305</v>
      </c>
      <c r="F5549" s="16">
        <v>0</v>
      </c>
      <c r="G5549" s="15">
        <f>TRUNC((G5548) * D5549/100, 1)</f>
        <v>3412.1</v>
      </c>
      <c r="H5549" s="6" t="s">
        <v>5631</v>
      </c>
      <c r="I5549" s="6" t="s">
        <v>5631</v>
      </c>
      <c r="K5549" s="6" t="s">
        <v>608</v>
      </c>
      <c r="L5549" s="6" t="s">
        <v>5631</v>
      </c>
      <c r="M5549" s="6" t="s">
        <v>3749</v>
      </c>
      <c r="N5549" s="6" t="s">
        <v>5631</v>
      </c>
    </row>
    <row r="5550" spans="1:14" ht="15" customHeight="1">
      <c r="B5550" s="6" t="s">
        <v>4803</v>
      </c>
      <c r="G5550" s="14">
        <f>TRUNC(G5548+G5549, 0)</f>
        <v>14786</v>
      </c>
    </row>
    <row r="5551" spans="1:14" ht="15" customHeight="1">
      <c r="A5551" s="6" t="s">
        <v>2270</v>
      </c>
      <c r="B5551" s="6" t="s">
        <v>5395</v>
      </c>
      <c r="C5551" s="6" t="s">
        <v>2554</v>
      </c>
      <c r="D5551" s="6">
        <v>1</v>
      </c>
      <c r="E5551" s="15" t="s">
        <v>3317</v>
      </c>
      <c r="F5551" s="15">
        <f>TRUNC(중기기초자료!E722 * 중기전역변수!C19, 1)</f>
        <v>24115.599999999999</v>
      </c>
      <c r="G5551" s="15">
        <f>TRUNC(F5551*D5551, 1)</f>
        <v>24115.599999999999</v>
      </c>
      <c r="H5551" s="6" t="s">
        <v>5631</v>
      </c>
      <c r="I5551" s="6" t="s">
        <v>5631</v>
      </c>
      <c r="K5551" s="6" t="s">
        <v>3156</v>
      </c>
      <c r="L5551" s="6" t="s">
        <v>5631</v>
      </c>
      <c r="M5551" s="6" t="s">
        <v>63</v>
      </c>
    </row>
    <row r="5552" spans="1:14" ht="15" customHeight="1">
      <c r="B5552" s="6" t="s">
        <v>4803</v>
      </c>
      <c r="G5552" s="14">
        <f>TRUNC(G5551, 0)</f>
        <v>24115</v>
      </c>
    </row>
    <row r="5553" spans="1:14" ht="15" customHeight="1">
      <c r="B5553" s="6" t="s">
        <v>588</v>
      </c>
      <c r="G5553" s="14">
        <f>TRUNC(G5547+G5550+G5552, 0)</f>
        <v>46724</v>
      </c>
    </row>
    <row r="5554" spans="1:14" ht="15" customHeight="1">
      <c r="A5554" s="13"/>
      <c r="B5554" s="13"/>
      <c r="C5554" s="13"/>
      <c r="D5554" s="13"/>
      <c r="E5554" s="13"/>
      <c r="F5554" s="13"/>
      <c r="G5554" s="13"/>
      <c r="H5554" s="13"/>
    </row>
    <row r="5555" spans="1:14" ht="15" customHeight="1">
      <c r="A5555" s="13" t="s">
        <v>4970</v>
      </c>
      <c r="B5555" s="13" t="s">
        <v>1906</v>
      </c>
      <c r="C5555" s="13"/>
      <c r="D5555" s="13"/>
      <c r="E5555" s="13"/>
      <c r="F5555" s="13"/>
      <c r="G5555" s="13"/>
      <c r="H5555" s="13"/>
      <c r="I5555" s="6" t="s">
        <v>5631</v>
      </c>
      <c r="J5555" s="6" t="s">
        <v>2800</v>
      </c>
    </row>
    <row r="5556" spans="1:14" ht="15" customHeight="1">
      <c r="A5556" s="13" t="s">
        <v>1567</v>
      </c>
      <c r="B5556" s="13" t="s">
        <v>992</v>
      </c>
      <c r="C5556" s="13"/>
      <c r="D5556" s="13"/>
      <c r="E5556" s="13"/>
      <c r="F5556" s="13"/>
      <c r="G5556" s="13"/>
      <c r="H5556" s="13"/>
    </row>
    <row r="5557" spans="1:14" ht="15" customHeight="1">
      <c r="A5557" s="5" t="s">
        <v>4302</v>
      </c>
      <c r="B5557" s="5"/>
      <c r="C5557" s="5" t="s">
        <v>2755</v>
      </c>
      <c r="D5557" s="5" t="s">
        <v>182</v>
      </c>
      <c r="E5557" s="5" t="s">
        <v>5266</v>
      </c>
      <c r="F5557" s="5" t="s">
        <v>1321</v>
      </c>
      <c r="G5557" s="5" t="s">
        <v>780</v>
      </c>
      <c r="H5557" s="5" t="s">
        <v>1458</v>
      </c>
    </row>
    <row r="5558" spans="1:14" ht="15" customHeight="1">
      <c r="A5558" s="6" t="s">
        <v>405</v>
      </c>
      <c r="B5558" s="6" t="s">
        <v>3358</v>
      </c>
      <c r="C5558" s="6" t="s">
        <v>347</v>
      </c>
      <c r="D5558" s="6">
        <f>(818 + 636 + 591)*10^-4</f>
        <v>0.20450000000000002</v>
      </c>
      <c r="E5558" s="14" t="s">
        <v>740</v>
      </c>
      <c r="F5558" s="14">
        <f>중기기초자료!F491</f>
        <v>73375</v>
      </c>
      <c r="G5558" s="15">
        <f>TRUNC(F5558*D5558, 1)</f>
        <v>15005.1</v>
      </c>
      <c r="H5558" s="6" t="s">
        <v>5631</v>
      </c>
      <c r="I5558" s="6" t="s">
        <v>5631</v>
      </c>
      <c r="K5558" s="6" t="s">
        <v>724</v>
      </c>
      <c r="L5558" s="6" t="s">
        <v>5631</v>
      </c>
      <c r="M5558" s="6" t="s">
        <v>3915</v>
      </c>
      <c r="N5558" s="6" t="s">
        <v>1043</v>
      </c>
    </row>
    <row r="5559" spans="1:14" ht="15" customHeight="1">
      <c r="B5559" s="6" t="s">
        <v>4803</v>
      </c>
      <c r="G5559" s="14">
        <f>TRUNC(G5558, 0)</f>
        <v>15005</v>
      </c>
    </row>
    <row r="5560" spans="1:14" ht="15" customHeight="1">
      <c r="A5560" s="6" t="s">
        <v>3802</v>
      </c>
      <c r="B5560" s="6" t="s">
        <v>2171</v>
      </c>
      <c r="C5560" s="6" t="s">
        <v>4283</v>
      </c>
      <c r="D5560" s="6">
        <v>12.9</v>
      </c>
      <c r="E5560" s="16" t="s">
        <v>5542</v>
      </c>
      <c r="F5560" s="16">
        <f>중기기초자료!D731</f>
        <v>1223</v>
      </c>
      <c r="G5560" s="15">
        <f>TRUNC(F5560*D5560, 1)</f>
        <v>15776.7</v>
      </c>
      <c r="H5560" s="6" t="s">
        <v>5631</v>
      </c>
      <c r="I5560" s="6" t="s">
        <v>5631</v>
      </c>
      <c r="K5560" s="6" t="s">
        <v>2015</v>
      </c>
      <c r="L5560" s="6" t="s">
        <v>5631</v>
      </c>
      <c r="M5560" s="6" t="s">
        <v>1155</v>
      </c>
    </row>
    <row r="5561" spans="1:14" ht="15" customHeight="1">
      <c r="B5561" s="6" t="s">
        <v>1786</v>
      </c>
      <c r="C5561" s="6" t="s">
        <v>4283</v>
      </c>
      <c r="D5561" s="6">
        <v>30</v>
      </c>
      <c r="E5561" s="16" t="s">
        <v>2305</v>
      </c>
      <c r="F5561" s="16">
        <v>0</v>
      </c>
      <c r="G5561" s="15">
        <f>TRUNC((G5560) * D5561/100, 1)</f>
        <v>4733</v>
      </c>
      <c r="H5561" s="6" t="s">
        <v>5631</v>
      </c>
      <c r="I5561" s="6" t="s">
        <v>5631</v>
      </c>
      <c r="K5561" s="6" t="s">
        <v>608</v>
      </c>
      <c r="L5561" s="6" t="s">
        <v>5631</v>
      </c>
      <c r="M5561" s="6" t="s">
        <v>3749</v>
      </c>
      <c r="N5561" s="6" t="s">
        <v>5631</v>
      </c>
    </row>
    <row r="5562" spans="1:14" ht="15" customHeight="1">
      <c r="B5562" s="6" t="s">
        <v>4803</v>
      </c>
      <c r="G5562" s="14">
        <f>TRUNC(G5560+G5561, 0)</f>
        <v>20509</v>
      </c>
    </row>
    <row r="5563" spans="1:14" ht="15" customHeight="1">
      <c r="A5563" s="6" t="s">
        <v>2270</v>
      </c>
      <c r="B5563" s="6" t="s">
        <v>5395</v>
      </c>
      <c r="C5563" s="6" t="s">
        <v>2554</v>
      </c>
      <c r="D5563" s="6">
        <v>1</v>
      </c>
      <c r="E5563" s="15" t="s">
        <v>3317</v>
      </c>
      <c r="F5563" s="15">
        <f>TRUNC(중기기초자료!E722 * 중기전역변수!C19, 1)</f>
        <v>24115.599999999999</v>
      </c>
      <c r="G5563" s="15">
        <f>TRUNC(F5563*D5563, 1)</f>
        <v>24115.599999999999</v>
      </c>
      <c r="H5563" s="6" t="s">
        <v>5631</v>
      </c>
      <c r="I5563" s="6" t="s">
        <v>5631</v>
      </c>
      <c r="K5563" s="6" t="s">
        <v>3156</v>
      </c>
      <c r="L5563" s="6" t="s">
        <v>5631</v>
      </c>
      <c r="M5563" s="6" t="s">
        <v>63</v>
      </c>
    </row>
    <row r="5564" spans="1:14" ht="15" customHeight="1">
      <c r="B5564" s="6" t="s">
        <v>4803</v>
      </c>
      <c r="G5564" s="14">
        <f>TRUNC(G5563, 0)</f>
        <v>24115</v>
      </c>
    </row>
    <row r="5565" spans="1:14" ht="15" customHeight="1">
      <c r="B5565" s="6" t="s">
        <v>588</v>
      </c>
      <c r="G5565" s="14">
        <f>TRUNC(G5559+G5562+G5564, 0)</f>
        <v>59629</v>
      </c>
    </row>
    <row r="5566" spans="1:14" ht="15" customHeight="1">
      <c r="A5566" s="13"/>
      <c r="B5566" s="13"/>
      <c r="C5566" s="13"/>
      <c r="D5566" s="13"/>
      <c r="E5566" s="13"/>
      <c r="F5566" s="13"/>
      <c r="G5566" s="13"/>
      <c r="H5566" s="13"/>
    </row>
    <row r="5567" spans="1:14" ht="15" customHeight="1">
      <c r="A5567" s="13" t="s">
        <v>4970</v>
      </c>
      <c r="B5567" s="13" t="s">
        <v>2206</v>
      </c>
      <c r="C5567" s="13"/>
      <c r="D5567" s="13"/>
      <c r="E5567" s="13"/>
      <c r="F5567" s="13"/>
      <c r="G5567" s="13"/>
      <c r="H5567" s="13"/>
      <c r="I5567" s="6" t="s">
        <v>5631</v>
      </c>
      <c r="J5567" s="6" t="s">
        <v>1521</v>
      </c>
    </row>
    <row r="5568" spans="1:14" ht="15" customHeight="1">
      <c r="A5568" s="13" t="s">
        <v>1567</v>
      </c>
      <c r="B5568" s="13" t="s">
        <v>3506</v>
      </c>
      <c r="C5568" s="13"/>
      <c r="D5568" s="13"/>
      <c r="E5568" s="13"/>
      <c r="F5568" s="13"/>
      <c r="G5568" s="13"/>
      <c r="H5568" s="13"/>
    </row>
    <row r="5569" spans="1:14" ht="15" customHeight="1">
      <c r="A5569" s="5" t="s">
        <v>4302</v>
      </c>
      <c r="B5569" s="5"/>
      <c r="C5569" s="5" t="s">
        <v>2755</v>
      </c>
      <c r="D5569" s="5" t="s">
        <v>182</v>
      </c>
      <c r="E5569" s="5" t="s">
        <v>5266</v>
      </c>
      <c r="F5569" s="5" t="s">
        <v>1321</v>
      </c>
      <c r="G5569" s="5" t="s">
        <v>780</v>
      </c>
      <c r="H5569" s="5" t="s">
        <v>1458</v>
      </c>
    </row>
    <row r="5570" spans="1:14" ht="15" customHeight="1">
      <c r="A5570" s="6" t="s">
        <v>405</v>
      </c>
      <c r="B5570" s="6" t="s">
        <v>4122</v>
      </c>
      <c r="C5570" s="6" t="s">
        <v>5576</v>
      </c>
      <c r="D5570" s="6">
        <f>(1125 + 1375 + 606)*10^-4</f>
        <v>0.31059999999999999</v>
      </c>
      <c r="E5570" s="14" t="s">
        <v>4809</v>
      </c>
      <c r="F5570" s="14">
        <f>중기기초자료!F492</f>
        <v>120000</v>
      </c>
      <c r="G5570" s="15">
        <f>TRUNC(F5570*D5570, 1)</f>
        <v>37272</v>
      </c>
      <c r="H5570" s="6" t="s">
        <v>5631</v>
      </c>
      <c r="I5570" s="6" t="s">
        <v>5631</v>
      </c>
      <c r="K5570" s="6" t="s">
        <v>724</v>
      </c>
      <c r="L5570" s="6" t="s">
        <v>5631</v>
      </c>
      <c r="M5570" s="6" t="s">
        <v>3129</v>
      </c>
      <c r="N5570" s="6" t="s">
        <v>587</v>
      </c>
    </row>
    <row r="5571" spans="1:14" ht="15" customHeight="1">
      <c r="B5571" s="6" t="s">
        <v>4803</v>
      </c>
      <c r="G5571" s="14">
        <f>TRUNC(G5570, 0)</f>
        <v>37272</v>
      </c>
    </row>
    <row r="5572" spans="1:14" ht="15" customHeight="1">
      <c r="A5572" s="6" t="s">
        <v>3802</v>
      </c>
    </row>
    <row r="5573" spans="1:14" ht="15" customHeight="1">
      <c r="B5573" s="6" t="s">
        <v>4803</v>
      </c>
    </row>
    <row r="5574" spans="1:14" ht="15" customHeight="1">
      <c r="A5574" s="6" t="s">
        <v>2270</v>
      </c>
      <c r="B5574" s="6" t="s">
        <v>5395</v>
      </c>
      <c r="C5574" s="6" t="s">
        <v>2554</v>
      </c>
      <c r="D5574" s="6">
        <v>1</v>
      </c>
      <c r="E5574" s="15" t="s">
        <v>3317</v>
      </c>
      <c r="F5574" s="15">
        <f>TRUNC(중기기초자료!E722 * 중기전역변수!C19, 1)</f>
        <v>24115.599999999999</v>
      </c>
      <c r="G5574" s="15">
        <f>TRUNC(F5574*D5574, 1)</f>
        <v>24115.599999999999</v>
      </c>
      <c r="H5574" s="6" t="s">
        <v>5631</v>
      </c>
      <c r="I5574" s="6" t="s">
        <v>5631</v>
      </c>
      <c r="K5574" s="6" t="s">
        <v>3156</v>
      </c>
      <c r="L5574" s="6" t="s">
        <v>5631</v>
      </c>
      <c r="M5574" s="6" t="s">
        <v>63</v>
      </c>
    </row>
    <row r="5575" spans="1:14" ht="15" customHeight="1">
      <c r="B5575" s="6" t="s">
        <v>4803</v>
      </c>
      <c r="G5575" s="14">
        <f>TRUNC(G5574, 0)</f>
        <v>24115</v>
      </c>
    </row>
    <row r="5576" spans="1:14" ht="15" customHeight="1">
      <c r="B5576" s="6" t="s">
        <v>588</v>
      </c>
      <c r="G5576" s="14">
        <f>TRUNC(G5571+G5573+G5575, 0)</f>
        <v>61387</v>
      </c>
    </row>
    <row r="5577" spans="1:14" ht="15" customHeight="1">
      <c r="A5577" s="13"/>
      <c r="B5577" s="13"/>
      <c r="C5577" s="13"/>
      <c r="D5577" s="13"/>
      <c r="E5577" s="13"/>
      <c r="F5577" s="13"/>
      <c r="G5577" s="13"/>
      <c r="H5577" s="13"/>
    </row>
    <row r="5578" spans="1:14" ht="15" customHeight="1">
      <c r="A5578" s="13" t="s">
        <v>4970</v>
      </c>
      <c r="B5578" s="13" t="s">
        <v>2221</v>
      </c>
      <c r="C5578" s="13"/>
      <c r="D5578" s="13"/>
      <c r="E5578" s="13"/>
      <c r="F5578" s="13"/>
      <c r="G5578" s="13"/>
      <c r="H5578" s="13"/>
      <c r="I5578" s="6" t="s">
        <v>5631</v>
      </c>
      <c r="J5578" s="6" t="s">
        <v>5174</v>
      </c>
    </row>
    <row r="5579" spans="1:14" ht="15" customHeight="1">
      <c r="A5579" s="13" t="s">
        <v>1567</v>
      </c>
      <c r="B5579" s="13" t="s">
        <v>5468</v>
      </c>
      <c r="C5579" s="13"/>
      <c r="D5579" s="13"/>
      <c r="E5579" s="13"/>
      <c r="F5579" s="13"/>
      <c r="G5579" s="13"/>
      <c r="H5579" s="13"/>
    </row>
    <row r="5580" spans="1:14" ht="15" customHeight="1">
      <c r="A5580" s="5" t="s">
        <v>4302</v>
      </c>
      <c r="B5580" s="5"/>
      <c r="C5580" s="5" t="s">
        <v>2755</v>
      </c>
      <c r="D5580" s="5" t="s">
        <v>182</v>
      </c>
      <c r="E5580" s="5" t="s">
        <v>5266</v>
      </c>
      <c r="F5580" s="5" t="s">
        <v>1321</v>
      </c>
      <c r="G5580" s="5" t="s">
        <v>780</v>
      </c>
      <c r="H5580" s="5" t="s">
        <v>1458</v>
      </c>
    </row>
    <row r="5581" spans="1:14" ht="15" customHeight="1">
      <c r="A5581" s="6" t="s">
        <v>405</v>
      </c>
      <c r="B5581" s="6" t="s">
        <v>4122</v>
      </c>
      <c r="C5581" s="6" t="s">
        <v>5025</v>
      </c>
      <c r="D5581" s="6">
        <f>(1125 + 1375 + 606)*10^-4</f>
        <v>0.31059999999999999</v>
      </c>
      <c r="E5581" s="14" t="s">
        <v>740</v>
      </c>
      <c r="F5581" s="14">
        <f>TRUNC(중기기초자료!F493 * 중기전역변수!C5/1000,0)</f>
        <v>434525</v>
      </c>
      <c r="G5581" s="15">
        <f>TRUNC(F5581*D5581, 1)</f>
        <v>134963.4</v>
      </c>
      <c r="H5581" s="6" t="s">
        <v>5631</v>
      </c>
      <c r="I5581" s="6" t="s">
        <v>5631</v>
      </c>
      <c r="K5581" s="6" t="s">
        <v>724</v>
      </c>
      <c r="L5581" s="6" t="s">
        <v>5631</v>
      </c>
      <c r="M5581" s="6" t="s">
        <v>788</v>
      </c>
      <c r="N5581" s="6" t="s">
        <v>587</v>
      </c>
    </row>
    <row r="5582" spans="1:14" ht="15" customHeight="1">
      <c r="B5582" s="6" t="s">
        <v>4803</v>
      </c>
      <c r="G5582" s="14">
        <f>TRUNC(G5581, 0)</f>
        <v>134963</v>
      </c>
    </row>
    <row r="5583" spans="1:14" ht="15" customHeight="1">
      <c r="A5583" s="6" t="s">
        <v>3802</v>
      </c>
      <c r="B5583" s="6" t="s">
        <v>2171</v>
      </c>
      <c r="C5583" s="6" t="s">
        <v>4283</v>
      </c>
      <c r="D5583" s="6">
        <v>80.900000000000006</v>
      </c>
      <c r="E5583" s="16" t="s">
        <v>5542</v>
      </c>
      <c r="F5583" s="16">
        <f>중기기초자료!D731</f>
        <v>1223</v>
      </c>
      <c r="G5583" s="15">
        <f>TRUNC(F5583*D5583, 1)</f>
        <v>98940.7</v>
      </c>
      <c r="H5583" s="6" t="s">
        <v>5631</v>
      </c>
      <c r="I5583" s="6" t="s">
        <v>5631</v>
      </c>
      <c r="K5583" s="6" t="s">
        <v>1828</v>
      </c>
      <c r="L5583" s="6" t="s">
        <v>5631</v>
      </c>
      <c r="M5583" s="6" t="s">
        <v>1155</v>
      </c>
    </row>
    <row r="5584" spans="1:14" ht="15" customHeight="1">
      <c r="B5584" s="6" t="s">
        <v>2955</v>
      </c>
      <c r="C5584" s="6" t="s">
        <v>4236</v>
      </c>
      <c r="D5584" s="6">
        <v>24</v>
      </c>
      <c r="E5584" s="16" t="s">
        <v>2305</v>
      </c>
      <c r="F5584" s="16">
        <v>0</v>
      </c>
      <c r="G5584" s="15">
        <f>TRUNC((G5583) * D5584/100, 1)</f>
        <v>23745.7</v>
      </c>
      <c r="H5584" s="6" t="s">
        <v>5631</v>
      </c>
      <c r="I5584" s="6" t="s">
        <v>5631</v>
      </c>
      <c r="K5584" s="6" t="s">
        <v>444</v>
      </c>
      <c r="L5584" s="6" t="s">
        <v>5631</v>
      </c>
      <c r="M5584" s="6" t="s">
        <v>3749</v>
      </c>
      <c r="N5584" s="6" t="s">
        <v>3188</v>
      </c>
    </row>
    <row r="5585" spans="1:14" ht="15" customHeight="1">
      <c r="B5585" s="6" t="s">
        <v>4803</v>
      </c>
      <c r="G5585" s="14">
        <f>TRUNC(G5583+G5584, 0)</f>
        <v>122686</v>
      </c>
    </row>
    <row r="5586" spans="1:14" ht="15" customHeight="1">
      <c r="A5586" s="6" t="s">
        <v>2270</v>
      </c>
      <c r="B5586" s="6" t="s">
        <v>5395</v>
      </c>
      <c r="C5586" s="6" t="s">
        <v>2554</v>
      </c>
      <c r="D5586" s="6">
        <v>1</v>
      </c>
      <c r="E5586" s="15" t="s">
        <v>3317</v>
      </c>
      <c r="F5586" s="15">
        <f>TRUNC(중기기초자료!E722 * 중기전역변수!C19, 1)</f>
        <v>24115.599999999999</v>
      </c>
      <c r="G5586" s="15">
        <f>TRUNC(F5586*D5586, 1)</f>
        <v>24115.599999999999</v>
      </c>
      <c r="H5586" s="6" t="s">
        <v>5631</v>
      </c>
      <c r="I5586" s="6" t="s">
        <v>5631</v>
      </c>
      <c r="K5586" s="6" t="s">
        <v>3156</v>
      </c>
      <c r="L5586" s="6" t="s">
        <v>5631</v>
      </c>
      <c r="M5586" s="6" t="s">
        <v>63</v>
      </c>
    </row>
    <row r="5587" spans="1:14" ht="15" customHeight="1">
      <c r="B5587" s="6" t="s">
        <v>4803</v>
      </c>
      <c r="G5587" s="14">
        <f>TRUNC(G5586, 0)</f>
        <v>24115</v>
      </c>
    </row>
    <row r="5588" spans="1:14" ht="15" customHeight="1">
      <c r="B5588" s="6" t="s">
        <v>588</v>
      </c>
      <c r="G5588" s="14">
        <f>TRUNC(G5582+G5585+G5587, 0)</f>
        <v>281764</v>
      </c>
    </row>
    <row r="5589" spans="1:14" ht="15" customHeight="1">
      <c r="A5589" s="13"/>
      <c r="B5589" s="13"/>
      <c r="C5589" s="13"/>
      <c r="D5589" s="13"/>
      <c r="E5589" s="13"/>
      <c r="F5589" s="13"/>
      <c r="G5589" s="13"/>
      <c r="H5589" s="13"/>
    </row>
    <row r="5590" spans="1:14" ht="15" customHeight="1">
      <c r="A5590" s="13" t="s">
        <v>4970</v>
      </c>
      <c r="B5590" s="13" t="s">
        <v>4310</v>
      </c>
      <c r="C5590" s="13"/>
      <c r="D5590" s="13"/>
      <c r="E5590" s="13"/>
      <c r="F5590" s="13"/>
      <c r="G5590" s="13"/>
      <c r="H5590" s="13"/>
      <c r="I5590" s="6" t="s">
        <v>5631</v>
      </c>
      <c r="J5590" s="6" t="s">
        <v>3165</v>
      </c>
    </row>
    <row r="5591" spans="1:14" ht="15" customHeight="1">
      <c r="A5591" s="13" t="s">
        <v>1567</v>
      </c>
      <c r="B5591" s="13" t="s">
        <v>2272</v>
      </c>
      <c r="C5591" s="13"/>
      <c r="D5591" s="13"/>
      <c r="E5591" s="13"/>
      <c r="F5591" s="13"/>
      <c r="G5591" s="13"/>
      <c r="H5591" s="13"/>
    </row>
    <row r="5592" spans="1:14" ht="15" customHeight="1">
      <c r="A5592" s="5" t="s">
        <v>4302</v>
      </c>
      <c r="B5592" s="5"/>
      <c r="C5592" s="5" t="s">
        <v>2755</v>
      </c>
      <c r="D5592" s="5" t="s">
        <v>182</v>
      </c>
      <c r="E5592" s="5" t="s">
        <v>5266</v>
      </c>
      <c r="F5592" s="5" t="s">
        <v>1321</v>
      </c>
      <c r="G5592" s="5" t="s">
        <v>780</v>
      </c>
      <c r="H5592" s="5" t="s">
        <v>1458</v>
      </c>
    </row>
    <row r="5593" spans="1:14" ht="15" customHeight="1">
      <c r="A5593" s="6" t="s">
        <v>405</v>
      </c>
      <c r="B5593" s="6" t="s">
        <v>4122</v>
      </c>
      <c r="C5593" s="6" t="s">
        <v>1059</v>
      </c>
      <c r="D5593" s="6">
        <f>(1125 + 1375 + 606)*10^-4</f>
        <v>0.31059999999999999</v>
      </c>
      <c r="E5593" s="14" t="s">
        <v>740</v>
      </c>
      <c r="F5593" s="14">
        <f>TRUNC(중기기초자료!F494 * 중기전역변수!C5/1000,0)</f>
        <v>456286</v>
      </c>
      <c r="G5593" s="15">
        <f>TRUNC(F5593*D5593, 1)</f>
        <v>141722.4</v>
      </c>
      <c r="H5593" s="6" t="s">
        <v>5631</v>
      </c>
      <c r="I5593" s="6" t="s">
        <v>5631</v>
      </c>
      <c r="K5593" s="6" t="s">
        <v>724</v>
      </c>
      <c r="L5593" s="6" t="s">
        <v>5631</v>
      </c>
      <c r="M5593" s="6" t="s">
        <v>1993</v>
      </c>
      <c r="N5593" s="6" t="s">
        <v>587</v>
      </c>
    </row>
    <row r="5594" spans="1:14" ht="15" customHeight="1">
      <c r="B5594" s="6" t="s">
        <v>4803</v>
      </c>
      <c r="G5594" s="14">
        <f>TRUNC(G5593, 0)</f>
        <v>141722</v>
      </c>
    </row>
    <row r="5595" spans="1:14" ht="15" customHeight="1">
      <c r="A5595" s="6" t="s">
        <v>3802</v>
      </c>
      <c r="B5595" s="6" t="s">
        <v>2171</v>
      </c>
      <c r="C5595" s="6" t="s">
        <v>4283</v>
      </c>
      <c r="D5595" s="6">
        <v>95.8</v>
      </c>
      <c r="E5595" s="16" t="s">
        <v>5542</v>
      </c>
      <c r="F5595" s="16">
        <f>중기기초자료!D731</f>
        <v>1223</v>
      </c>
      <c r="G5595" s="15">
        <f>TRUNC(F5595*D5595, 1)</f>
        <v>117163.4</v>
      </c>
      <c r="H5595" s="6" t="s">
        <v>5631</v>
      </c>
      <c r="I5595" s="6" t="s">
        <v>5631</v>
      </c>
      <c r="K5595" s="6" t="s">
        <v>1828</v>
      </c>
      <c r="L5595" s="6" t="s">
        <v>5631</v>
      </c>
      <c r="M5595" s="6" t="s">
        <v>1155</v>
      </c>
    </row>
    <row r="5596" spans="1:14" ht="15" customHeight="1">
      <c r="B5596" s="6" t="s">
        <v>2955</v>
      </c>
      <c r="C5596" s="6" t="s">
        <v>4236</v>
      </c>
      <c r="D5596" s="6">
        <v>24</v>
      </c>
      <c r="E5596" s="16" t="s">
        <v>2305</v>
      </c>
      <c r="F5596" s="16">
        <v>0</v>
      </c>
      <c r="G5596" s="15">
        <f>TRUNC((G5595) * D5596/100, 1)</f>
        <v>28119.200000000001</v>
      </c>
      <c r="H5596" s="6" t="s">
        <v>5631</v>
      </c>
      <c r="I5596" s="6" t="s">
        <v>5631</v>
      </c>
      <c r="K5596" s="6" t="s">
        <v>444</v>
      </c>
      <c r="L5596" s="6" t="s">
        <v>5631</v>
      </c>
      <c r="M5596" s="6" t="s">
        <v>3749</v>
      </c>
      <c r="N5596" s="6" t="s">
        <v>3188</v>
      </c>
    </row>
    <row r="5597" spans="1:14" ht="15" customHeight="1">
      <c r="B5597" s="6" t="s">
        <v>4803</v>
      </c>
      <c r="G5597" s="14">
        <f>TRUNC(G5595+G5596, 0)</f>
        <v>145282</v>
      </c>
    </row>
    <row r="5598" spans="1:14" ht="15" customHeight="1">
      <c r="A5598" s="6" t="s">
        <v>2270</v>
      </c>
      <c r="B5598" s="6" t="s">
        <v>5395</v>
      </c>
      <c r="C5598" s="6" t="s">
        <v>2554</v>
      </c>
      <c r="D5598" s="6">
        <v>1</v>
      </c>
      <c r="E5598" s="15" t="s">
        <v>3317</v>
      </c>
      <c r="F5598" s="15">
        <f>TRUNC(중기기초자료!E722 * 중기전역변수!C19, 1)</f>
        <v>24115.599999999999</v>
      </c>
      <c r="G5598" s="15">
        <f>TRUNC(F5598*D5598, 1)</f>
        <v>24115.599999999999</v>
      </c>
      <c r="H5598" s="6" t="s">
        <v>5631</v>
      </c>
      <c r="I5598" s="6" t="s">
        <v>5631</v>
      </c>
      <c r="K5598" s="6" t="s">
        <v>3156</v>
      </c>
      <c r="L5598" s="6" t="s">
        <v>5631</v>
      </c>
      <c r="M5598" s="6" t="s">
        <v>63</v>
      </c>
    </row>
    <row r="5599" spans="1:14" ht="15" customHeight="1">
      <c r="B5599" s="6" t="s">
        <v>4803</v>
      </c>
      <c r="G5599" s="14">
        <f>TRUNC(G5598, 0)</f>
        <v>24115</v>
      </c>
    </row>
    <row r="5600" spans="1:14" ht="15" customHeight="1">
      <c r="B5600" s="6" t="s">
        <v>588</v>
      </c>
      <c r="G5600" s="14">
        <f>TRUNC(G5594+G5597+G5599, 0)</f>
        <v>311119</v>
      </c>
    </row>
    <row r="5601" spans="1:14" ht="15" customHeight="1">
      <c r="A5601" s="13"/>
      <c r="B5601" s="13"/>
      <c r="C5601" s="13"/>
      <c r="D5601" s="13"/>
      <c r="E5601" s="13"/>
      <c r="F5601" s="13"/>
      <c r="G5601" s="13"/>
      <c r="H5601" s="13"/>
    </row>
    <row r="5602" spans="1:14" ht="15" customHeight="1">
      <c r="A5602" s="13" t="s">
        <v>4970</v>
      </c>
      <c r="B5602" s="13" t="s">
        <v>5409</v>
      </c>
      <c r="C5602" s="13"/>
      <c r="D5602" s="13"/>
      <c r="E5602" s="13"/>
      <c r="F5602" s="13"/>
      <c r="G5602" s="13"/>
      <c r="H5602" s="13"/>
      <c r="I5602" s="6" t="s">
        <v>5631</v>
      </c>
      <c r="J5602" s="6" t="s">
        <v>1010</v>
      </c>
    </row>
    <row r="5603" spans="1:14" ht="15" customHeight="1">
      <c r="A5603" s="13" t="s">
        <v>1567</v>
      </c>
      <c r="B5603" s="13" t="s">
        <v>497</v>
      </c>
      <c r="C5603" s="13"/>
      <c r="D5603" s="13"/>
      <c r="E5603" s="13"/>
      <c r="F5603" s="13"/>
      <c r="G5603" s="13"/>
      <c r="H5603" s="13"/>
    </row>
    <row r="5604" spans="1:14" ht="15" customHeight="1">
      <c r="A5604" s="5" t="s">
        <v>4302</v>
      </c>
      <c r="B5604" s="5"/>
      <c r="C5604" s="5" t="s">
        <v>2755</v>
      </c>
      <c r="D5604" s="5" t="s">
        <v>182</v>
      </c>
      <c r="E5604" s="5" t="s">
        <v>5266</v>
      </c>
      <c r="F5604" s="5" t="s">
        <v>1321</v>
      </c>
      <c r="G5604" s="5" t="s">
        <v>780</v>
      </c>
      <c r="H5604" s="5" t="s">
        <v>1458</v>
      </c>
    </row>
    <row r="5605" spans="1:14" ht="15" customHeight="1">
      <c r="A5605" s="6" t="s">
        <v>405</v>
      </c>
      <c r="B5605" s="6" t="s">
        <v>3094</v>
      </c>
      <c r="C5605" s="6" t="s">
        <v>1566</v>
      </c>
      <c r="D5605" s="6">
        <f>(3000 + 3667 + 700)*10^-4</f>
        <v>0.73670000000000002</v>
      </c>
      <c r="E5605" s="14" t="s">
        <v>740</v>
      </c>
      <c r="F5605" s="14">
        <f>중기기초자료!F495</f>
        <v>3950</v>
      </c>
      <c r="G5605" s="15">
        <f>TRUNC(F5605*D5605, 1)</f>
        <v>2909.9</v>
      </c>
      <c r="H5605" s="6" t="s">
        <v>5631</v>
      </c>
      <c r="I5605" s="6" t="s">
        <v>5631</v>
      </c>
      <c r="K5605" s="6" t="s">
        <v>724</v>
      </c>
      <c r="L5605" s="6" t="s">
        <v>5631</v>
      </c>
      <c r="M5605" s="6" t="s">
        <v>5100</v>
      </c>
      <c r="N5605" s="6" t="s">
        <v>1936</v>
      </c>
    </row>
    <row r="5606" spans="1:14" ht="15" customHeight="1">
      <c r="B5606" s="6" t="s">
        <v>4803</v>
      </c>
      <c r="G5606" s="14">
        <f>TRUNC(G5605, 0)</f>
        <v>2909</v>
      </c>
    </row>
    <row r="5607" spans="1:14" ht="15" customHeight="1">
      <c r="A5607" s="6" t="s">
        <v>3802</v>
      </c>
    </row>
    <row r="5608" spans="1:14" ht="15" customHeight="1">
      <c r="B5608" s="6" t="s">
        <v>4803</v>
      </c>
    </row>
    <row r="5609" spans="1:14" ht="15" customHeight="1">
      <c r="A5609" s="6" t="s">
        <v>2270</v>
      </c>
    </row>
    <row r="5610" spans="1:14" ht="15" customHeight="1">
      <c r="B5610" s="6" t="s">
        <v>4803</v>
      </c>
    </row>
    <row r="5611" spans="1:14" ht="15" customHeight="1">
      <c r="B5611" s="6" t="s">
        <v>588</v>
      </c>
      <c r="G5611" s="14">
        <f>TRUNC(G5606+G5608+G5610, 0)</f>
        <v>2909</v>
      </c>
    </row>
    <row r="5612" spans="1:14" ht="15" customHeight="1">
      <c r="A5612" s="13"/>
      <c r="B5612" s="13"/>
      <c r="C5612" s="13"/>
      <c r="D5612" s="13"/>
      <c r="E5612" s="13"/>
      <c r="F5612" s="13"/>
      <c r="G5612" s="13"/>
      <c r="H5612" s="13"/>
    </row>
    <row r="5613" spans="1:14" ht="15" customHeight="1">
      <c r="A5613" s="13" t="s">
        <v>4970</v>
      </c>
      <c r="B5613" s="13" t="s">
        <v>5307</v>
      </c>
      <c r="C5613" s="13"/>
      <c r="D5613" s="13"/>
      <c r="E5613" s="13"/>
      <c r="F5613" s="13"/>
      <c r="G5613" s="13"/>
      <c r="H5613" s="13"/>
      <c r="I5613" s="6" t="s">
        <v>5631</v>
      </c>
      <c r="J5613" s="6" t="s">
        <v>2321</v>
      </c>
    </row>
    <row r="5614" spans="1:14" ht="15" customHeight="1">
      <c r="A5614" s="13" t="s">
        <v>1567</v>
      </c>
      <c r="B5614" s="13" t="s">
        <v>1675</v>
      </c>
      <c r="C5614" s="13"/>
      <c r="D5614" s="13"/>
      <c r="E5614" s="13"/>
      <c r="F5614" s="13"/>
      <c r="G5614" s="13"/>
      <c r="H5614" s="13"/>
    </row>
    <row r="5615" spans="1:14" ht="15" customHeight="1">
      <c r="A5615" s="5" t="s">
        <v>4302</v>
      </c>
      <c r="B5615" s="5"/>
      <c r="C5615" s="5" t="s">
        <v>2755</v>
      </c>
      <c r="D5615" s="5" t="s">
        <v>182</v>
      </c>
      <c r="E5615" s="5" t="s">
        <v>5266</v>
      </c>
      <c r="F5615" s="5" t="s">
        <v>1321</v>
      </c>
      <c r="G5615" s="5" t="s">
        <v>780</v>
      </c>
      <c r="H5615" s="5" t="s">
        <v>1458</v>
      </c>
    </row>
    <row r="5616" spans="1:14" ht="15" customHeight="1">
      <c r="A5616" s="6" t="s">
        <v>405</v>
      </c>
      <c r="B5616" s="6" t="s">
        <v>3094</v>
      </c>
      <c r="C5616" s="6" t="s">
        <v>350</v>
      </c>
      <c r="D5616" s="6">
        <f>(3000 + 3667 + 700)*10^-4</f>
        <v>0.73670000000000002</v>
      </c>
      <c r="E5616" s="14" t="s">
        <v>740</v>
      </c>
      <c r="F5616" s="14">
        <f>중기기초자료!F496</f>
        <v>6300</v>
      </c>
      <c r="G5616" s="15">
        <f>TRUNC(F5616*D5616, 1)</f>
        <v>4641.2</v>
      </c>
      <c r="H5616" s="6" t="s">
        <v>5631</v>
      </c>
      <c r="I5616" s="6" t="s">
        <v>5631</v>
      </c>
      <c r="K5616" s="6" t="s">
        <v>724</v>
      </c>
      <c r="L5616" s="6" t="s">
        <v>5631</v>
      </c>
      <c r="M5616" s="6" t="s">
        <v>3498</v>
      </c>
      <c r="N5616" s="6" t="s">
        <v>781</v>
      </c>
    </row>
    <row r="5617" spans="1:14" ht="15" customHeight="1">
      <c r="B5617" s="6" t="s">
        <v>4803</v>
      </c>
      <c r="G5617" s="14">
        <f>TRUNC(G5616, 0)</f>
        <v>4641</v>
      </c>
    </row>
    <row r="5618" spans="1:14" ht="15" customHeight="1">
      <c r="A5618" s="6" t="s">
        <v>3802</v>
      </c>
    </row>
    <row r="5619" spans="1:14" ht="15" customHeight="1">
      <c r="B5619" s="6" t="s">
        <v>4803</v>
      </c>
    </row>
    <row r="5620" spans="1:14" ht="15" customHeight="1">
      <c r="A5620" s="6" t="s">
        <v>2270</v>
      </c>
    </row>
    <row r="5621" spans="1:14" ht="15" customHeight="1">
      <c r="B5621" s="6" t="s">
        <v>4803</v>
      </c>
    </row>
    <row r="5622" spans="1:14" ht="15" customHeight="1">
      <c r="B5622" s="6" t="s">
        <v>588</v>
      </c>
      <c r="G5622" s="14">
        <f>TRUNC(G5617+G5619+G5621, 0)</f>
        <v>4641</v>
      </c>
    </row>
    <row r="5623" spans="1:14" ht="15" customHeight="1">
      <c r="A5623" s="13"/>
      <c r="B5623" s="13"/>
      <c r="C5623" s="13"/>
      <c r="D5623" s="13"/>
      <c r="E5623" s="13"/>
      <c r="F5623" s="13"/>
      <c r="G5623" s="13"/>
      <c r="H5623" s="13"/>
    </row>
    <row r="5624" spans="1:14" ht="15" customHeight="1">
      <c r="A5624" s="13" t="s">
        <v>4970</v>
      </c>
      <c r="B5624" s="13" t="s">
        <v>1482</v>
      </c>
      <c r="C5624" s="13"/>
      <c r="D5624" s="13"/>
      <c r="E5624" s="13"/>
      <c r="F5624" s="13"/>
      <c r="G5624" s="13"/>
      <c r="H5624" s="13"/>
      <c r="I5624" s="6" t="s">
        <v>5631</v>
      </c>
      <c r="J5624" s="6" t="s">
        <v>5318</v>
      </c>
    </row>
    <row r="5625" spans="1:14" ht="15" customHeight="1">
      <c r="A5625" s="13" t="s">
        <v>1567</v>
      </c>
      <c r="B5625" s="13" t="s">
        <v>484</v>
      </c>
      <c r="C5625" s="13"/>
      <c r="D5625" s="13"/>
      <c r="E5625" s="13"/>
      <c r="F5625" s="13"/>
      <c r="G5625" s="13"/>
      <c r="H5625" s="13"/>
    </row>
    <row r="5626" spans="1:14" ht="15" customHeight="1">
      <c r="A5626" s="5" t="s">
        <v>4302</v>
      </c>
      <c r="B5626" s="5"/>
      <c r="C5626" s="5" t="s">
        <v>2755</v>
      </c>
      <c r="D5626" s="5" t="s">
        <v>182</v>
      </c>
      <c r="E5626" s="5" t="s">
        <v>5266</v>
      </c>
      <c r="F5626" s="5" t="s">
        <v>1321</v>
      </c>
      <c r="G5626" s="5" t="s">
        <v>780</v>
      </c>
      <c r="H5626" s="5" t="s">
        <v>1458</v>
      </c>
    </row>
    <row r="5627" spans="1:14" ht="15" customHeight="1">
      <c r="A5627" s="6" t="s">
        <v>405</v>
      </c>
      <c r="B5627" s="6" t="s">
        <v>1940</v>
      </c>
      <c r="C5627" s="6" t="s">
        <v>3935</v>
      </c>
      <c r="D5627" s="6">
        <f>(1125 + 1000 + 606)*10^-4</f>
        <v>0.27310000000000001</v>
      </c>
      <c r="E5627" s="14" t="s">
        <v>740</v>
      </c>
      <c r="F5627" s="14">
        <f>중기기초자료!F497</f>
        <v>770</v>
      </c>
      <c r="G5627" s="15">
        <f>TRUNC(F5627*D5627, 1)</f>
        <v>210.2</v>
      </c>
      <c r="H5627" s="6" t="s">
        <v>5631</v>
      </c>
      <c r="I5627" s="6" t="s">
        <v>5631</v>
      </c>
      <c r="K5627" s="6" t="s">
        <v>724</v>
      </c>
      <c r="L5627" s="6" t="s">
        <v>5631</v>
      </c>
      <c r="M5627" s="6" t="s">
        <v>1334</v>
      </c>
      <c r="N5627" s="6" t="s">
        <v>606</v>
      </c>
    </row>
    <row r="5628" spans="1:14" ht="15" customHeight="1">
      <c r="B5628" s="6" t="s">
        <v>4803</v>
      </c>
      <c r="G5628" s="14">
        <f>TRUNC(G5627, 0)</f>
        <v>210</v>
      </c>
    </row>
    <row r="5629" spans="1:14" ht="15" customHeight="1">
      <c r="A5629" s="6" t="s">
        <v>3802</v>
      </c>
    </row>
    <row r="5630" spans="1:14" ht="15" customHeight="1">
      <c r="B5630" s="6" t="s">
        <v>4803</v>
      </c>
    </row>
    <row r="5631" spans="1:14" ht="15" customHeight="1">
      <c r="A5631" s="6" t="s">
        <v>2270</v>
      </c>
    </row>
    <row r="5632" spans="1:14" ht="15" customHeight="1">
      <c r="B5632" s="6" t="s">
        <v>4803</v>
      </c>
    </row>
    <row r="5633" spans="1:14" ht="15" customHeight="1">
      <c r="B5633" s="6" t="s">
        <v>588</v>
      </c>
      <c r="G5633" s="14">
        <f>TRUNC(G5628+G5630+G5632, 0)</f>
        <v>210</v>
      </c>
    </row>
    <row r="5634" spans="1:14" ht="15" customHeight="1">
      <c r="A5634" s="13"/>
      <c r="B5634" s="13"/>
      <c r="C5634" s="13"/>
      <c r="D5634" s="13"/>
      <c r="E5634" s="13"/>
      <c r="F5634" s="13"/>
      <c r="G5634" s="13"/>
      <c r="H5634" s="13"/>
    </row>
    <row r="5635" spans="1:14" ht="15" customHeight="1">
      <c r="A5635" s="13" t="s">
        <v>4970</v>
      </c>
      <c r="B5635" s="13" t="s">
        <v>5415</v>
      </c>
      <c r="C5635" s="13"/>
      <c r="D5635" s="13"/>
      <c r="E5635" s="13"/>
      <c r="F5635" s="13"/>
      <c r="G5635" s="13"/>
      <c r="H5635" s="13"/>
      <c r="I5635" s="6" t="s">
        <v>5631</v>
      </c>
      <c r="J5635" s="6" t="s">
        <v>1891</v>
      </c>
    </row>
    <row r="5636" spans="1:14" ht="15" customHeight="1">
      <c r="A5636" s="13" t="s">
        <v>1567</v>
      </c>
      <c r="B5636" s="13" t="s">
        <v>982</v>
      </c>
      <c r="C5636" s="13"/>
      <c r="D5636" s="13"/>
      <c r="E5636" s="13"/>
      <c r="F5636" s="13"/>
      <c r="G5636" s="13"/>
      <c r="H5636" s="13"/>
    </row>
    <row r="5637" spans="1:14" ht="15" customHeight="1">
      <c r="A5637" s="5" t="s">
        <v>4302</v>
      </c>
      <c r="B5637" s="5"/>
      <c r="C5637" s="5" t="s">
        <v>2755</v>
      </c>
      <c r="D5637" s="5" t="s">
        <v>182</v>
      </c>
      <c r="E5637" s="5" t="s">
        <v>5266</v>
      </c>
      <c r="F5637" s="5" t="s">
        <v>1321</v>
      </c>
      <c r="G5637" s="5" t="s">
        <v>780</v>
      </c>
      <c r="H5637" s="5" t="s">
        <v>1458</v>
      </c>
    </row>
    <row r="5638" spans="1:14" ht="15" customHeight="1">
      <c r="A5638" s="6" t="s">
        <v>405</v>
      </c>
      <c r="B5638" s="6" t="s">
        <v>3979</v>
      </c>
      <c r="C5638" s="6" t="s">
        <v>5008</v>
      </c>
      <c r="D5638" s="6">
        <f>(1125 + 563 + 606)*10^-4</f>
        <v>0.22940000000000002</v>
      </c>
      <c r="E5638" s="14" t="s">
        <v>740</v>
      </c>
      <c r="F5638" s="14">
        <f>중기기초자료!F498</f>
        <v>54585</v>
      </c>
      <c r="G5638" s="15">
        <f>TRUNC(F5638*D5638, 1)</f>
        <v>12521.7</v>
      </c>
      <c r="H5638" s="6" t="s">
        <v>5631</v>
      </c>
      <c r="I5638" s="6" t="s">
        <v>5631</v>
      </c>
      <c r="K5638" s="6" t="s">
        <v>724</v>
      </c>
      <c r="L5638" s="6" t="s">
        <v>5631</v>
      </c>
      <c r="M5638" s="6" t="s">
        <v>3419</v>
      </c>
      <c r="N5638" s="6" t="s">
        <v>4179</v>
      </c>
    </row>
    <row r="5639" spans="1:14" ht="15" customHeight="1">
      <c r="B5639" s="6" t="s">
        <v>4803</v>
      </c>
      <c r="G5639" s="14">
        <f>TRUNC(G5638, 0)</f>
        <v>12521</v>
      </c>
    </row>
    <row r="5640" spans="1:14" ht="15" customHeight="1">
      <c r="A5640" s="6" t="s">
        <v>3802</v>
      </c>
      <c r="B5640" s="6" t="s">
        <v>2171</v>
      </c>
      <c r="C5640" s="6" t="s">
        <v>4283</v>
      </c>
      <c r="D5640" s="6">
        <v>20.7</v>
      </c>
      <c r="E5640" s="16" t="s">
        <v>5542</v>
      </c>
      <c r="F5640" s="16">
        <f>중기기초자료!D731</f>
        <v>1223</v>
      </c>
      <c r="G5640" s="15">
        <f>TRUNC(F5640*D5640, 1)</f>
        <v>25316.1</v>
      </c>
      <c r="H5640" s="6" t="s">
        <v>5631</v>
      </c>
      <c r="I5640" s="6" t="s">
        <v>5631</v>
      </c>
      <c r="K5640" s="6" t="s">
        <v>2015</v>
      </c>
      <c r="L5640" s="6" t="s">
        <v>5631</v>
      </c>
      <c r="M5640" s="6" t="s">
        <v>1155</v>
      </c>
    </row>
    <row r="5641" spans="1:14" ht="15" customHeight="1">
      <c r="B5641" s="6" t="s">
        <v>1786</v>
      </c>
      <c r="C5641" s="6" t="s">
        <v>4283</v>
      </c>
      <c r="D5641" s="6">
        <v>4</v>
      </c>
      <c r="E5641" s="16" t="s">
        <v>2305</v>
      </c>
      <c r="F5641" s="16">
        <v>0</v>
      </c>
      <c r="G5641" s="15">
        <f>TRUNC((G5640) * D5641/100, 1)</f>
        <v>1012.6</v>
      </c>
      <c r="H5641" s="6" t="s">
        <v>5631</v>
      </c>
      <c r="I5641" s="6" t="s">
        <v>5631</v>
      </c>
      <c r="K5641" s="6" t="s">
        <v>608</v>
      </c>
      <c r="L5641" s="6" t="s">
        <v>5631</v>
      </c>
      <c r="M5641" s="6" t="s">
        <v>3749</v>
      </c>
      <c r="N5641" s="6" t="s">
        <v>5631</v>
      </c>
    </row>
    <row r="5642" spans="1:14" ht="15" customHeight="1">
      <c r="B5642" s="6" t="s">
        <v>4803</v>
      </c>
      <c r="G5642" s="14">
        <f>TRUNC(G5640+G5641, 0)</f>
        <v>26328</v>
      </c>
    </row>
    <row r="5643" spans="1:14" ht="15" customHeight="1">
      <c r="A5643" s="6" t="s">
        <v>2270</v>
      </c>
      <c r="B5643" s="6" t="s">
        <v>1440</v>
      </c>
      <c r="C5643" s="6" t="s">
        <v>1369</v>
      </c>
      <c r="D5643" s="6">
        <v>1</v>
      </c>
      <c r="E5643" s="15" t="s">
        <v>3317</v>
      </c>
      <c r="F5643" s="15">
        <f>TRUNC(중기기초자료!E723 * 중기전역변수!C19, 1)</f>
        <v>18412.2</v>
      </c>
      <c r="G5643" s="15">
        <f>TRUNC(F5643*D5643, 1)</f>
        <v>18412.2</v>
      </c>
      <c r="H5643" s="6" t="s">
        <v>5631</v>
      </c>
      <c r="I5643" s="6" t="s">
        <v>5631</v>
      </c>
      <c r="K5643" s="6" t="s">
        <v>3156</v>
      </c>
      <c r="L5643" s="6" t="s">
        <v>5631</v>
      </c>
      <c r="M5643" s="6" t="s">
        <v>3203</v>
      </c>
    </row>
    <row r="5644" spans="1:14" ht="15" customHeight="1">
      <c r="B5644" s="6" t="s">
        <v>4803</v>
      </c>
      <c r="G5644" s="14">
        <f>TRUNC(G5643, 0)</f>
        <v>18412</v>
      </c>
    </row>
    <row r="5645" spans="1:14" ht="15" customHeight="1">
      <c r="B5645" s="6" t="s">
        <v>588</v>
      </c>
      <c r="G5645" s="14">
        <f>TRUNC(G5639+G5642+G5644, 0)</f>
        <v>57261</v>
      </c>
    </row>
    <row r="5646" spans="1:14" ht="15" customHeight="1">
      <c r="A5646" s="13"/>
      <c r="B5646" s="13"/>
      <c r="C5646" s="13"/>
      <c r="D5646" s="13"/>
      <c r="E5646" s="13"/>
      <c r="F5646" s="13"/>
      <c r="G5646" s="13"/>
      <c r="H5646" s="13"/>
    </row>
    <row r="5647" spans="1:14" ht="15" customHeight="1">
      <c r="A5647" s="13" t="s">
        <v>4970</v>
      </c>
      <c r="B5647" s="13" t="s">
        <v>933</v>
      </c>
      <c r="C5647" s="13"/>
      <c r="D5647" s="13"/>
      <c r="E5647" s="13"/>
      <c r="F5647" s="13"/>
      <c r="G5647" s="13"/>
      <c r="H5647" s="13"/>
      <c r="I5647" s="6" t="s">
        <v>5631</v>
      </c>
      <c r="J5647" s="6" t="s">
        <v>2399</v>
      </c>
    </row>
    <row r="5648" spans="1:14" ht="15" customHeight="1">
      <c r="A5648" s="13" t="s">
        <v>1567</v>
      </c>
      <c r="B5648" s="13" t="s">
        <v>3646</v>
      </c>
      <c r="C5648" s="13"/>
      <c r="D5648" s="13"/>
      <c r="E5648" s="13"/>
      <c r="F5648" s="13"/>
      <c r="G5648" s="13"/>
      <c r="H5648" s="13"/>
    </row>
    <row r="5649" spans="1:14" ht="15" customHeight="1">
      <c r="A5649" s="5" t="s">
        <v>4302</v>
      </c>
      <c r="B5649" s="5"/>
      <c r="C5649" s="5" t="s">
        <v>2755</v>
      </c>
      <c r="D5649" s="5" t="s">
        <v>182</v>
      </c>
      <c r="E5649" s="5" t="s">
        <v>5266</v>
      </c>
      <c r="F5649" s="5" t="s">
        <v>1321</v>
      </c>
      <c r="G5649" s="5" t="s">
        <v>780</v>
      </c>
      <c r="H5649" s="5" t="s">
        <v>1458</v>
      </c>
    </row>
    <row r="5650" spans="1:14" ht="15" customHeight="1">
      <c r="A5650" s="6" t="s">
        <v>405</v>
      </c>
      <c r="B5650" s="6" t="s">
        <v>2269</v>
      </c>
      <c r="C5650" s="6" t="s">
        <v>856</v>
      </c>
      <c r="D5650" s="6">
        <f>(1125 + 1000 + 606)*10^-4</f>
        <v>0.27310000000000001</v>
      </c>
      <c r="E5650" s="14" t="s">
        <v>740</v>
      </c>
      <c r="F5650" s="14">
        <f>중기기초자료!F499</f>
        <v>10450</v>
      </c>
      <c r="G5650" s="15">
        <f>TRUNC(F5650*D5650, 1)</f>
        <v>2853.8</v>
      </c>
      <c r="H5650" s="6" t="s">
        <v>5631</v>
      </c>
      <c r="I5650" s="6" t="s">
        <v>5631</v>
      </c>
      <c r="K5650" s="6" t="s">
        <v>724</v>
      </c>
      <c r="L5650" s="6" t="s">
        <v>5631</v>
      </c>
      <c r="M5650" s="6" t="s">
        <v>3570</v>
      </c>
      <c r="N5650" s="6" t="s">
        <v>5073</v>
      </c>
    </row>
    <row r="5651" spans="1:14" ht="15" customHeight="1">
      <c r="B5651" s="6" t="s">
        <v>4803</v>
      </c>
      <c r="G5651" s="14">
        <f>TRUNC(G5650, 0)</f>
        <v>2853</v>
      </c>
    </row>
    <row r="5652" spans="1:14" ht="15" customHeight="1">
      <c r="A5652" s="6" t="s">
        <v>3802</v>
      </c>
      <c r="B5652" s="6" t="s">
        <v>3250</v>
      </c>
      <c r="C5652" s="6" t="s">
        <v>4283</v>
      </c>
      <c r="D5652" s="6">
        <v>3.38</v>
      </c>
      <c r="E5652" s="16" t="s">
        <v>5542</v>
      </c>
      <c r="F5652" s="16">
        <f>중기기초자료!D730</f>
        <v>1399</v>
      </c>
      <c r="G5652" s="15">
        <f>TRUNC(F5652*D5652, 1)</f>
        <v>4728.6000000000004</v>
      </c>
      <c r="H5652" s="6" t="s">
        <v>5631</v>
      </c>
      <c r="I5652" s="6" t="s">
        <v>5631</v>
      </c>
      <c r="K5652" s="6" t="s">
        <v>3386</v>
      </c>
      <c r="L5652" s="6" t="s">
        <v>5631</v>
      </c>
      <c r="M5652" s="6" t="s">
        <v>4799</v>
      </c>
    </row>
    <row r="5653" spans="1:14" ht="15" customHeight="1">
      <c r="B5653" s="6" t="s">
        <v>2955</v>
      </c>
      <c r="C5653" s="6" t="s">
        <v>4283</v>
      </c>
      <c r="D5653" s="6">
        <v>20</v>
      </c>
      <c r="E5653" s="16" t="s">
        <v>2305</v>
      </c>
      <c r="F5653" s="16">
        <v>0</v>
      </c>
      <c r="G5653" s="15">
        <f>TRUNC((G5652) * D5653/100, 1)</f>
        <v>945.7</v>
      </c>
      <c r="H5653" s="6" t="s">
        <v>5631</v>
      </c>
      <c r="I5653" s="6" t="s">
        <v>5631</v>
      </c>
      <c r="K5653" s="6" t="s">
        <v>2015</v>
      </c>
      <c r="L5653" s="6" t="s">
        <v>5631</v>
      </c>
      <c r="M5653" s="6" t="s">
        <v>3749</v>
      </c>
      <c r="N5653" s="6" t="s">
        <v>5631</v>
      </c>
    </row>
    <row r="5654" spans="1:14" ht="15" customHeight="1">
      <c r="B5654" s="6" t="s">
        <v>4803</v>
      </c>
      <c r="G5654" s="14">
        <f>TRUNC(G5652+G5653, 0)</f>
        <v>5674</v>
      </c>
    </row>
    <row r="5655" spans="1:14" ht="15" customHeight="1">
      <c r="A5655" s="6" t="s">
        <v>2270</v>
      </c>
      <c r="B5655" s="6" t="s">
        <v>5395</v>
      </c>
      <c r="C5655" s="6" t="s">
        <v>2554</v>
      </c>
      <c r="D5655" s="6">
        <v>1</v>
      </c>
      <c r="E5655" s="15" t="s">
        <v>3317</v>
      </c>
      <c r="F5655" s="15">
        <f>TRUNC(중기기초자료!E722 * 중기전역변수!C19, 1)</f>
        <v>24115.599999999999</v>
      </c>
      <c r="G5655" s="15">
        <f>TRUNC(F5655*D5655, 1)</f>
        <v>24115.599999999999</v>
      </c>
      <c r="H5655" s="6" t="s">
        <v>5631</v>
      </c>
      <c r="I5655" s="6" t="s">
        <v>5631</v>
      </c>
      <c r="K5655" s="6" t="s">
        <v>4875</v>
      </c>
      <c r="L5655" s="6" t="s">
        <v>5631</v>
      </c>
      <c r="M5655" s="6" t="s">
        <v>63</v>
      </c>
    </row>
    <row r="5656" spans="1:14" ht="15" customHeight="1">
      <c r="B5656" s="6" t="s">
        <v>4803</v>
      </c>
      <c r="G5656" s="14">
        <f>TRUNC(G5655, 0)</f>
        <v>24115</v>
      </c>
    </row>
    <row r="5657" spans="1:14" ht="15" customHeight="1">
      <c r="B5657" s="6" t="s">
        <v>588</v>
      </c>
      <c r="G5657" s="14">
        <f>TRUNC(G5651+G5654+G5656, 0)</f>
        <v>32642</v>
      </c>
    </row>
    <row r="5658" spans="1:14" ht="15" customHeight="1">
      <c r="A5658" s="13"/>
      <c r="B5658" s="13"/>
      <c r="C5658" s="13"/>
      <c r="D5658" s="13"/>
      <c r="E5658" s="13"/>
      <c r="F5658" s="13"/>
      <c r="G5658" s="13"/>
      <c r="H5658" s="13"/>
    </row>
    <row r="5659" spans="1:14" ht="15" customHeight="1">
      <c r="A5659" s="13" t="s">
        <v>4970</v>
      </c>
      <c r="B5659" s="13" t="s">
        <v>393</v>
      </c>
      <c r="C5659" s="13"/>
      <c r="D5659" s="13"/>
      <c r="E5659" s="13"/>
      <c r="F5659" s="13"/>
      <c r="G5659" s="13"/>
      <c r="H5659" s="13"/>
      <c r="I5659" s="6" t="s">
        <v>5631</v>
      </c>
      <c r="J5659" s="6" t="s">
        <v>4383</v>
      </c>
    </row>
    <row r="5660" spans="1:14" ht="15" customHeight="1">
      <c r="A5660" s="13" t="s">
        <v>1567</v>
      </c>
      <c r="B5660" s="13" t="s">
        <v>727</v>
      </c>
      <c r="C5660" s="13"/>
      <c r="D5660" s="13"/>
      <c r="E5660" s="13"/>
      <c r="F5660" s="13"/>
      <c r="G5660" s="13"/>
      <c r="H5660" s="13"/>
    </row>
    <row r="5661" spans="1:14" ht="15" customHeight="1">
      <c r="A5661" s="5" t="s">
        <v>4302</v>
      </c>
      <c r="B5661" s="5"/>
      <c r="C5661" s="5" t="s">
        <v>2755</v>
      </c>
      <c r="D5661" s="5" t="s">
        <v>182</v>
      </c>
      <c r="E5661" s="5" t="s">
        <v>5266</v>
      </c>
      <c r="F5661" s="5" t="s">
        <v>1321</v>
      </c>
      <c r="G5661" s="5" t="s">
        <v>780</v>
      </c>
      <c r="H5661" s="5" t="s">
        <v>1458</v>
      </c>
    </row>
    <row r="5662" spans="1:14" ht="15" customHeight="1">
      <c r="A5662" s="6" t="s">
        <v>405</v>
      </c>
      <c r="B5662" s="6" t="s">
        <v>4690</v>
      </c>
      <c r="C5662" s="6" t="s">
        <v>3355</v>
      </c>
      <c r="D5662" s="6">
        <f>(1125 + 1375 + 606)*10^-4</f>
        <v>0.31059999999999999</v>
      </c>
      <c r="E5662" s="14" t="s">
        <v>740</v>
      </c>
      <c r="F5662" s="14">
        <f>중기기초자료!F500</f>
        <v>1134</v>
      </c>
      <c r="G5662" s="15">
        <f>TRUNC(F5662*D5662, 1)</f>
        <v>352.2</v>
      </c>
      <c r="H5662" s="6" t="s">
        <v>5631</v>
      </c>
      <c r="I5662" s="6" t="s">
        <v>5631</v>
      </c>
      <c r="K5662" s="6" t="s">
        <v>724</v>
      </c>
      <c r="L5662" s="6" t="s">
        <v>5631</v>
      </c>
      <c r="M5662" s="6" t="s">
        <v>82</v>
      </c>
      <c r="N5662" s="6" t="s">
        <v>2583</v>
      </c>
    </row>
    <row r="5663" spans="1:14" ht="15" customHeight="1">
      <c r="B5663" s="6" t="s">
        <v>4803</v>
      </c>
      <c r="G5663" s="14">
        <f>TRUNC(G5662, 0)</f>
        <v>352</v>
      </c>
    </row>
    <row r="5664" spans="1:14" ht="15" customHeight="1">
      <c r="A5664" s="6" t="s">
        <v>3802</v>
      </c>
    </row>
    <row r="5665" spans="1:14" ht="15" customHeight="1">
      <c r="B5665" s="6" t="s">
        <v>4803</v>
      </c>
    </row>
    <row r="5666" spans="1:14" ht="15" customHeight="1">
      <c r="A5666" s="6" t="s">
        <v>2270</v>
      </c>
    </row>
    <row r="5667" spans="1:14" ht="15" customHeight="1">
      <c r="B5667" s="6" t="s">
        <v>4803</v>
      </c>
    </row>
    <row r="5668" spans="1:14" ht="15" customHeight="1">
      <c r="B5668" s="6" t="s">
        <v>588</v>
      </c>
      <c r="G5668" s="14">
        <f>TRUNC(G5663+G5665+G5667, 0)</f>
        <v>352</v>
      </c>
    </row>
    <row r="5669" spans="1:14" ht="15" customHeight="1">
      <c r="A5669" s="13"/>
      <c r="B5669" s="13"/>
      <c r="C5669" s="13"/>
      <c r="D5669" s="13"/>
      <c r="E5669" s="13"/>
      <c r="F5669" s="13"/>
      <c r="G5669" s="13"/>
      <c r="H5669" s="13"/>
    </row>
    <row r="5670" spans="1:14" ht="15" customHeight="1">
      <c r="A5670" s="13" t="s">
        <v>4970</v>
      </c>
      <c r="B5670" s="13" t="s">
        <v>4277</v>
      </c>
      <c r="C5670" s="13"/>
      <c r="D5670" s="13"/>
      <c r="E5670" s="13"/>
      <c r="F5670" s="13"/>
      <c r="G5670" s="13"/>
      <c r="H5670" s="13"/>
      <c r="I5670" s="6" t="s">
        <v>5631</v>
      </c>
      <c r="J5670" s="6" t="s">
        <v>3575</v>
      </c>
    </row>
    <row r="5671" spans="1:14" ht="15" customHeight="1">
      <c r="A5671" s="13" t="s">
        <v>1567</v>
      </c>
      <c r="B5671" s="13" t="s">
        <v>881</v>
      </c>
      <c r="C5671" s="13"/>
      <c r="D5671" s="13"/>
      <c r="E5671" s="13"/>
      <c r="F5671" s="13"/>
      <c r="G5671" s="13"/>
      <c r="H5671" s="13"/>
    </row>
    <row r="5672" spans="1:14" ht="15" customHeight="1">
      <c r="A5672" s="5" t="s">
        <v>4302</v>
      </c>
      <c r="B5672" s="5"/>
      <c r="C5672" s="5" t="s">
        <v>2755</v>
      </c>
      <c r="D5672" s="5" t="s">
        <v>182</v>
      </c>
      <c r="E5672" s="5" t="s">
        <v>5266</v>
      </c>
      <c r="F5672" s="5" t="s">
        <v>1321</v>
      </c>
      <c r="G5672" s="5" t="s">
        <v>780</v>
      </c>
      <c r="H5672" s="5" t="s">
        <v>1458</v>
      </c>
    </row>
    <row r="5673" spans="1:14" ht="15" customHeight="1">
      <c r="A5673" s="6" t="s">
        <v>405</v>
      </c>
      <c r="B5673" s="6" t="s">
        <v>4690</v>
      </c>
      <c r="C5673" s="6" t="s">
        <v>3939</v>
      </c>
      <c r="D5673" s="6">
        <f>(1125 + 1375 + 606)*10^-4</f>
        <v>0.31059999999999999</v>
      </c>
      <c r="E5673" s="14" t="s">
        <v>740</v>
      </c>
      <c r="F5673" s="14">
        <f>중기기초자료!F501</f>
        <v>1890</v>
      </c>
      <c r="G5673" s="15">
        <f>TRUNC(F5673*D5673, 1)</f>
        <v>587</v>
      </c>
      <c r="H5673" s="6" t="s">
        <v>5631</v>
      </c>
      <c r="I5673" s="6" t="s">
        <v>5631</v>
      </c>
      <c r="K5673" s="6" t="s">
        <v>724</v>
      </c>
      <c r="L5673" s="6" t="s">
        <v>5631</v>
      </c>
      <c r="M5673" s="6" t="s">
        <v>2404</v>
      </c>
      <c r="N5673" s="6" t="s">
        <v>879</v>
      </c>
    </row>
    <row r="5674" spans="1:14" ht="15" customHeight="1">
      <c r="B5674" s="6" t="s">
        <v>4803</v>
      </c>
      <c r="G5674" s="14">
        <f>TRUNC(G5673, 0)</f>
        <v>587</v>
      </c>
    </row>
    <row r="5675" spans="1:14" ht="15" customHeight="1">
      <c r="A5675" s="6" t="s">
        <v>3802</v>
      </c>
    </row>
    <row r="5676" spans="1:14" ht="15" customHeight="1">
      <c r="B5676" s="6" t="s">
        <v>4803</v>
      </c>
    </row>
    <row r="5677" spans="1:14" ht="15" customHeight="1">
      <c r="A5677" s="6" t="s">
        <v>2270</v>
      </c>
    </row>
    <row r="5678" spans="1:14" ht="15" customHeight="1">
      <c r="B5678" s="6" t="s">
        <v>4803</v>
      </c>
    </row>
    <row r="5679" spans="1:14" ht="15" customHeight="1">
      <c r="B5679" s="6" t="s">
        <v>588</v>
      </c>
      <c r="G5679" s="14">
        <f>TRUNC(G5674+G5676+G5678, 0)</f>
        <v>587</v>
      </c>
    </row>
    <row r="5680" spans="1:14" ht="15" customHeight="1">
      <c r="A5680" s="13"/>
      <c r="B5680" s="13"/>
      <c r="C5680" s="13"/>
      <c r="D5680" s="13"/>
      <c r="E5680" s="13"/>
      <c r="F5680" s="13"/>
      <c r="G5680" s="13"/>
      <c r="H5680" s="13"/>
    </row>
    <row r="5681" spans="1:14" ht="15" customHeight="1">
      <c r="A5681" s="13" t="s">
        <v>4970</v>
      </c>
      <c r="B5681" s="13" t="s">
        <v>3145</v>
      </c>
      <c r="C5681" s="13"/>
      <c r="D5681" s="13"/>
      <c r="E5681" s="13"/>
      <c r="F5681" s="13"/>
      <c r="G5681" s="13"/>
      <c r="H5681" s="13"/>
      <c r="I5681" s="6" t="s">
        <v>5631</v>
      </c>
      <c r="J5681" s="6" t="s">
        <v>463</v>
      </c>
    </row>
    <row r="5682" spans="1:14" ht="15" customHeight="1">
      <c r="A5682" s="13" t="s">
        <v>1567</v>
      </c>
      <c r="B5682" s="13" t="s">
        <v>2031</v>
      </c>
      <c r="C5682" s="13"/>
      <c r="D5682" s="13"/>
      <c r="E5682" s="13"/>
      <c r="F5682" s="13"/>
      <c r="G5682" s="13"/>
      <c r="H5682" s="13"/>
    </row>
    <row r="5683" spans="1:14" ht="15" customHeight="1">
      <c r="A5683" s="5" t="s">
        <v>4302</v>
      </c>
      <c r="B5683" s="5"/>
      <c r="C5683" s="5" t="s">
        <v>2755</v>
      </c>
      <c r="D5683" s="5" t="s">
        <v>182</v>
      </c>
      <c r="E5683" s="5" t="s">
        <v>5266</v>
      </c>
      <c r="F5683" s="5" t="s">
        <v>1321</v>
      </c>
      <c r="G5683" s="5" t="s">
        <v>780</v>
      </c>
      <c r="H5683" s="5" t="s">
        <v>1458</v>
      </c>
    </row>
    <row r="5684" spans="1:14" ht="15" customHeight="1">
      <c r="A5684" s="6" t="s">
        <v>405</v>
      </c>
      <c r="B5684" s="6" t="s">
        <v>4690</v>
      </c>
      <c r="C5684" s="6" t="s">
        <v>2277</v>
      </c>
      <c r="D5684" s="6">
        <f>(1125 + 1375 + 606)*10^-4</f>
        <v>0.31059999999999999</v>
      </c>
      <c r="E5684" s="14" t="s">
        <v>740</v>
      </c>
      <c r="F5684" s="14">
        <f>중기기초자료!F502</f>
        <v>2520</v>
      </c>
      <c r="G5684" s="15">
        <f>TRUNC(F5684*D5684, 1)</f>
        <v>782.7</v>
      </c>
      <c r="H5684" s="6" t="s">
        <v>5631</v>
      </c>
      <c r="I5684" s="6" t="s">
        <v>5631</v>
      </c>
      <c r="K5684" s="6" t="s">
        <v>724</v>
      </c>
      <c r="L5684" s="6" t="s">
        <v>5631</v>
      </c>
      <c r="M5684" s="6" t="s">
        <v>4904</v>
      </c>
      <c r="N5684" s="6" t="s">
        <v>879</v>
      </c>
    </row>
    <row r="5685" spans="1:14" ht="15" customHeight="1">
      <c r="B5685" s="6" t="s">
        <v>4803</v>
      </c>
      <c r="G5685" s="14">
        <f>TRUNC(G5684, 0)</f>
        <v>782</v>
      </c>
    </row>
    <row r="5686" spans="1:14" ht="15" customHeight="1">
      <c r="A5686" s="6" t="s">
        <v>3802</v>
      </c>
    </row>
    <row r="5687" spans="1:14" ht="15" customHeight="1">
      <c r="B5687" s="6" t="s">
        <v>4803</v>
      </c>
    </row>
    <row r="5688" spans="1:14" ht="15" customHeight="1">
      <c r="A5688" s="6" t="s">
        <v>2270</v>
      </c>
    </row>
    <row r="5689" spans="1:14" ht="15" customHeight="1">
      <c r="B5689" s="6" t="s">
        <v>4803</v>
      </c>
    </row>
    <row r="5690" spans="1:14" ht="15" customHeight="1">
      <c r="B5690" s="6" t="s">
        <v>588</v>
      </c>
      <c r="G5690" s="14">
        <f>TRUNC(G5685+G5687+G5689, 0)</f>
        <v>782</v>
      </c>
    </row>
    <row r="5691" spans="1:14" ht="15" customHeight="1">
      <c r="A5691" s="13"/>
      <c r="B5691" s="13"/>
      <c r="C5691" s="13"/>
      <c r="D5691" s="13"/>
      <c r="E5691" s="13"/>
      <c r="F5691" s="13"/>
      <c r="G5691" s="13"/>
      <c r="H5691" s="13"/>
    </row>
    <row r="5692" spans="1:14" ht="15" customHeight="1">
      <c r="A5692" s="13" t="s">
        <v>4970</v>
      </c>
      <c r="B5692" s="13" t="s">
        <v>1089</v>
      </c>
      <c r="C5692" s="13"/>
      <c r="D5692" s="13"/>
      <c r="E5692" s="13"/>
      <c r="F5692" s="13"/>
      <c r="G5692" s="13"/>
      <c r="H5692" s="13"/>
      <c r="I5692" s="6" t="s">
        <v>5631</v>
      </c>
      <c r="J5692" s="6" t="s">
        <v>1611</v>
      </c>
    </row>
    <row r="5693" spans="1:14" ht="15" customHeight="1">
      <c r="A5693" s="13" t="s">
        <v>1567</v>
      </c>
      <c r="B5693" s="13" t="s">
        <v>2497</v>
      </c>
      <c r="C5693" s="13"/>
      <c r="D5693" s="13"/>
      <c r="E5693" s="13"/>
      <c r="F5693" s="13"/>
      <c r="G5693" s="13"/>
      <c r="H5693" s="13"/>
    </row>
    <row r="5694" spans="1:14" ht="15" customHeight="1">
      <c r="A5694" s="5" t="s">
        <v>4302</v>
      </c>
      <c r="B5694" s="5"/>
      <c r="C5694" s="5" t="s">
        <v>2755</v>
      </c>
      <c r="D5694" s="5" t="s">
        <v>182</v>
      </c>
      <c r="E5694" s="5" t="s">
        <v>5266</v>
      </c>
      <c r="F5694" s="5" t="s">
        <v>1321</v>
      </c>
      <c r="G5694" s="5" t="s">
        <v>780</v>
      </c>
      <c r="H5694" s="5" t="s">
        <v>1458</v>
      </c>
    </row>
    <row r="5695" spans="1:14" ht="15" customHeight="1">
      <c r="A5695" s="6" t="s">
        <v>405</v>
      </c>
      <c r="B5695" s="6" t="s">
        <v>1691</v>
      </c>
      <c r="C5695" s="6" t="s">
        <v>3939</v>
      </c>
      <c r="D5695" s="6">
        <f>(1125 + 1375 + 606)*10^-4</f>
        <v>0.31059999999999999</v>
      </c>
      <c r="E5695" s="14" t="s">
        <v>740</v>
      </c>
      <c r="F5695" s="14">
        <f>중기기초자료!F503</f>
        <v>4032</v>
      </c>
      <c r="G5695" s="15">
        <f>TRUNC(F5695*D5695, 1)</f>
        <v>1252.3</v>
      </c>
      <c r="H5695" s="6" t="s">
        <v>5631</v>
      </c>
      <c r="I5695" s="6" t="s">
        <v>5631</v>
      </c>
      <c r="K5695" s="6" t="s">
        <v>724</v>
      </c>
      <c r="L5695" s="6" t="s">
        <v>5631</v>
      </c>
      <c r="M5695" s="6" t="s">
        <v>2881</v>
      </c>
      <c r="N5695" s="6" t="s">
        <v>879</v>
      </c>
    </row>
    <row r="5696" spans="1:14" ht="15" customHeight="1">
      <c r="B5696" s="6" t="s">
        <v>4803</v>
      </c>
      <c r="G5696" s="14">
        <f>TRUNC(G5695, 0)</f>
        <v>1252</v>
      </c>
    </row>
    <row r="5697" spans="1:14" ht="15" customHeight="1">
      <c r="A5697" s="6" t="s">
        <v>3802</v>
      </c>
    </row>
    <row r="5698" spans="1:14" ht="15" customHeight="1">
      <c r="B5698" s="6" t="s">
        <v>4803</v>
      </c>
    </row>
    <row r="5699" spans="1:14" ht="15" customHeight="1">
      <c r="A5699" s="6" t="s">
        <v>2270</v>
      </c>
    </row>
    <row r="5700" spans="1:14" ht="15" customHeight="1">
      <c r="B5700" s="6" t="s">
        <v>4803</v>
      </c>
    </row>
    <row r="5701" spans="1:14" ht="15" customHeight="1">
      <c r="B5701" s="6" t="s">
        <v>588</v>
      </c>
      <c r="G5701" s="14">
        <f>TRUNC(G5696+G5698+G5700, 0)</f>
        <v>1252</v>
      </c>
    </row>
    <row r="5702" spans="1:14" ht="15" customHeight="1">
      <c r="A5702" s="13"/>
      <c r="B5702" s="13"/>
      <c r="C5702" s="13"/>
      <c r="D5702" s="13"/>
      <c r="E5702" s="13"/>
      <c r="F5702" s="13"/>
      <c r="G5702" s="13"/>
      <c r="H5702" s="13"/>
    </row>
    <row r="5703" spans="1:14" ht="15" customHeight="1">
      <c r="A5703" s="13" t="s">
        <v>4970</v>
      </c>
      <c r="B5703" s="13" t="s">
        <v>2219</v>
      </c>
      <c r="C5703" s="13"/>
      <c r="D5703" s="13"/>
      <c r="E5703" s="13"/>
      <c r="F5703" s="13"/>
      <c r="G5703" s="13"/>
      <c r="H5703" s="13"/>
      <c r="I5703" s="6" t="s">
        <v>5631</v>
      </c>
      <c r="J5703" s="6" t="s">
        <v>5530</v>
      </c>
    </row>
    <row r="5704" spans="1:14" ht="15" customHeight="1">
      <c r="A5704" s="13" t="s">
        <v>1567</v>
      </c>
      <c r="B5704" s="13" t="s">
        <v>4539</v>
      </c>
      <c r="C5704" s="13"/>
      <c r="D5704" s="13"/>
      <c r="E5704" s="13"/>
      <c r="F5704" s="13"/>
      <c r="G5704" s="13"/>
      <c r="H5704" s="13"/>
    </row>
    <row r="5705" spans="1:14" ht="15" customHeight="1">
      <c r="A5705" s="5" t="s">
        <v>4302</v>
      </c>
      <c r="B5705" s="5"/>
      <c r="C5705" s="5" t="s">
        <v>2755</v>
      </c>
      <c r="D5705" s="5" t="s">
        <v>182</v>
      </c>
      <c r="E5705" s="5" t="s">
        <v>5266</v>
      </c>
      <c r="F5705" s="5" t="s">
        <v>1321</v>
      </c>
      <c r="G5705" s="5" t="s">
        <v>780</v>
      </c>
      <c r="H5705" s="5" t="s">
        <v>1458</v>
      </c>
    </row>
    <row r="5706" spans="1:14" ht="15" customHeight="1">
      <c r="A5706" s="6" t="s">
        <v>405</v>
      </c>
      <c r="B5706" s="6" t="s">
        <v>1691</v>
      </c>
      <c r="C5706" s="6" t="s">
        <v>2277</v>
      </c>
      <c r="D5706" s="6">
        <f>(1125 + 1375 + 606)*10^-4</f>
        <v>0.31059999999999999</v>
      </c>
      <c r="E5706" s="14" t="s">
        <v>740</v>
      </c>
      <c r="F5706" s="14">
        <f>중기기초자료!F504</f>
        <v>5292</v>
      </c>
      <c r="G5706" s="15">
        <f>TRUNC(F5706*D5706, 1)</f>
        <v>1643.6</v>
      </c>
      <c r="H5706" s="6" t="s">
        <v>5631</v>
      </c>
      <c r="I5706" s="6" t="s">
        <v>5631</v>
      </c>
      <c r="K5706" s="6" t="s">
        <v>724</v>
      </c>
      <c r="L5706" s="6" t="s">
        <v>5631</v>
      </c>
      <c r="M5706" s="6" t="s">
        <v>1124</v>
      </c>
      <c r="N5706" s="6" t="s">
        <v>879</v>
      </c>
    </row>
    <row r="5707" spans="1:14" ht="15" customHeight="1">
      <c r="B5707" s="6" t="s">
        <v>4803</v>
      </c>
      <c r="G5707" s="14">
        <f>TRUNC(G5706, 0)</f>
        <v>1643</v>
      </c>
    </row>
    <row r="5708" spans="1:14" ht="15" customHeight="1">
      <c r="A5708" s="6" t="s">
        <v>3802</v>
      </c>
    </row>
    <row r="5709" spans="1:14" ht="15" customHeight="1">
      <c r="B5709" s="6" t="s">
        <v>4803</v>
      </c>
    </row>
    <row r="5710" spans="1:14" ht="15" customHeight="1">
      <c r="A5710" s="6" t="s">
        <v>2270</v>
      </c>
    </row>
    <row r="5711" spans="1:14" ht="15" customHeight="1">
      <c r="B5711" s="6" t="s">
        <v>4803</v>
      </c>
    </row>
    <row r="5712" spans="1:14" ht="15" customHeight="1">
      <c r="B5712" s="6" t="s">
        <v>588</v>
      </c>
      <c r="G5712" s="14">
        <f>TRUNC(G5707+G5709+G5711, 0)</f>
        <v>1643</v>
      </c>
    </row>
    <row r="5713" spans="1:14" ht="15" customHeight="1">
      <c r="A5713" s="13"/>
      <c r="B5713" s="13"/>
      <c r="C5713" s="13"/>
      <c r="D5713" s="13"/>
      <c r="E5713" s="13"/>
      <c r="F5713" s="13"/>
      <c r="G5713" s="13"/>
      <c r="H5713" s="13"/>
    </row>
    <row r="5714" spans="1:14" ht="15" customHeight="1">
      <c r="A5714" s="13" t="s">
        <v>4970</v>
      </c>
      <c r="B5714" s="13" t="s">
        <v>5551</v>
      </c>
      <c r="C5714" s="13"/>
      <c r="D5714" s="13"/>
      <c r="E5714" s="13"/>
      <c r="F5714" s="13"/>
      <c r="G5714" s="13"/>
      <c r="H5714" s="13"/>
      <c r="I5714" s="6" t="s">
        <v>5631</v>
      </c>
      <c r="J5714" s="6" t="s">
        <v>2652</v>
      </c>
    </row>
    <row r="5715" spans="1:14" ht="15" customHeight="1">
      <c r="A5715" s="13" t="s">
        <v>1567</v>
      </c>
      <c r="B5715" s="13" t="s">
        <v>730</v>
      </c>
      <c r="C5715" s="13"/>
      <c r="D5715" s="13"/>
      <c r="E5715" s="13"/>
      <c r="F5715" s="13"/>
      <c r="G5715" s="13"/>
      <c r="H5715" s="13"/>
    </row>
    <row r="5716" spans="1:14" ht="15" customHeight="1">
      <c r="A5716" s="5" t="s">
        <v>4302</v>
      </c>
      <c r="B5716" s="5"/>
      <c r="C5716" s="5" t="s">
        <v>2755</v>
      </c>
      <c r="D5716" s="5" t="s">
        <v>182</v>
      </c>
      <c r="E5716" s="5" t="s">
        <v>5266</v>
      </c>
      <c r="F5716" s="5" t="s">
        <v>1321</v>
      </c>
      <c r="G5716" s="5" t="s">
        <v>780</v>
      </c>
      <c r="H5716" s="5" t="s">
        <v>1458</v>
      </c>
    </row>
    <row r="5717" spans="1:14" ht="15" customHeight="1">
      <c r="A5717" s="6" t="s">
        <v>405</v>
      </c>
      <c r="B5717" s="6" t="s">
        <v>3085</v>
      </c>
      <c r="C5717" s="6" t="s">
        <v>3355</v>
      </c>
      <c r="D5717" s="6">
        <f>(1125 + 1375 + 606)*10^-4</f>
        <v>0.31059999999999999</v>
      </c>
      <c r="E5717" s="14" t="s">
        <v>740</v>
      </c>
      <c r="F5717" s="14">
        <f>중기기초자료!F505</f>
        <v>3087</v>
      </c>
      <c r="G5717" s="15">
        <f>TRUNC(F5717*D5717, 1)</f>
        <v>958.8</v>
      </c>
      <c r="H5717" s="6" t="s">
        <v>5631</v>
      </c>
      <c r="I5717" s="6" t="s">
        <v>5631</v>
      </c>
      <c r="K5717" s="6" t="s">
        <v>724</v>
      </c>
      <c r="L5717" s="6" t="s">
        <v>5631</v>
      </c>
      <c r="M5717" s="6" t="s">
        <v>3889</v>
      </c>
      <c r="N5717" s="6" t="s">
        <v>879</v>
      </c>
    </row>
    <row r="5718" spans="1:14" ht="15" customHeight="1">
      <c r="B5718" s="6" t="s">
        <v>4803</v>
      </c>
      <c r="G5718" s="14">
        <f>TRUNC(G5717, 0)</f>
        <v>958</v>
      </c>
    </row>
    <row r="5719" spans="1:14" ht="15" customHeight="1">
      <c r="A5719" s="6" t="s">
        <v>3802</v>
      </c>
    </row>
    <row r="5720" spans="1:14" ht="15" customHeight="1">
      <c r="B5720" s="6" t="s">
        <v>4803</v>
      </c>
    </row>
    <row r="5721" spans="1:14" ht="15" customHeight="1">
      <c r="A5721" s="6" t="s">
        <v>2270</v>
      </c>
    </row>
    <row r="5722" spans="1:14" ht="15" customHeight="1">
      <c r="B5722" s="6" t="s">
        <v>4803</v>
      </c>
    </row>
    <row r="5723" spans="1:14" ht="15" customHeight="1">
      <c r="B5723" s="6" t="s">
        <v>588</v>
      </c>
      <c r="G5723" s="14">
        <f>TRUNC(G5718+G5720+G5722, 0)</f>
        <v>958</v>
      </c>
    </row>
    <row r="5724" spans="1:14" ht="15" customHeight="1">
      <c r="A5724" s="13"/>
      <c r="B5724" s="13"/>
      <c r="C5724" s="13"/>
      <c r="D5724" s="13"/>
      <c r="E5724" s="13"/>
      <c r="F5724" s="13"/>
      <c r="G5724" s="13"/>
      <c r="H5724" s="13"/>
    </row>
    <row r="5725" spans="1:14" ht="15" customHeight="1">
      <c r="A5725" s="13" t="s">
        <v>4970</v>
      </c>
      <c r="B5725" s="13" t="s">
        <v>1063</v>
      </c>
      <c r="C5725" s="13"/>
      <c r="D5725" s="13"/>
      <c r="E5725" s="13"/>
      <c r="F5725" s="13"/>
      <c r="G5725" s="13"/>
      <c r="H5725" s="13"/>
      <c r="I5725" s="6" t="s">
        <v>5631</v>
      </c>
      <c r="J5725" s="6" t="s">
        <v>512</v>
      </c>
    </row>
    <row r="5726" spans="1:14" ht="15" customHeight="1">
      <c r="A5726" s="13" t="s">
        <v>1567</v>
      </c>
      <c r="B5726" s="13" t="s">
        <v>4539</v>
      </c>
      <c r="C5726" s="13"/>
      <c r="D5726" s="13"/>
      <c r="E5726" s="13"/>
      <c r="F5726" s="13"/>
      <c r="G5726" s="13"/>
      <c r="H5726" s="13"/>
    </row>
    <row r="5727" spans="1:14" ht="15" customHeight="1">
      <c r="A5727" s="5" t="s">
        <v>4302</v>
      </c>
      <c r="B5727" s="5"/>
      <c r="C5727" s="5" t="s">
        <v>2755</v>
      </c>
      <c r="D5727" s="5" t="s">
        <v>182</v>
      </c>
      <c r="E5727" s="5" t="s">
        <v>5266</v>
      </c>
      <c r="F5727" s="5" t="s">
        <v>1321</v>
      </c>
      <c r="G5727" s="5" t="s">
        <v>780</v>
      </c>
      <c r="H5727" s="5" t="s">
        <v>1458</v>
      </c>
    </row>
    <row r="5728" spans="1:14" ht="15" customHeight="1">
      <c r="A5728" s="6" t="s">
        <v>405</v>
      </c>
      <c r="B5728" s="6" t="s">
        <v>3085</v>
      </c>
      <c r="C5728" s="6" t="s">
        <v>3939</v>
      </c>
      <c r="D5728" s="6">
        <f>(1125 + 1375 + 606)*10^-4</f>
        <v>0.31059999999999999</v>
      </c>
      <c r="E5728" s="14" t="s">
        <v>740</v>
      </c>
      <c r="F5728" s="14">
        <f>중기기초자료!F506</f>
        <v>5292</v>
      </c>
      <c r="G5728" s="15">
        <f>TRUNC(F5728*D5728, 1)</f>
        <v>1643.6</v>
      </c>
      <c r="H5728" s="6" t="s">
        <v>5631</v>
      </c>
      <c r="I5728" s="6" t="s">
        <v>5631</v>
      </c>
      <c r="K5728" s="6" t="s">
        <v>724</v>
      </c>
      <c r="L5728" s="6" t="s">
        <v>5631</v>
      </c>
      <c r="M5728" s="6" t="s">
        <v>4872</v>
      </c>
      <c r="N5728" s="6" t="s">
        <v>879</v>
      </c>
    </row>
    <row r="5729" spans="1:14" ht="15" customHeight="1">
      <c r="B5729" s="6" t="s">
        <v>4803</v>
      </c>
      <c r="G5729" s="14">
        <f>TRUNC(G5728, 0)</f>
        <v>1643</v>
      </c>
    </row>
    <row r="5730" spans="1:14" ht="15" customHeight="1">
      <c r="A5730" s="6" t="s">
        <v>3802</v>
      </c>
    </row>
    <row r="5731" spans="1:14" ht="15" customHeight="1">
      <c r="B5731" s="6" t="s">
        <v>4803</v>
      </c>
    </row>
    <row r="5732" spans="1:14" ht="15" customHeight="1">
      <c r="A5732" s="6" t="s">
        <v>2270</v>
      </c>
    </row>
    <row r="5733" spans="1:14" ht="15" customHeight="1">
      <c r="B5733" s="6" t="s">
        <v>4803</v>
      </c>
    </row>
    <row r="5734" spans="1:14" ht="15" customHeight="1">
      <c r="B5734" s="6" t="s">
        <v>588</v>
      </c>
      <c r="G5734" s="14">
        <f>TRUNC(G5729+G5731+G5733, 0)</f>
        <v>1643</v>
      </c>
    </row>
    <row r="5735" spans="1:14" ht="15" customHeight="1">
      <c r="A5735" s="13"/>
      <c r="B5735" s="13"/>
      <c r="C5735" s="13"/>
      <c r="D5735" s="13"/>
      <c r="E5735" s="13"/>
      <c r="F5735" s="13"/>
      <c r="G5735" s="13"/>
      <c r="H5735" s="13"/>
    </row>
    <row r="5736" spans="1:14" ht="15" customHeight="1">
      <c r="A5736" s="13" t="s">
        <v>4970</v>
      </c>
      <c r="B5736" s="13" t="s">
        <v>4816</v>
      </c>
      <c r="C5736" s="13"/>
      <c r="D5736" s="13"/>
      <c r="E5736" s="13"/>
      <c r="F5736" s="13"/>
      <c r="G5736" s="13"/>
      <c r="H5736" s="13"/>
      <c r="I5736" s="6" t="s">
        <v>5631</v>
      </c>
      <c r="J5736" s="6" t="s">
        <v>5490</v>
      </c>
    </row>
    <row r="5737" spans="1:14" ht="15" customHeight="1">
      <c r="A5737" s="13" t="s">
        <v>1567</v>
      </c>
      <c r="B5737" s="13" t="s">
        <v>357</v>
      </c>
      <c r="C5737" s="13"/>
      <c r="D5737" s="13"/>
      <c r="E5737" s="13"/>
      <c r="F5737" s="13"/>
      <c r="G5737" s="13"/>
      <c r="H5737" s="13"/>
    </row>
    <row r="5738" spans="1:14" ht="15" customHeight="1">
      <c r="A5738" s="5" t="s">
        <v>4302</v>
      </c>
      <c r="B5738" s="5"/>
      <c r="C5738" s="5" t="s">
        <v>2755</v>
      </c>
      <c r="D5738" s="5" t="s">
        <v>182</v>
      </c>
      <c r="E5738" s="5" t="s">
        <v>5266</v>
      </c>
      <c r="F5738" s="5" t="s">
        <v>1321</v>
      </c>
      <c r="G5738" s="5" t="s">
        <v>780</v>
      </c>
      <c r="H5738" s="5" t="s">
        <v>1458</v>
      </c>
    </row>
    <row r="5739" spans="1:14" ht="15" customHeight="1">
      <c r="A5739" s="6" t="s">
        <v>405</v>
      </c>
      <c r="B5739" s="6" t="s">
        <v>467</v>
      </c>
      <c r="C5739" s="6" t="s">
        <v>3939</v>
      </c>
      <c r="D5739" s="6">
        <f>(1125 + 1375 + 606)*10^-4</f>
        <v>0.31059999999999999</v>
      </c>
      <c r="E5739" s="14" t="s">
        <v>740</v>
      </c>
      <c r="F5739" s="14">
        <f>중기기초자료!F507</f>
        <v>8190</v>
      </c>
      <c r="G5739" s="15">
        <f>TRUNC(F5739*D5739, 1)</f>
        <v>2543.8000000000002</v>
      </c>
      <c r="H5739" s="6" t="s">
        <v>5631</v>
      </c>
      <c r="I5739" s="6" t="s">
        <v>5631</v>
      </c>
      <c r="K5739" s="6" t="s">
        <v>724</v>
      </c>
      <c r="L5739" s="6" t="s">
        <v>5631</v>
      </c>
      <c r="M5739" s="6" t="s">
        <v>1171</v>
      </c>
      <c r="N5739" s="6" t="s">
        <v>879</v>
      </c>
    </row>
    <row r="5740" spans="1:14" ht="15" customHeight="1">
      <c r="B5740" s="6" t="s">
        <v>4803</v>
      </c>
      <c r="G5740" s="14">
        <f>TRUNC(G5739, 0)</f>
        <v>2543</v>
      </c>
    </row>
    <row r="5741" spans="1:14" ht="15" customHeight="1">
      <c r="A5741" s="6" t="s">
        <v>3802</v>
      </c>
    </row>
    <row r="5742" spans="1:14" ht="15" customHeight="1">
      <c r="B5742" s="6" t="s">
        <v>4803</v>
      </c>
    </row>
    <row r="5743" spans="1:14" ht="15" customHeight="1">
      <c r="A5743" s="6" t="s">
        <v>2270</v>
      </c>
    </row>
    <row r="5744" spans="1:14" ht="15" customHeight="1">
      <c r="B5744" s="6" t="s">
        <v>4803</v>
      </c>
    </row>
    <row r="5745" spans="1:14" ht="15" customHeight="1">
      <c r="B5745" s="6" t="s">
        <v>588</v>
      </c>
      <c r="G5745" s="14">
        <f>TRUNC(G5740+G5742+G5744, 0)</f>
        <v>2543</v>
      </c>
    </row>
    <row r="5746" spans="1:14" ht="15" customHeight="1">
      <c r="A5746" s="13"/>
      <c r="B5746" s="13"/>
      <c r="C5746" s="13"/>
      <c r="D5746" s="13"/>
      <c r="E5746" s="13"/>
      <c r="F5746" s="13"/>
      <c r="G5746" s="13"/>
      <c r="H5746" s="13"/>
    </row>
    <row r="5747" spans="1:14" ht="15" customHeight="1">
      <c r="A5747" s="13" t="s">
        <v>4970</v>
      </c>
      <c r="B5747" s="13" t="s">
        <v>3107</v>
      </c>
      <c r="C5747" s="13"/>
      <c r="D5747" s="13"/>
      <c r="E5747" s="13"/>
      <c r="F5747" s="13"/>
      <c r="G5747" s="13"/>
      <c r="H5747" s="13"/>
      <c r="I5747" s="6" t="s">
        <v>5631</v>
      </c>
      <c r="J5747" s="6" t="s">
        <v>1658</v>
      </c>
    </row>
    <row r="5748" spans="1:14" ht="15" customHeight="1">
      <c r="A5748" s="13" t="s">
        <v>1567</v>
      </c>
      <c r="B5748" s="13" t="s">
        <v>1087</v>
      </c>
      <c r="C5748" s="13"/>
      <c r="D5748" s="13"/>
      <c r="E5748" s="13"/>
      <c r="F5748" s="13"/>
      <c r="G5748" s="13"/>
      <c r="H5748" s="13"/>
    </row>
    <row r="5749" spans="1:14" ht="15" customHeight="1">
      <c r="A5749" s="5" t="s">
        <v>4302</v>
      </c>
      <c r="B5749" s="5"/>
      <c r="C5749" s="5" t="s">
        <v>2755</v>
      </c>
      <c r="D5749" s="5" t="s">
        <v>182</v>
      </c>
      <c r="E5749" s="5" t="s">
        <v>5266</v>
      </c>
      <c r="F5749" s="5" t="s">
        <v>1321</v>
      </c>
      <c r="G5749" s="5" t="s">
        <v>780</v>
      </c>
      <c r="H5749" s="5" t="s">
        <v>1458</v>
      </c>
    </row>
    <row r="5750" spans="1:14" ht="15" customHeight="1">
      <c r="A5750" s="6" t="s">
        <v>405</v>
      </c>
      <c r="B5750" s="6" t="s">
        <v>467</v>
      </c>
      <c r="C5750" s="6" t="s">
        <v>2277</v>
      </c>
      <c r="D5750" s="6">
        <f>(1125 + 1375 + 606)*10^-4</f>
        <v>0.31059999999999999</v>
      </c>
      <c r="E5750" s="14" t="s">
        <v>740</v>
      </c>
      <c r="F5750" s="14">
        <f>중기기초자료!F508</f>
        <v>18900</v>
      </c>
      <c r="G5750" s="15">
        <f>TRUNC(F5750*D5750, 1)</f>
        <v>5870.3</v>
      </c>
      <c r="H5750" s="6" t="s">
        <v>5631</v>
      </c>
      <c r="I5750" s="6" t="s">
        <v>5631</v>
      </c>
      <c r="K5750" s="6" t="s">
        <v>724</v>
      </c>
      <c r="L5750" s="6" t="s">
        <v>5631</v>
      </c>
      <c r="M5750" s="6" t="s">
        <v>2850</v>
      </c>
      <c r="N5750" s="6" t="s">
        <v>879</v>
      </c>
    </row>
    <row r="5751" spans="1:14" ht="15" customHeight="1">
      <c r="B5751" s="6" t="s">
        <v>4803</v>
      </c>
      <c r="G5751" s="14">
        <f>TRUNC(G5750, 0)</f>
        <v>5870</v>
      </c>
    </row>
    <row r="5752" spans="1:14" ht="15" customHeight="1">
      <c r="A5752" s="6" t="s">
        <v>3802</v>
      </c>
    </row>
    <row r="5753" spans="1:14" ht="15" customHeight="1">
      <c r="B5753" s="6" t="s">
        <v>4803</v>
      </c>
    </row>
    <row r="5754" spans="1:14" ht="15" customHeight="1">
      <c r="A5754" s="6" t="s">
        <v>2270</v>
      </c>
    </row>
    <row r="5755" spans="1:14" ht="15" customHeight="1">
      <c r="B5755" s="6" t="s">
        <v>4803</v>
      </c>
    </row>
    <row r="5756" spans="1:14" ht="15" customHeight="1">
      <c r="B5756" s="6" t="s">
        <v>588</v>
      </c>
      <c r="G5756" s="14">
        <f>TRUNC(G5751+G5753+G5755, 0)</f>
        <v>5870</v>
      </c>
    </row>
    <row r="5757" spans="1:14" ht="15" customHeight="1">
      <c r="A5757" s="13"/>
      <c r="B5757" s="13"/>
      <c r="C5757" s="13"/>
      <c r="D5757" s="13"/>
      <c r="E5757" s="13"/>
      <c r="F5757" s="13"/>
      <c r="G5757" s="13"/>
      <c r="H5757" s="13"/>
    </row>
    <row r="5758" spans="1:14" ht="15" customHeight="1">
      <c r="A5758" s="13" t="s">
        <v>4970</v>
      </c>
      <c r="B5758" s="13" t="s">
        <v>1507</v>
      </c>
      <c r="C5758" s="13"/>
      <c r="D5758" s="13"/>
      <c r="E5758" s="13"/>
      <c r="F5758" s="13"/>
      <c r="G5758" s="13"/>
      <c r="H5758" s="13"/>
      <c r="I5758" s="6" t="s">
        <v>5631</v>
      </c>
      <c r="J5758" s="6" t="s">
        <v>5592</v>
      </c>
    </row>
    <row r="5759" spans="1:14" ht="15" customHeight="1">
      <c r="A5759" s="13" t="s">
        <v>1567</v>
      </c>
      <c r="B5759" s="13" t="s">
        <v>1657</v>
      </c>
      <c r="C5759" s="13"/>
      <c r="D5759" s="13"/>
      <c r="E5759" s="13"/>
      <c r="F5759" s="13"/>
      <c r="G5759" s="13"/>
      <c r="H5759" s="13"/>
    </row>
    <row r="5760" spans="1:14" ht="15" customHeight="1">
      <c r="A5760" s="5" t="s">
        <v>4302</v>
      </c>
      <c r="B5760" s="5"/>
      <c r="C5760" s="5" t="s">
        <v>2755</v>
      </c>
      <c r="D5760" s="5" t="s">
        <v>182</v>
      </c>
      <c r="E5760" s="5" t="s">
        <v>5266</v>
      </c>
      <c r="F5760" s="5" t="s">
        <v>1321</v>
      </c>
      <c r="G5760" s="5" t="s">
        <v>780</v>
      </c>
      <c r="H5760" s="5" t="s">
        <v>1458</v>
      </c>
    </row>
    <row r="5761" spans="1:14" ht="15" customHeight="1">
      <c r="A5761" s="6" t="s">
        <v>405</v>
      </c>
      <c r="B5761" s="6" t="s">
        <v>2527</v>
      </c>
      <c r="C5761" s="6" t="s">
        <v>4325</v>
      </c>
      <c r="D5761" s="6">
        <f>(1125 + 563 + 606)*10^-4</f>
        <v>0.22940000000000002</v>
      </c>
      <c r="E5761" s="14" t="s">
        <v>740</v>
      </c>
      <c r="F5761" s="14">
        <f>중기기초자료!F509</f>
        <v>11800</v>
      </c>
      <c r="G5761" s="15">
        <f>TRUNC(F5761*D5761, 1)</f>
        <v>2706.9</v>
      </c>
      <c r="H5761" s="6" t="s">
        <v>5631</v>
      </c>
      <c r="I5761" s="6" t="s">
        <v>5631</v>
      </c>
      <c r="K5761" s="6" t="s">
        <v>724</v>
      </c>
      <c r="L5761" s="6" t="s">
        <v>5631</v>
      </c>
      <c r="M5761" s="6" t="s">
        <v>1243</v>
      </c>
      <c r="N5761" s="6" t="s">
        <v>4538</v>
      </c>
    </row>
    <row r="5762" spans="1:14" ht="15" customHeight="1">
      <c r="B5762" s="6" t="s">
        <v>4803</v>
      </c>
      <c r="G5762" s="14">
        <f>TRUNC(G5761, 0)</f>
        <v>2706</v>
      </c>
    </row>
    <row r="5763" spans="1:14" ht="15" customHeight="1">
      <c r="A5763" s="6" t="s">
        <v>3802</v>
      </c>
      <c r="B5763" s="6" t="s">
        <v>2171</v>
      </c>
      <c r="C5763" s="6" t="s">
        <v>4283</v>
      </c>
      <c r="D5763" s="6">
        <v>4.3</v>
      </c>
      <c r="E5763" s="16" t="s">
        <v>5542</v>
      </c>
      <c r="F5763" s="16">
        <f>중기기초자료!D731</f>
        <v>1223</v>
      </c>
      <c r="G5763" s="15">
        <f>TRUNC(F5763*D5763, 1)</f>
        <v>5258.9</v>
      </c>
      <c r="H5763" s="6" t="s">
        <v>5631</v>
      </c>
      <c r="I5763" s="6" t="s">
        <v>5631</v>
      </c>
      <c r="K5763" s="6" t="s">
        <v>3386</v>
      </c>
      <c r="L5763" s="6" t="s">
        <v>5631</v>
      </c>
      <c r="M5763" s="6" t="s">
        <v>1155</v>
      </c>
    </row>
    <row r="5764" spans="1:14" ht="15" customHeight="1">
      <c r="B5764" s="6" t="s">
        <v>1786</v>
      </c>
      <c r="C5764" s="6" t="s">
        <v>4283</v>
      </c>
      <c r="D5764" s="6">
        <v>24</v>
      </c>
      <c r="E5764" s="16" t="s">
        <v>2305</v>
      </c>
      <c r="F5764" s="16">
        <v>0</v>
      </c>
      <c r="G5764" s="15">
        <f>TRUNC((G5763) * D5764/100, 1)</f>
        <v>1262.0999999999999</v>
      </c>
      <c r="H5764" s="6" t="s">
        <v>5631</v>
      </c>
      <c r="I5764" s="6" t="s">
        <v>5631</v>
      </c>
      <c r="K5764" s="6" t="s">
        <v>2015</v>
      </c>
      <c r="L5764" s="6" t="s">
        <v>5631</v>
      </c>
      <c r="M5764" s="6" t="s">
        <v>3749</v>
      </c>
      <c r="N5764" s="6" t="s">
        <v>5631</v>
      </c>
    </row>
    <row r="5765" spans="1:14" ht="15" customHeight="1">
      <c r="B5765" s="6" t="s">
        <v>4803</v>
      </c>
      <c r="G5765" s="14">
        <f>TRUNC(G5763+G5764, 0)</f>
        <v>6521</v>
      </c>
    </row>
    <row r="5766" spans="1:14" ht="15" customHeight="1">
      <c r="A5766" s="6" t="s">
        <v>2270</v>
      </c>
      <c r="B5766" s="6" t="s">
        <v>1440</v>
      </c>
      <c r="C5766" s="6" t="s">
        <v>1369</v>
      </c>
      <c r="D5766" s="6">
        <v>1</v>
      </c>
      <c r="E5766" s="15" t="s">
        <v>3317</v>
      </c>
      <c r="F5766" s="15">
        <f>TRUNC(중기기초자료!E723 * 중기전역변수!C19, 1)</f>
        <v>18412.2</v>
      </c>
      <c r="G5766" s="15">
        <f>TRUNC(F5766*D5766, 1)</f>
        <v>18412.2</v>
      </c>
      <c r="H5766" s="6" t="s">
        <v>5631</v>
      </c>
      <c r="I5766" s="6" t="s">
        <v>5631</v>
      </c>
      <c r="K5766" s="6" t="s">
        <v>4875</v>
      </c>
      <c r="L5766" s="6" t="s">
        <v>5631</v>
      </c>
      <c r="M5766" s="6" t="s">
        <v>3203</v>
      </c>
    </row>
    <row r="5767" spans="1:14" ht="15" customHeight="1">
      <c r="B5767" s="6" t="s">
        <v>4803</v>
      </c>
      <c r="G5767" s="14">
        <f>TRUNC(G5766, 0)</f>
        <v>18412</v>
      </c>
    </row>
    <row r="5768" spans="1:14" ht="15" customHeight="1">
      <c r="B5768" s="6" t="s">
        <v>588</v>
      </c>
      <c r="G5768" s="14">
        <f>TRUNC(G5762+G5765+G5767, 0)</f>
        <v>27639</v>
      </c>
    </row>
    <row r="5769" spans="1:14" ht="15" customHeight="1">
      <c r="A5769" s="13"/>
      <c r="B5769" s="13"/>
      <c r="C5769" s="13"/>
      <c r="D5769" s="13"/>
      <c r="E5769" s="13"/>
      <c r="F5769" s="13"/>
      <c r="G5769" s="13"/>
      <c r="H5769" s="13"/>
    </row>
    <row r="5770" spans="1:14" ht="15" customHeight="1">
      <c r="A5770" s="13" t="s">
        <v>4970</v>
      </c>
      <c r="B5770" s="13" t="s">
        <v>4969</v>
      </c>
      <c r="C5770" s="13"/>
      <c r="D5770" s="13"/>
      <c r="E5770" s="13"/>
      <c r="F5770" s="13"/>
      <c r="G5770" s="13"/>
      <c r="H5770" s="13"/>
      <c r="I5770" s="6" t="s">
        <v>5631</v>
      </c>
      <c r="J5770" s="6" t="s">
        <v>3945</v>
      </c>
    </row>
    <row r="5771" spans="1:14" ht="15" customHeight="1">
      <c r="A5771" s="13" t="s">
        <v>1567</v>
      </c>
      <c r="B5771" s="13" t="s">
        <v>4620</v>
      </c>
      <c r="C5771" s="13"/>
      <c r="D5771" s="13"/>
      <c r="E5771" s="13"/>
      <c r="F5771" s="13"/>
      <c r="G5771" s="13"/>
      <c r="H5771" s="13"/>
    </row>
    <row r="5772" spans="1:14" ht="15" customHeight="1">
      <c r="A5772" s="5" t="s">
        <v>4302</v>
      </c>
      <c r="B5772" s="5"/>
      <c r="C5772" s="5" t="s">
        <v>2755</v>
      </c>
      <c r="D5772" s="5" t="s">
        <v>182</v>
      </c>
      <c r="E5772" s="5" t="s">
        <v>5266</v>
      </c>
      <c r="F5772" s="5" t="s">
        <v>1321</v>
      </c>
      <c r="G5772" s="5" t="s">
        <v>780</v>
      </c>
      <c r="H5772" s="5" t="s">
        <v>1458</v>
      </c>
    </row>
    <row r="5773" spans="1:14" ht="15" customHeight="1">
      <c r="A5773" s="6" t="s">
        <v>405</v>
      </c>
      <c r="B5773" s="6" t="s">
        <v>2527</v>
      </c>
      <c r="C5773" s="6" t="s">
        <v>5508</v>
      </c>
      <c r="D5773" s="6">
        <f>(1125 + 563 + 606)*10^-4</f>
        <v>0.22940000000000002</v>
      </c>
      <c r="E5773" s="14" t="s">
        <v>740</v>
      </c>
      <c r="F5773" s="14">
        <f>중기기초자료!F510</f>
        <v>16360</v>
      </c>
      <c r="G5773" s="15">
        <f>TRUNC(F5773*D5773, 1)</f>
        <v>3752.9</v>
      </c>
      <c r="H5773" s="6" t="s">
        <v>5631</v>
      </c>
      <c r="I5773" s="6" t="s">
        <v>5631</v>
      </c>
      <c r="K5773" s="6" t="s">
        <v>724</v>
      </c>
      <c r="L5773" s="6" t="s">
        <v>5631</v>
      </c>
      <c r="M5773" s="6" t="s">
        <v>2778</v>
      </c>
      <c r="N5773" s="6" t="s">
        <v>4538</v>
      </c>
    </row>
    <row r="5774" spans="1:14" ht="15" customHeight="1">
      <c r="B5774" s="6" t="s">
        <v>4803</v>
      </c>
      <c r="G5774" s="14">
        <f>TRUNC(G5773, 0)</f>
        <v>3752</v>
      </c>
    </row>
    <row r="5775" spans="1:14" ht="15" customHeight="1">
      <c r="A5775" s="6" t="s">
        <v>3802</v>
      </c>
      <c r="B5775" s="6" t="s">
        <v>2171</v>
      </c>
      <c r="C5775" s="6" t="s">
        <v>4283</v>
      </c>
      <c r="D5775" s="6">
        <v>8.6999999999999993</v>
      </c>
      <c r="E5775" s="16" t="s">
        <v>5542</v>
      </c>
      <c r="F5775" s="16">
        <f>중기기초자료!D731</f>
        <v>1223</v>
      </c>
      <c r="G5775" s="15">
        <f>TRUNC(F5775*D5775, 1)</f>
        <v>10640.1</v>
      </c>
      <c r="H5775" s="6" t="s">
        <v>5631</v>
      </c>
      <c r="I5775" s="6" t="s">
        <v>5631</v>
      </c>
      <c r="K5775" s="6" t="s">
        <v>4875</v>
      </c>
      <c r="L5775" s="6" t="s">
        <v>5631</v>
      </c>
      <c r="M5775" s="6" t="s">
        <v>1155</v>
      </c>
    </row>
    <row r="5776" spans="1:14" ht="15" customHeight="1">
      <c r="B5776" s="6" t="s">
        <v>1786</v>
      </c>
      <c r="C5776" s="6" t="s">
        <v>4283</v>
      </c>
      <c r="D5776" s="6">
        <v>24</v>
      </c>
      <c r="E5776" s="16" t="s">
        <v>2305</v>
      </c>
      <c r="F5776" s="16">
        <v>0</v>
      </c>
      <c r="G5776" s="15">
        <f>TRUNC((G5775) * D5776/100, 1)</f>
        <v>2553.6</v>
      </c>
      <c r="H5776" s="6" t="s">
        <v>5631</v>
      </c>
      <c r="I5776" s="6" t="s">
        <v>5631</v>
      </c>
      <c r="K5776" s="6" t="s">
        <v>3386</v>
      </c>
      <c r="L5776" s="6" t="s">
        <v>5631</v>
      </c>
      <c r="M5776" s="6" t="s">
        <v>3749</v>
      </c>
      <c r="N5776" s="6" t="s">
        <v>5631</v>
      </c>
    </row>
    <row r="5777" spans="1:14" ht="15" customHeight="1">
      <c r="B5777" s="6" t="s">
        <v>4803</v>
      </c>
      <c r="G5777" s="14">
        <f>TRUNC(G5775+G5776, 0)</f>
        <v>13193</v>
      </c>
    </row>
    <row r="5778" spans="1:14" ht="15" customHeight="1">
      <c r="A5778" s="6" t="s">
        <v>2270</v>
      </c>
      <c r="B5778" s="6" t="s">
        <v>1440</v>
      </c>
      <c r="C5778" s="6" t="s">
        <v>1369</v>
      </c>
      <c r="D5778" s="6">
        <v>1</v>
      </c>
      <c r="E5778" s="15" t="s">
        <v>3317</v>
      </c>
      <c r="F5778" s="15">
        <f>TRUNC(중기기초자료!E723 * 중기전역변수!C19, 1)</f>
        <v>18412.2</v>
      </c>
      <c r="G5778" s="15">
        <f>TRUNC(F5778*D5778, 1)</f>
        <v>18412.2</v>
      </c>
      <c r="H5778" s="6" t="s">
        <v>5631</v>
      </c>
      <c r="I5778" s="6" t="s">
        <v>5631</v>
      </c>
      <c r="K5778" s="6" t="s">
        <v>3156</v>
      </c>
      <c r="L5778" s="6" t="s">
        <v>5631</v>
      </c>
      <c r="M5778" s="6" t="s">
        <v>3203</v>
      </c>
    </row>
    <row r="5779" spans="1:14" ht="15" customHeight="1">
      <c r="B5779" s="6" t="s">
        <v>4803</v>
      </c>
      <c r="G5779" s="14">
        <f>TRUNC(G5778, 0)</f>
        <v>18412</v>
      </c>
    </row>
    <row r="5780" spans="1:14" ht="15" customHeight="1">
      <c r="B5780" s="6" t="s">
        <v>588</v>
      </c>
      <c r="G5780" s="14">
        <f>TRUNC(G5774+G5777+G5779, 0)</f>
        <v>35357</v>
      </c>
    </row>
    <row r="5781" spans="1:14" ht="15" customHeight="1">
      <c r="A5781" s="13"/>
      <c r="B5781" s="13"/>
      <c r="C5781" s="13"/>
      <c r="D5781" s="13"/>
      <c r="E5781" s="13"/>
      <c r="F5781" s="13"/>
      <c r="G5781" s="13"/>
      <c r="H5781" s="13"/>
    </row>
    <row r="5782" spans="1:14" ht="15" customHeight="1">
      <c r="A5782" s="13" t="s">
        <v>4970</v>
      </c>
      <c r="B5782" s="13" t="s">
        <v>5384</v>
      </c>
      <c r="C5782" s="13"/>
      <c r="D5782" s="13"/>
      <c r="E5782" s="13"/>
      <c r="F5782" s="13"/>
      <c r="G5782" s="13"/>
      <c r="H5782" s="13"/>
      <c r="I5782" s="6" t="s">
        <v>5631</v>
      </c>
      <c r="J5782" s="6" t="s">
        <v>4353</v>
      </c>
    </row>
    <row r="5783" spans="1:14" ht="15" customHeight="1">
      <c r="A5783" s="13" t="s">
        <v>1567</v>
      </c>
      <c r="B5783" s="13" t="s">
        <v>275</v>
      </c>
      <c r="C5783" s="13"/>
      <c r="D5783" s="13"/>
      <c r="E5783" s="13"/>
      <c r="F5783" s="13"/>
      <c r="G5783" s="13"/>
      <c r="H5783" s="13"/>
    </row>
    <row r="5784" spans="1:14" ht="15" customHeight="1">
      <c r="A5784" s="5" t="s">
        <v>4302</v>
      </c>
      <c r="B5784" s="5"/>
      <c r="C5784" s="5" t="s">
        <v>2755</v>
      </c>
      <c r="D5784" s="5" t="s">
        <v>182</v>
      </c>
      <c r="E5784" s="5" t="s">
        <v>5266</v>
      </c>
      <c r="F5784" s="5" t="s">
        <v>1321</v>
      </c>
      <c r="G5784" s="5" t="s">
        <v>780</v>
      </c>
      <c r="H5784" s="5" t="s">
        <v>1458</v>
      </c>
    </row>
    <row r="5785" spans="1:14" ht="15" customHeight="1">
      <c r="A5785" s="6" t="s">
        <v>405</v>
      </c>
      <c r="B5785" s="6" t="s">
        <v>2527</v>
      </c>
      <c r="C5785" s="6" t="s">
        <v>1641</v>
      </c>
      <c r="D5785" s="6">
        <f>(1125 + 563 + 606)*10^-4</f>
        <v>0.22940000000000002</v>
      </c>
      <c r="E5785" s="14" t="s">
        <v>740</v>
      </c>
      <c r="F5785" s="14">
        <f>중기기초자료!F511</f>
        <v>19764</v>
      </c>
      <c r="G5785" s="15">
        <f>TRUNC(F5785*D5785, 1)</f>
        <v>4533.8</v>
      </c>
      <c r="H5785" s="6" t="s">
        <v>5631</v>
      </c>
      <c r="I5785" s="6" t="s">
        <v>5631</v>
      </c>
      <c r="K5785" s="6" t="s">
        <v>724</v>
      </c>
      <c r="L5785" s="6" t="s">
        <v>5631</v>
      </c>
      <c r="M5785" s="6" t="s">
        <v>295</v>
      </c>
      <c r="N5785" s="6" t="s">
        <v>4538</v>
      </c>
    </row>
    <row r="5786" spans="1:14" ht="15" customHeight="1">
      <c r="B5786" s="6" t="s">
        <v>4803</v>
      </c>
      <c r="G5786" s="14">
        <f>TRUNC(G5785, 0)</f>
        <v>4533</v>
      </c>
    </row>
    <row r="5787" spans="1:14" ht="15" customHeight="1">
      <c r="A5787" s="6" t="s">
        <v>3802</v>
      </c>
      <c r="B5787" s="6" t="s">
        <v>2171</v>
      </c>
      <c r="C5787" s="6" t="s">
        <v>4283</v>
      </c>
      <c r="D5787" s="6">
        <v>17.399999999999999</v>
      </c>
      <c r="E5787" s="16" t="s">
        <v>5542</v>
      </c>
      <c r="F5787" s="16">
        <f>중기기초자료!D731</f>
        <v>1223</v>
      </c>
      <c r="G5787" s="15">
        <f>TRUNC(F5787*D5787, 1)</f>
        <v>21280.2</v>
      </c>
      <c r="H5787" s="6" t="s">
        <v>5631</v>
      </c>
      <c r="I5787" s="6" t="s">
        <v>5631</v>
      </c>
      <c r="K5787" s="6" t="s">
        <v>4875</v>
      </c>
      <c r="L5787" s="6" t="s">
        <v>5631</v>
      </c>
      <c r="M5787" s="6" t="s">
        <v>1155</v>
      </c>
    </row>
    <row r="5788" spans="1:14" ht="15" customHeight="1">
      <c r="B5788" s="6" t="s">
        <v>1786</v>
      </c>
      <c r="C5788" s="6" t="s">
        <v>4283</v>
      </c>
      <c r="D5788" s="6">
        <v>24</v>
      </c>
      <c r="E5788" s="16" t="s">
        <v>2305</v>
      </c>
      <c r="F5788" s="16">
        <v>0</v>
      </c>
      <c r="G5788" s="15">
        <f>TRUNC((G5787) * D5788/100, 1)</f>
        <v>5107.2</v>
      </c>
      <c r="H5788" s="6" t="s">
        <v>5631</v>
      </c>
      <c r="I5788" s="6" t="s">
        <v>5631</v>
      </c>
      <c r="K5788" s="6" t="s">
        <v>3386</v>
      </c>
      <c r="L5788" s="6" t="s">
        <v>5631</v>
      </c>
      <c r="M5788" s="6" t="s">
        <v>3749</v>
      </c>
      <c r="N5788" s="6" t="s">
        <v>5631</v>
      </c>
    </row>
    <row r="5789" spans="1:14" ht="15" customHeight="1">
      <c r="B5789" s="6" t="s">
        <v>4803</v>
      </c>
      <c r="G5789" s="14">
        <f>TRUNC(G5787+G5788, 0)</f>
        <v>26387</v>
      </c>
    </row>
    <row r="5790" spans="1:14" ht="15" customHeight="1">
      <c r="A5790" s="6" t="s">
        <v>2270</v>
      </c>
      <c r="B5790" s="6" t="s">
        <v>1440</v>
      </c>
      <c r="C5790" s="6" t="s">
        <v>1369</v>
      </c>
      <c r="D5790" s="6">
        <v>1</v>
      </c>
      <c r="E5790" s="15" t="s">
        <v>3317</v>
      </c>
      <c r="F5790" s="15">
        <f>TRUNC(중기기초자료!E723 * 중기전역변수!C19, 1)</f>
        <v>18412.2</v>
      </c>
      <c r="G5790" s="15">
        <f>TRUNC(F5790*D5790, 1)</f>
        <v>18412.2</v>
      </c>
      <c r="H5790" s="6" t="s">
        <v>5631</v>
      </c>
      <c r="I5790" s="6" t="s">
        <v>5631</v>
      </c>
      <c r="K5790" s="6" t="s">
        <v>3156</v>
      </c>
      <c r="L5790" s="6" t="s">
        <v>5631</v>
      </c>
      <c r="M5790" s="6" t="s">
        <v>3203</v>
      </c>
    </row>
    <row r="5791" spans="1:14" ht="15" customHeight="1">
      <c r="B5791" s="6" t="s">
        <v>4803</v>
      </c>
      <c r="G5791" s="14">
        <f>TRUNC(G5790, 0)</f>
        <v>18412</v>
      </c>
    </row>
    <row r="5792" spans="1:14" ht="15" customHeight="1">
      <c r="B5792" s="6" t="s">
        <v>588</v>
      </c>
      <c r="G5792" s="14">
        <f>TRUNC(G5786+G5789+G5791, 0)</f>
        <v>49332</v>
      </c>
    </row>
    <row r="5793" spans="1:14" ht="15" customHeight="1">
      <c r="A5793" s="13"/>
      <c r="B5793" s="13"/>
      <c r="C5793" s="13"/>
      <c r="D5793" s="13"/>
      <c r="E5793" s="13"/>
      <c r="F5793" s="13"/>
      <c r="G5793" s="13"/>
      <c r="H5793" s="13"/>
    </row>
    <row r="5794" spans="1:14" ht="15" customHeight="1">
      <c r="A5794" s="13" t="s">
        <v>4970</v>
      </c>
      <c r="B5794" s="13" t="s">
        <v>1111</v>
      </c>
      <c r="C5794" s="13"/>
      <c r="D5794" s="13"/>
      <c r="E5794" s="13"/>
      <c r="F5794" s="13"/>
      <c r="G5794" s="13"/>
      <c r="H5794" s="13"/>
      <c r="I5794" s="6" t="s">
        <v>5631</v>
      </c>
      <c r="J5794" s="6" t="s">
        <v>4436</v>
      </c>
    </row>
    <row r="5795" spans="1:14" ht="15" customHeight="1">
      <c r="A5795" s="13" t="s">
        <v>1567</v>
      </c>
      <c r="B5795" s="13" t="s">
        <v>4125</v>
      </c>
      <c r="C5795" s="13"/>
      <c r="D5795" s="13"/>
      <c r="E5795" s="13"/>
      <c r="F5795" s="13"/>
      <c r="G5795" s="13"/>
      <c r="H5795" s="13"/>
    </row>
    <row r="5796" spans="1:14" ht="15" customHeight="1">
      <c r="A5796" s="5" t="s">
        <v>4302</v>
      </c>
      <c r="B5796" s="5"/>
      <c r="C5796" s="5" t="s">
        <v>2755</v>
      </c>
      <c r="D5796" s="5" t="s">
        <v>182</v>
      </c>
      <c r="E5796" s="5" t="s">
        <v>5266</v>
      </c>
      <c r="F5796" s="5" t="s">
        <v>1321</v>
      </c>
      <c r="G5796" s="5" t="s">
        <v>780</v>
      </c>
      <c r="H5796" s="5" t="s">
        <v>1458</v>
      </c>
    </row>
    <row r="5797" spans="1:14" ht="15" customHeight="1">
      <c r="A5797" s="6" t="s">
        <v>405</v>
      </c>
      <c r="B5797" s="6" t="s">
        <v>2527</v>
      </c>
      <c r="C5797" s="6" t="s">
        <v>4829</v>
      </c>
      <c r="D5797" s="6">
        <f>(1125 + 563 + 606)*10^-4</f>
        <v>0.22940000000000002</v>
      </c>
      <c r="E5797" s="14" t="s">
        <v>740</v>
      </c>
      <c r="F5797" s="14">
        <f>중기기초자료!F512</f>
        <v>24600</v>
      </c>
      <c r="G5797" s="15">
        <f>TRUNC(F5797*D5797, 1)</f>
        <v>5643.2</v>
      </c>
      <c r="H5797" s="6" t="s">
        <v>5631</v>
      </c>
      <c r="I5797" s="6" t="s">
        <v>5631</v>
      </c>
      <c r="K5797" s="6" t="s">
        <v>724</v>
      </c>
      <c r="L5797" s="6" t="s">
        <v>5631</v>
      </c>
      <c r="M5797" s="6" t="s">
        <v>37</v>
      </c>
      <c r="N5797" s="6" t="s">
        <v>4538</v>
      </c>
    </row>
    <row r="5798" spans="1:14" ht="15" customHeight="1">
      <c r="B5798" s="6" t="s">
        <v>4803</v>
      </c>
      <c r="G5798" s="14">
        <f>TRUNC(G5797, 0)</f>
        <v>5643</v>
      </c>
    </row>
    <row r="5799" spans="1:14" ht="15" customHeight="1">
      <c r="A5799" s="6" t="s">
        <v>3802</v>
      </c>
      <c r="B5799" s="6" t="s">
        <v>2171</v>
      </c>
      <c r="C5799" s="6" t="s">
        <v>4283</v>
      </c>
      <c r="D5799" s="6">
        <v>19.399999999999999</v>
      </c>
      <c r="E5799" s="16" t="s">
        <v>5542</v>
      </c>
      <c r="F5799" s="16">
        <f>중기기초자료!D731</f>
        <v>1223</v>
      </c>
      <c r="G5799" s="15">
        <f>TRUNC(F5799*D5799, 1)</f>
        <v>23726.2</v>
      </c>
      <c r="H5799" s="6" t="s">
        <v>5631</v>
      </c>
      <c r="I5799" s="6" t="s">
        <v>5631</v>
      </c>
      <c r="K5799" s="6" t="s">
        <v>4875</v>
      </c>
      <c r="L5799" s="6" t="s">
        <v>5631</v>
      </c>
      <c r="M5799" s="6" t="s">
        <v>1155</v>
      </c>
    </row>
    <row r="5800" spans="1:14" ht="15" customHeight="1">
      <c r="B5800" s="6" t="s">
        <v>1786</v>
      </c>
      <c r="C5800" s="6" t="s">
        <v>4283</v>
      </c>
      <c r="D5800" s="6">
        <v>24</v>
      </c>
      <c r="E5800" s="16" t="s">
        <v>2305</v>
      </c>
      <c r="F5800" s="16">
        <v>0</v>
      </c>
      <c r="G5800" s="15">
        <f>TRUNC((G5799) * D5800/100, 1)</f>
        <v>5694.2</v>
      </c>
      <c r="H5800" s="6" t="s">
        <v>5631</v>
      </c>
      <c r="I5800" s="6" t="s">
        <v>5631</v>
      </c>
      <c r="K5800" s="6" t="s">
        <v>3386</v>
      </c>
      <c r="L5800" s="6" t="s">
        <v>5631</v>
      </c>
      <c r="M5800" s="6" t="s">
        <v>3749</v>
      </c>
      <c r="N5800" s="6" t="s">
        <v>5631</v>
      </c>
    </row>
    <row r="5801" spans="1:14" ht="15" customHeight="1">
      <c r="B5801" s="6" t="s">
        <v>4803</v>
      </c>
      <c r="G5801" s="14">
        <f>TRUNC(G5799+G5800, 0)</f>
        <v>29420</v>
      </c>
    </row>
    <row r="5802" spans="1:14" ht="15" customHeight="1">
      <c r="A5802" s="6" t="s">
        <v>2270</v>
      </c>
      <c r="B5802" s="6" t="s">
        <v>1440</v>
      </c>
      <c r="C5802" s="6" t="s">
        <v>1369</v>
      </c>
      <c r="D5802" s="6">
        <v>1</v>
      </c>
      <c r="E5802" s="15" t="s">
        <v>3317</v>
      </c>
      <c r="F5802" s="15">
        <f>TRUNC(중기기초자료!E723 * 중기전역변수!C19, 1)</f>
        <v>18412.2</v>
      </c>
      <c r="G5802" s="15">
        <f>TRUNC(F5802*D5802, 1)</f>
        <v>18412.2</v>
      </c>
      <c r="H5802" s="6" t="s">
        <v>5631</v>
      </c>
      <c r="I5802" s="6" t="s">
        <v>5631</v>
      </c>
      <c r="K5802" s="6" t="s">
        <v>3156</v>
      </c>
      <c r="L5802" s="6" t="s">
        <v>5631</v>
      </c>
      <c r="M5802" s="6" t="s">
        <v>3203</v>
      </c>
    </row>
    <row r="5803" spans="1:14" ht="15" customHeight="1">
      <c r="B5803" s="6" t="s">
        <v>4803</v>
      </c>
      <c r="G5803" s="14">
        <f>TRUNC(G5802, 0)</f>
        <v>18412</v>
      </c>
    </row>
    <row r="5804" spans="1:14" ht="15" customHeight="1">
      <c r="B5804" s="6" t="s">
        <v>588</v>
      </c>
      <c r="G5804" s="14">
        <f>TRUNC(G5798+G5801+G5803, 0)</f>
        <v>53475</v>
      </c>
    </row>
    <row r="5805" spans="1:14" ht="15" customHeight="1">
      <c r="A5805" s="13"/>
      <c r="B5805" s="13"/>
      <c r="C5805" s="13"/>
      <c r="D5805" s="13"/>
      <c r="E5805" s="13"/>
      <c r="F5805" s="13"/>
      <c r="G5805" s="13"/>
      <c r="H5805" s="13"/>
    </row>
    <row r="5806" spans="1:14" ht="15" customHeight="1">
      <c r="A5806" s="13" t="s">
        <v>4970</v>
      </c>
      <c r="B5806" s="13" t="s">
        <v>1244</v>
      </c>
      <c r="C5806" s="13"/>
      <c r="D5806" s="13"/>
      <c r="E5806" s="13"/>
      <c r="F5806" s="13"/>
      <c r="G5806" s="13"/>
      <c r="H5806" s="13"/>
      <c r="I5806" s="6" t="s">
        <v>5631</v>
      </c>
      <c r="J5806" s="6" t="s">
        <v>2872</v>
      </c>
    </row>
    <row r="5807" spans="1:14" ht="15" customHeight="1">
      <c r="A5807" s="13" t="s">
        <v>1567</v>
      </c>
      <c r="B5807" s="13" t="s">
        <v>415</v>
      </c>
      <c r="C5807" s="13"/>
      <c r="D5807" s="13"/>
      <c r="E5807" s="13"/>
      <c r="F5807" s="13"/>
      <c r="G5807" s="13"/>
      <c r="H5807" s="13"/>
    </row>
    <row r="5808" spans="1:14" ht="15" customHeight="1">
      <c r="A5808" s="5" t="s">
        <v>4302</v>
      </c>
      <c r="B5808" s="5"/>
      <c r="C5808" s="5" t="s">
        <v>2755</v>
      </c>
      <c r="D5808" s="5" t="s">
        <v>182</v>
      </c>
      <c r="E5808" s="5" t="s">
        <v>5266</v>
      </c>
      <c r="F5808" s="5" t="s">
        <v>1321</v>
      </c>
      <c r="G5808" s="5" t="s">
        <v>780</v>
      </c>
      <c r="H5808" s="5" t="s">
        <v>1458</v>
      </c>
    </row>
    <row r="5809" spans="1:14" ht="15" customHeight="1">
      <c r="A5809" s="6" t="s">
        <v>405</v>
      </c>
      <c r="B5809" s="6" t="s">
        <v>2527</v>
      </c>
      <c r="C5809" s="6" t="s">
        <v>715</v>
      </c>
      <c r="D5809" s="6">
        <f>(1125 + 563 + 606)*10^-4</f>
        <v>0.22940000000000002</v>
      </c>
      <c r="E5809" s="14" t="s">
        <v>740</v>
      </c>
      <c r="F5809" s="14">
        <f>중기기초자료!F513</f>
        <v>25250</v>
      </c>
      <c r="G5809" s="15">
        <f>TRUNC(F5809*D5809, 1)</f>
        <v>5792.3</v>
      </c>
      <c r="H5809" s="6" t="s">
        <v>5631</v>
      </c>
      <c r="I5809" s="6" t="s">
        <v>5631</v>
      </c>
      <c r="K5809" s="6" t="s">
        <v>724</v>
      </c>
      <c r="L5809" s="6" t="s">
        <v>5631</v>
      </c>
      <c r="M5809" s="6" t="s">
        <v>1627</v>
      </c>
      <c r="N5809" s="6" t="s">
        <v>4538</v>
      </c>
    </row>
    <row r="5810" spans="1:14" ht="15" customHeight="1">
      <c r="B5810" s="6" t="s">
        <v>4803</v>
      </c>
      <c r="G5810" s="14">
        <f>TRUNC(G5809, 0)</f>
        <v>5792</v>
      </c>
    </row>
    <row r="5811" spans="1:14" ht="15" customHeight="1">
      <c r="A5811" s="6" t="s">
        <v>3802</v>
      </c>
      <c r="B5811" s="6" t="s">
        <v>2171</v>
      </c>
      <c r="C5811" s="6" t="s">
        <v>4283</v>
      </c>
      <c r="D5811" s="6">
        <v>23</v>
      </c>
      <c r="E5811" s="16" t="s">
        <v>5542</v>
      </c>
      <c r="F5811" s="16">
        <f>중기기초자료!D731</f>
        <v>1223</v>
      </c>
      <c r="G5811" s="15">
        <f>TRUNC(F5811*D5811, 1)</f>
        <v>28129</v>
      </c>
      <c r="H5811" s="6" t="s">
        <v>5631</v>
      </c>
      <c r="I5811" s="6" t="s">
        <v>5631</v>
      </c>
      <c r="K5811" s="6" t="s">
        <v>4875</v>
      </c>
      <c r="L5811" s="6" t="s">
        <v>5631</v>
      </c>
      <c r="M5811" s="6" t="s">
        <v>1155</v>
      </c>
    </row>
    <row r="5812" spans="1:14" ht="15" customHeight="1">
      <c r="B5812" s="6" t="s">
        <v>1786</v>
      </c>
      <c r="C5812" s="6" t="s">
        <v>4283</v>
      </c>
      <c r="D5812" s="6">
        <v>24</v>
      </c>
      <c r="E5812" s="16" t="s">
        <v>2305</v>
      </c>
      <c r="F5812" s="16">
        <v>0</v>
      </c>
      <c r="G5812" s="15">
        <f>TRUNC((G5811) * D5812/100, 1)</f>
        <v>6750.9</v>
      </c>
      <c r="H5812" s="6" t="s">
        <v>5631</v>
      </c>
      <c r="I5812" s="6" t="s">
        <v>5631</v>
      </c>
      <c r="K5812" s="6" t="s">
        <v>3386</v>
      </c>
      <c r="L5812" s="6" t="s">
        <v>5631</v>
      </c>
      <c r="M5812" s="6" t="s">
        <v>3749</v>
      </c>
      <c r="N5812" s="6" t="s">
        <v>5631</v>
      </c>
    </row>
    <row r="5813" spans="1:14" ht="15" customHeight="1">
      <c r="B5813" s="6" t="s">
        <v>4803</v>
      </c>
      <c r="G5813" s="14">
        <f>TRUNC(G5811+G5812, 0)</f>
        <v>34879</v>
      </c>
    </row>
    <row r="5814" spans="1:14" ht="15" customHeight="1">
      <c r="A5814" s="6" t="s">
        <v>2270</v>
      </c>
      <c r="B5814" s="6" t="s">
        <v>1440</v>
      </c>
      <c r="C5814" s="6" t="s">
        <v>1369</v>
      </c>
      <c r="D5814" s="6">
        <v>1</v>
      </c>
      <c r="E5814" s="15" t="s">
        <v>3317</v>
      </c>
      <c r="F5814" s="15">
        <f>TRUNC(중기기초자료!E723 * 중기전역변수!C19, 1)</f>
        <v>18412.2</v>
      </c>
      <c r="G5814" s="15">
        <f>TRUNC(F5814*D5814, 1)</f>
        <v>18412.2</v>
      </c>
      <c r="H5814" s="6" t="s">
        <v>5631</v>
      </c>
      <c r="I5814" s="6" t="s">
        <v>5631</v>
      </c>
      <c r="K5814" s="6" t="s">
        <v>3156</v>
      </c>
      <c r="L5814" s="6" t="s">
        <v>5631</v>
      </c>
      <c r="M5814" s="6" t="s">
        <v>3203</v>
      </c>
    </row>
    <row r="5815" spans="1:14" ht="15" customHeight="1">
      <c r="B5815" s="6" t="s">
        <v>4803</v>
      </c>
      <c r="G5815" s="14">
        <f>TRUNC(G5814, 0)</f>
        <v>18412</v>
      </c>
    </row>
    <row r="5816" spans="1:14" ht="15" customHeight="1">
      <c r="B5816" s="6" t="s">
        <v>588</v>
      </c>
      <c r="G5816" s="14">
        <f>TRUNC(G5810+G5813+G5815, 0)</f>
        <v>59083</v>
      </c>
    </row>
    <row r="5817" spans="1:14" ht="15" customHeight="1">
      <c r="A5817" s="13"/>
      <c r="B5817" s="13"/>
      <c r="C5817" s="13"/>
      <c r="D5817" s="13"/>
      <c r="E5817" s="13"/>
      <c r="F5817" s="13"/>
      <c r="G5817" s="13"/>
      <c r="H5817" s="13"/>
    </row>
    <row r="5818" spans="1:14" ht="15" customHeight="1">
      <c r="A5818" s="13" t="s">
        <v>4970</v>
      </c>
      <c r="B5818" s="13" t="s">
        <v>3190</v>
      </c>
      <c r="C5818" s="13"/>
      <c r="D5818" s="13"/>
      <c r="E5818" s="13"/>
      <c r="F5818" s="13"/>
      <c r="G5818" s="13"/>
      <c r="H5818" s="13"/>
      <c r="I5818" s="6" t="s">
        <v>5631</v>
      </c>
      <c r="J5818" s="6" t="s">
        <v>3421</v>
      </c>
    </row>
    <row r="5819" spans="1:14" ht="15" customHeight="1">
      <c r="A5819" s="13" t="s">
        <v>1567</v>
      </c>
      <c r="B5819" s="13" t="s">
        <v>342</v>
      </c>
      <c r="C5819" s="13"/>
      <c r="D5819" s="13"/>
      <c r="E5819" s="13"/>
      <c r="F5819" s="13"/>
      <c r="G5819" s="13"/>
      <c r="H5819" s="13"/>
    </row>
    <row r="5820" spans="1:14" ht="15" customHeight="1">
      <c r="A5820" s="5" t="s">
        <v>4302</v>
      </c>
      <c r="B5820" s="5"/>
      <c r="C5820" s="5" t="s">
        <v>2755</v>
      </c>
      <c r="D5820" s="5" t="s">
        <v>182</v>
      </c>
      <c r="E5820" s="5" t="s">
        <v>5266</v>
      </c>
      <c r="F5820" s="5" t="s">
        <v>1321</v>
      </c>
      <c r="G5820" s="5" t="s">
        <v>780</v>
      </c>
      <c r="H5820" s="5" t="s">
        <v>1458</v>
      </c>
    </row>
    <row r="5821" spans="1:14" ht="15" customHeight="1">
      <c r="A5821" s="6" t="s">
        <v>405</v>
      </c>
      <c r="B5821" s="6" t="s">
        <v>2527</v>
      </c>
      <c r="C5821" s="6" t="s">
        <v>2586</v>
      </c>
      <c r="D5821" s="6">
        <f>(1125 + 563 + 606)*10^-4</f>
        <v>0.22940000000000002</v>
      </c>
      <c r="E5821" s="14" t="s">
        <v>740</v>
      </c>
      <c r="F5821" s="14">
        <f>중기기초자료!F514</f>
        <v>33116</v>
      </c>
      <c r="G5821" s="15">
        <f>TRUNC(F5821*D5821, 1)</f>
        <v>7596.8</v>
      </c>
      <c r="H5821" s="6" t="s">
        <v>5631</v>
      </c>
      <c r="I5821" s="6" t="s">
        <v>5631</v>
      </c>
      <c r="K5821" s="6" t="s">
        <v>724</v>
      </c>
      <c r="L5821" s="6" t="s">
        <v>5631</v>
      </c>
      <c r="M5821" s="6" t="s">
        <v>1886</v>
      </c>
      <c r="N5821" s="6" t="s">
        <v>4538</v>
      </c>
    </row>
    <row r="5822" spans="1:14" ht="15" customHeight="1">
      <c r="B5822" s="6" t="s">
        <v>4803</v>
      </c>
      <c r="G5822" s="14">
        <f>TRUNC(G5821, 0)</f>
        <v>7596</v>
      </c>
    </row>
    <row r="5823" spans="1:14" ht="15" customHeight="1">
      <c r="A5823" s="6" t="s">
        <v>3802</v>
      </c>
      <c r="B5823" s="6" t="s">
        <v>2171</v>
      </c>
      <c r="C5823" s="6" t="s">
        <v>4283</v>
      </c>
      <c r="D5823" s="6">
        <v>30.6</v>
      </c>
      <c r="E5823" s="16" t="s">
        <v>5542</v>
      </c>
      <c r="F5823" s="16">
        <f>중기기초자료!D731</f>
        <v>1223</v>
      </c>
      <c r="G5823" s="15">
        <f>TRUNC(F5823*D5823, 1)</f>
        <v>37423.800000000003</v>
      </c>
      <c r="H5823" s="6" t="s">
        <v>5631</v>
      </c>
      <c r="I5823" s="6" t="s">
        <v>5631</v>
      </c>
      <c r="K5823" s="6" t="s">
        <v>4875</v>
      </c>
      <c r="L5823" s="6" t="s">
        <v>5631</v>
      </c>
      <c r="M5823" s="6" t="s">
        <v>1155</v>
      </c>
    </row>
    <row r="5824" spans="1:14" ht="15" customHeight="1">
      <c r="B5824" s="6" t="s">
        <v>1786</v>
      </c>
      <c r="C5824" s="6" t="s">
        <v>4283</v>
      </c>
      <c r="D5824" s="6">
        <v>24</v>
      </c>
      <c r="E5824" s="16" t="s">
        <v>2305</v>
      </c>
      <c r="F5824" s="16">
        <v>0</v>
      </c>
      <c r="G5824" s="15">
        <f>TRUNC((G5823) * D5824/100, 1)</f>
        <v>8981.7000000000007</v>
      </c>
      <c r="H5824" s="6" t="s">
        <v>5631</v>
      </c>
      <c r="I5824" s="6" t="s">
        <v>5631</v>
      </c>
      <c r="K5824" s="6" t="s">
        <v>3386</v>
      </c>
      <c r="L5824" s="6" t="s">
        <v>5631</v>
      </c>
      <c r="M5824" s="6" t="s">
        <v>3749</v>
      </c>
      <c r="N5824" s="6" t="s">
        <v>5631</v>
      </c>
    </row>
    <row r="5825" spans="1:14" ht="15" customHeight="1">
      <c r="B5825" s="6" t="s">
        <v>4803</v>
      </c>
      <c r="G5825" s="14">
        <f>TRUNC(G5823+G5824, 0)</f>
        <v>46405</v>
      </c>
    </row>
    <row r="5826" spans="1:14" ht="15" customHeight="1">
      <c r="A5826" s="6" t="s">
        <v>2270</v>
      </c>
      <c r="B5826" s="6" t="s">
        <v>1440</v>
      </c>
      <c r="C5826" s="6" t="s">
        <v>1369</v>
      </c>
      <c r="D5826" s="6">
        <v>1</v>
      </c>
      <c r="E5826" s="15" t="s">
        <v>3317</v>
      </c>
      <c r="F5826" s="15">
        <f>TRUNC(중기기초자료!E723 * 중기전역변수!C19, 1)</f>
        <v>18412.2</v>
      </c>
      <c r="G5826" s="15">
        <f>TRUNC(F5826*D5826, 1)</f>
        <v>18412.2</v>
      </c>
      <c r="H5826" s="6" t="s">
        <v>5631</v>
      </c>
      <c r="I5826" s="6" t="s">
        <v>5631</v>
      </c>
      <c r="K5826" s="6" t="s">
        <v>3156</v>
      </c>
      <c r="L5826" s="6" t="s">
        <v>5631</v>
      </c>
      <c r="M5826" s="6" t="s">
        <v>3203</v>
      </c>
    </row>
    <row r="5827" spans="1:14" ht="15" customHeight="1">
      <c r="B5827" s="6" t="s">
        <v>4803</v>
      </c>
      <c r="G5827" s="14">
        <f>TRUNC(G5826, 0)</f>
        <v>18412</v>
      </c>
    </row>
    <row r="5828" spans="1:14" ht="15" customHeight="1">
      <c r="B5828" s="6" t="s">
        <v>588</v>
      </c>
      <c r="G5828" s="14">
        <f>TRUNC(G5822+G5825+G5827, 0)</f>
        <v>72413</v>
      </c>
    </row>
    <row r="5829" spans="1:14" ht="15" customHeight="1">
      <c r="A5829" s="13"/>
      <c r="B5829" s="13"/>
      <c r="C5829" s="13"/>
      <c r="D5829" s="13"/>
      <c r="E5829" s="13"/>
      <c r="F5829" s="13"/>
      <c r="G5829" s="13"/>
      <c r="H5829" s="13"/>
    </row>
    <row r="5830" spans="1:14" ht="15" customHeight="1">
      <c r="A5830" s="13" t="s">
        <v>4970</v>
      </c>
      <c r="B5830" s="13" t="s">
        <v>1915</v>
      </c>
      <c r="C5830" s="13"/>
      <c r="D5830" s="13"/>
      <c r="E5830" s="13"/>
      <c r="F5830" s="13"/>
      <c r="G5830" s="13"/>
      <c r="H5830" s="13"/>
      <c r="I5830" s="6" t="s">
        <v>5631</v>
      </c>
      <c r="J5830" s="6" t="s">
        <v>4825</v>
      </c>
    </row>
    <row r="5831" spans="1:14" ht="15" customHeight="1">
      <c r="A5831" s="13" t="s">
        <v>1567</v>
      </c>
      <c r="B5831" s="13" t="s">
        <v>1758</v>
      </c>
      <c r="C5831" s="13"/>
      <c r="D5831" s="13"/>
      <c r="E5831" s="13"/>
      <c r="F5831" s="13"/>
      <c r="G5831" s="13"/>
      <c r="H5831" s="13"/>
    </row>
    <row r="5832" spans="1:14" ht="15" customHeight="1">
      <c r="A5832" s="5" t="s">
        <v>4302</v>
      </c>
      <c r="B5832" s="5"/>
      <c r="C5832" s="5" t="s">
        <v>2755</v>
      </c>
      <c r="D5832" s="5" t="s">
        <v>182</v>
      </c>
      <c r="E5832" s="5" t="s">
        <v>5266</v>
      </c>
      <c r="F5832" s="5" t="s">
        <v>1321</v>
      </c>
      <c r="G5832" s="5" t="s">
        <v>780</v>
      </c>
      <c r="H5832" s="5" t="s">
        <v>1458</v>
      </c>
    </row>
    <row r="5833" spans="1:14" ht="15" customHeight="1">
      <c r="A5833" s="6" t="s">
        <v>405</v>
      </c>
      <c r="B5833" s="6" t="s">
        <v>2527</v>
      </c>
      <c r="C5833" s="6" t="s">
        <v>778</v>
      </c>
      <c r="D5833" s="6">
        <f>(1125 + 563 + 606)*10^-4</f>
        <v>0.22940000000000002</v>
      </c>
      <c r="E5833" s="14" t="s">
        <v>740</v>
      </c>
      <c r="F5833" s="14">
        <f>중기기초자료!F515</f>
        <v>42566</v>
      </c>
      <c r="G5833" s="15">
        <f>TRUNC(F5833*D5833, 1)</f>
        <v>9764.6</v>
      </c>
      <c r="H5833" s="6" t="s">
        <v>5631</v>
      </c>
      <c r="I5833" s="6" t="s">
        <v>5631</v>
      </c>
      <c r="K5833" s="6" t="s">
        <v>724</v>
      </c>
      <c r="L5833" s="6" t="s">
        <v>5631</v>
      </c>
      <c r="M5833" s="6" t="s">
        <v>381</v>
      </c>
      <c r="N5833" s="6" t="s">
        <v>4538</v>
      </c>
    </row>
    <row r="5834" spans="1:14" ht="15" customHeight="1">
      <c r="B5834" s="6" t="s">
        <v>4803</v>
      </c>
      <c r="G5834" s="14">
        <f>TRUNC(G5833, 0)</f>
        <v>9764</v>
      </c>
    </row>
    <row r="5835" spans="1:14" ht="15" customHeight="1">
      <c r="A5835" s="6" t="s">
        <v>3802</v>
      </c>
      <c r="B5835" s="6" t="s">
        <v>2171</v>
      </c>
      <c r="C5835" s="6" t="s">
        <v>4283</v>
      </c>
      <c r="D5835" s="6">
        <v>38.299999999999997</v>
      </c>
      <c r="E5835" s="16" t="s">
        <v>5542</v>
      </c>
      <c r="F5835" s="16">
        <f>중기기초자료!D731</f>
        <v>1223</v>
      </c>
      <c r="G5835" s="15">
        <f>TRUNC(F5835*D5835, 1)</f>
        <v>46840.9</v>
      </c>
      <c r="H5835" s="6" t="s">
        <v>5631</v>
      </c>
      <c r="I5835" s="6" t="s">
        <v>5631</v>
      </c>
      <c r="K5835" s="6" t="s">
        <v>4875</v>
      </c>
      <c r="L5835" s="6" t="s">
        <v>5631</v>
      </c>
      <c r="M5835" s="6" t="s">
        <v>1155</v>
      </c>
    </row>
    <row r="5836" spans="1:14" ht="15" customHeight="1">
      <c r="B5836" s="6" t="s">
        <v>1786</v>
      </c>
      <c r="C5836" s="6" t="s">
        <v>4283</v>
      </c>
      <c r="D5836" s="6">
        <v>24</v>
      </c>
      <c r="E5836" s="16" t="s">
        <v>2305</v>
      </c>
      <c r="F5836" s="16">
        <v>0</v>
      </c>
      <c r="G5836" s="15">
        <f>TRUNC((G5835) * D5836/100, 1)</f>
        <v>11241.8</v>
      </c>
      <c r="H5836" s="6" t="s">
        <v>5631</v>
      </c>
      <c r="I5836" s="6" t="s">
        <v>5631</v>
      </c>
      <c r="K5836" s="6" t="s">
        <v>3386</v>
      </c>
      <c r="L5836" s="6" t="s">
        <v>5631</v>
      </c>
      <c r="M5836" s="6" t="s">
        <v>3749</v>
      </c>
      <c r="N5836" s="6" t="s">
        <v>5631</v>
      </c>
    </row>
    <row r="5837" spans="1:14" ht="15" customHeight="1">
      <c r="B5837" s="6" t="s">
        <v>4803</v>
      </c>
      <c r="G5837" s="14">
        <f>TRUNC(G5835+G5836, 0)</f>
        <v>58082</v>
      </c>
    </row>
    <row r="5838" spans="1:14" ht="15" customHeight="1">
      <c r="A5838" s="6" t="s">
        <v>2270</v>
      </c>
      <c r="B5838" s="6" t="s">
        <v>1440</v>
      </c>
      <c r="C5838" s="6" t="s">
        <v>1369</v>
      </c>
      <c r="D5838" s="6">
        <v>1</v>
      </c>
      <c r="E5838" s="15" t="s">
        <v>3317</v>
      </c>
      <c r="F5838" s="15">
        <f>TRUNC(중기기초자료!E723 * 중기전역변수!C19, 1)</f>
        <v>18412.2</v>
      </c>
      <c r="G5838" s="15">
        <f>TRUNC(F5838*D5838, 1)</f>
        <v>18412.2</v>
      </c>
      <c r="H5838" s="6" t="s">
        <v>5631</v>
      </c>
      <c r="I5838" s="6" t="s">
        <v>5631</v>
      </c>
      <c r="K5838" s="6" t="s">
        <v>3156</v>
      </c>
      <c r="L5838" s="6" t="s">
        <v>5631</v>
      </c>
      <c r="M5838" s="6" t="s">
        <v>3203</v>
      </c>
    </row>
    <row r="5839" spans="1:14" ht="15" customHeight="1">
      <c r="B5839" s="6" t="s">
        <v>4803</v>
      </c>
      <c r="G5839" s="14">
        <f>TRUNC(G5838, 0)</f>
        <v>18412</v>
      </c>
    </row>
    <row r="5840" spans="1:14" ht="15" customHeight="1">
      <c r="B5840" s="6" t="s">
        <v>588</v>
      </c>
      <c r="G5840" s="14">
        <f>TRUNC(G5834+G5837+G5839, 0)</f>
        <v>86258</v>
      </c>
    </row>
    <row r="5841" spans="1:14" ht="15" customHeight="1">
      <c r="A5841" s="13"/>
      <c r="B5841" s="13"/>
      <c r="C5841" s="13"/>
      <c r="D5841" s="13"/>
      <c r="E5841" s="13"/>
      <c r="F5841" s="13"/>
      <c r="G5841" s="13"/>
      <c r="H5841" s="13"/>
    </row>
    <row r="5842" spans="1:14" ht="15" customHeight="1">
      <c r="A5842" s="13" t="s">
        <v>4970</v>
      </c>
      <c r="B5842" s="13" t="s">
        <v>3966</v>
      </c>
      <c r="C5842" s="13"/>
      <c r="D5842" s="13"/>
      <c r="E5842" s="13"/>
      <c r="F5842" s="13"/>
      <c r="G5842" s="13"/>
      <c r="H5842" s="13"/>
      <c r="I5842" s="6" t="s">
        <v>5631</v>
      </c>
      <c r="J5842" s="6" t="s">
        <v>5203</v>
      </c>
    </row>
    <row r="5843" spans="1:14" ht="15" customHeight="1">
      <c r="A5843" s="13" t="s">
        <v>1567</v>
      </c>
      <c r="B5843" s="13" t="s">
        <v>5031</v>
      </c>
      <c r="C5843" s="13"/>
      <c r="D5843" s="13"/>
      <c r="E5843" s="13"/>
      <c r="F5843" s="13"/>
      <c r="G5843" s="13"/>
      <c r="H5843" s="13"/>
    </row>
    <row r="5844" spans="1:14" ht="15" customHeight="1">
      <c r="A5844" s="5" t="s">
        <v>4302</v>
      </c>
      <c r="B5844" s="5"/>
      <c r="C5844" s="5" t="s">
        <v>2755</v>
      </c>
      <c r="D5844" s="5" t="s">
        <v>182</v>
      </c>
      <c r="E5844" s="5" t="s">
        <v>5266</v>
      </c>
      <c r="F5844" s="5" t="s">
        <v>1321</v>
      </c>
      <c r="G5844" s="5" t="s">
        <v>780</v>
      </c>
      <c r="H5844" s="5" t="s">
        <v>1458</v>
      </c>
    </row>
    <row r="5845" spans="1:14" ht="15" customHeight="1">
      <c r="A5845" s="6" t="s">
        <v>405</v>
      </c>
      <c r="B5845" s="6" t="s">
        <v>2527</v>
      </c>
      <c r="C5845" s="6" t="s">
        <v>1197</v>
      </c>
      <c r="D5845" s="6">
        <f>(1125 + 563 + 606)*10^-4</f>
        <v>0.22940000000000002</v>
      </c>
      <c r="E5845" s="14" t="s">
        <v>740</v>
      </c>
      <c r="F5845" s="14">
        <f>중기기초자료!F516</f>
        <v>51994</v>
      </c>
      <c r="G5845" s="15">
        <f>TRUNC(F5845*D5845, 1)</f>
        <v>11927.4</v>
      </c>
      <c r="H5845" s="6" t="s">
        <v>5631</v>
      </c>
      <c r="I5845" s="6" t="s">
        <v>5631</v>
      </c>
      <c r="K5845" s="6" t="s">
        <v>724</v>
      </c>
      <c r="L5845" s="6" t="s">
        <v>5631</v>
      </c>
      <c r="M5845" s="6" t="s">
        <v>906</v>
      </c>
      <c r="N5845" s="6" t="s">
        <v>4538</v>
      </c>
    </row>
    <row r="5846" spans="1:14" ht="15" customHeight="1">
      <c r="B5846" s="6" t="s">
        <v>4803</v>
      </c>
      <c r="G5846" s="14">
        <f>TRUNC(G5845, 0)</f>
        <v>11927</v>
      </c>
    </row>
    <row r="5847" spans="1:14" ht="15" customHeight="1">
      <c r="A5847" s="6" t="s">
        <v>3802</v>
      </c>
      <c r="B5847" s="6" t="s">
        <v>2171</v>
      </c>
      <c r="C5847" s="6" t="s">
        <v>4283</v>
      </c>
      <c r="D5847" s="6">
        <v>53.6</v>
      </c>
      <c r="E5847" s="16" t="s">
        <v>5542</v>
      </c>
      <c r="F5847" s="16">
        <f>중기기초자료!D731</f>
        <v>1223</v>
      </c>
      <c r="G5847" s="15">
        <f>TRUNC(F5847*D5847, 1)</f>
        <v>65552.800000000003</v>
      </c>
      <c r="H5847" s="6" t="s">
        <v>5631</v>
      </c>
      <c r="I5847" s="6" t="s">
        <v>5631</v>
      </c>
      <c r="K5847" s="6" t="s">
        <v>4875</v>
      </c>
      <c r="L5847" s="6" t="s">
        <v>5631</v>
      </c>
      <c r="M5847" s="6" t="s">
        <v>1155</v>
      </c>
    </row>
    <row r="5848" spans="1:14" ht="15" customHeight="1">
      <c r="B5848" s="6" t="s">
        <v>1786</v>
      </c>
      <c r="C5848" s="6" t="s">
        <v>4283</v>
      </c>
      <c r="D5848" s="6">
        <v>24</v>
      </c>
      <c r="E5848" s="16" t="s">
        <v>2305</v>
      </c>
      <c r="F5848" s="16">
        <v>0</v>
      </c>
      <c r="G5848" s="15">
        <f>TRUNC((G5847) * D5848/100, 1)</f>
        <v>15732.6</v>
      </c>
      <c r="H5848" s="6" t="s">
        <v>5631</v>
      </c>
      <c r="I5848" s="6" t="s">
        <v>5631</v>
      </c>
      <c r="K5848" s="6" t="s">
        <v>3386</v>
      </c>
      <c r="L5848" s="6" t="s">
        <v>5631</v>
      </c>
      <c r="M5848" s="6" t="s">
        <v>3749</v>
      </c>
      <c r="N5848" s="6" t="s">
        <v>5631</v>
      </c>
    </row>
    <row r="5849" spans="1:14" ht="15" customHeight="1">
      <c r="B5849" s="6" t="s">
        <v>4803</v>
      </c>
      <c r="G5849" s="14">
        <f>TRUNC(G5847+G5848, 0)</f>
        <v>81285</v>
      </c>
    </row>
    <row r="5850" spans="1:14" ht="15" customHeight="1">
      <c r="A5850" s="6" t="s">
        <v>2270</v>
      </c>
      <c r="B5850" s="6" t="s">
        <v>1440</v>
      </c>
      <c r="C5850" s="6" t="s">
        <v>1369</v>
      </c>
      <c r="D5850" s="6">
        <v>1</v>
      </c>
      <c r="E5850" s="15" t="s">
        <v>3317</v>
      </c>
      <c r="F5850" s="15">
        <f>TRUNC(중기기초자료!E723 * 중기전역변수!C19, 1)</f>
        <v>18412.2</v>
      </c>
      <c r="G5850" s="15">
        <f>TRUNC(F5850*D5850, 1)</f>
        <v>18412.2</v>
      </c>
      <c r="H5850" s="6" t="s">
        <v>5631</v>
      </c>
      <c r="I5850" s="6" t="s">
        <v>5631</v>
      </c>
      <c r="K5850" s="6" t="s">
        <v>3156</v>
      </c>
      <c r="L5850" s="6" t="s">
        <v>5631</v>
      </c>
      <c r="M5850" s="6" t="s">
        <v>3203</v>
      </c>
    </row>
    <row r="5851" spans="1:14" ht="15" customHeight="1">
      <c r="B5851" s="6" t="s">
        <v>4803</v>
      </c>
      <c r="G5851" s="14">
        <f>TRUNC(G5850, 0)</f>
        <v>18412</v>
      </c>
    </row>
    <row r="5852" spans="1:14" ht="15" customHeight="1">
      <c r="B5852" s="6" t="s">
        <v>588</v>
      </c>
      <c r="G5852" s="14">
        <f>TRUNC(G5846+G5849+G5851, 0)</f>
        <v>111624</v>
      </c>
    </row>
    <row r="5853" spans="1:14" ht="15" customHeight="1">
      <c r="A5853" s="13"/>
      <c r="B5853" s="13"/>
      <c r="C5853" s="13"/>
      <c r="D5853" s="13"/>
      <c r="E5853" s="13"/>
      <c r="F5853" s="13"/>
      <c r="G5853" s="13"/>
      <c r="H5853" s="13"/>
    </row>
    <row r="5854" spans="1:14" ht="15" customHeight="1">
      <c r="A5854" s="13" t="s">
        <v>4970</v>
      </c>
      <c r="B5854" s="13" t="s">
        <v>4678</v>
      </c>
      <c r="C5854" s="13"/>
      <c r="D5854" s="13"/>
      <c r="E5854" s="13"/>
      <c r="F5854" s="13"/>
      <c r="G5854" s="13"/>
      <c r="H5854" s="13"/>
      <c r="I5854" s="6" t="s">
        <v>5631</v>
      </c>
      <c r="J5854" s="6" t="s">
        <v>2309</v>
      </c>
    </row>
    <row r="5855" spans="1:14" ht="15" customHeight="1">
      <c r="A5855" s="13" t="s">
        <v>1567</v>
      </c>
      <c r="B5855" s="13" t="s">
        <v>4244</v>
      </c>
      <c r="C5855" s="13"/>
      <c r="D5855" s="13"/>
      <c r="E5855" s="13"/>
      <c r="F5855" s="13"/>
      <c r="G5855" s="13"/>
      <c r="H5855" s="13"/>
    </row>
    <row r="5856" spans="1:14" ht="15" customHeight="1">
      <c r="A5856" s="5" t="s">
        <v>4302</v>
      </c>
      <c r="B5856" s="5"/>
      <c r="C5856" s="5" t="s">
        <v>2755</v>
      </c>
      <c r="D5856" s="5" t="s">
        <v>182</v>
      </c>
      <c r="E5856" s="5" t="s">
        <v>5266</v>
      </c>
      <c r="F5856" s="5" t="s">
        <v>1321</v>
      </c>
      <c r="G5856" s="5" t="s">
        <v>780</v>
      </c>
      <c r="H5856" s="5" t="s">
        <v>1458</v>
      </c>
    </row>
    <row r="5857" spans="1:14" ht="15" customHeight="1">
      <c r="A5857" s="6" t="s">
        <v>405</v>
      </c>
      <c r="B5857" s="6" t="s">
        <v>2527</v>
      </c>
      <c r="C5857" s="6" t="s">
        <v>2110</v>
      </c>
      <c r="D5857" s="6">
        <f>(1125 + 563 + 606)*10^-4</f>
        <v>0.22940000000000002</v>
      </c>
      <c r="E5857" s="14" t="s">
        <v>740</v>
      </c>
      <c r="F5857" s="14">
        <f>중기기초자료!F517</f>
        <v>76673</v>
      </c>
      <c r="G5857" s="15">
        <f>TRUNC(F5857*D5857, 1)</f>
        <v>17588.7</v>
      </c>
      <c r="H5857" s="6" t="s">
        <v>5631</v>
      </c>
      <c r="I5857" s="6" t="s">
        <v>5631</v>
      </c>
      <c r="K5857" s="6" t="s">
        <v>724</v>
      </c>
      <c r="L5857" s="6" t="s">
        <v>5631</v>
      </c>
      <c r="M5857" s="6" t="s">
        <v>3487</v>
      </c>
      <c r="N5857" s="6" t="s">
        <v>4538</v>
      </c>
    </row>
    <row r="5858" spans="1:14" ht="15" customHeight="1">
      <c r="B5858" s="6" t="s">
        <v>4803</v>
      </c>
      <c r="G5858" s="14">
        <f>TRUNC(G5857, 0)</f>
        <v>17588</v>
      </c>
    </row>
    <row r="5859" spans="1:14" ht="15" customHeight="1">
      <c r="A5859" s="6" t="s">
        <v>3802</v>
      </c>
      <c r="B5859" s="6" t="s">
        <v>2171</v>
      </c>
      <c r="C5859" s="6" t="s">
        <v>4283</v>
      </c>
      <c r="D5859" s="6">
        <v>68.900000000000006</v>
      </c>
      <c r="E5859" s="16" t="s">
        <v>5542</v>
      </c>
      <c r="F5859" s="16">
        <f>중기기초자료!D731</f>
        <v>1223</v>
      </c>
      <c r="G5859" s="15">
        <f>TRUNC(F5859*D5859, 1)</f>
        <v>84264.7</v>
      </c>
      <c r="H5859" s="6" t="s">
        <v>5631</v>
      </c>
      <c r="I5859" s="6" t="s">
        <v>5631</v>
      </c>
      <c r="K5859" s="6" t="s">
        <v>4875</v>
      </c>
      <c r="L5859" s="6" t="s">
        <v>5631</v>
      </c>
      <c r="M5859" s="6" t="s">
        <v>1155</v>
      </c>
    </row>
    <row r="5860" spans="1:14" ht="15" customHeight="1">
      <c r="B5860" s="6" t="s">
        <v>1786</v>
      </c>
      <c r="C5860" s="6" t="s">
        <v>4283</v>
      </c>
      <c r="D5860" s="6">
        <v>24</v>
      </c>
      <c r="E5860" s="16" t="s">
        <v>2305</v>
      </c>
      <c r="F5860" s="16">
        <v>0</v>
      </c>
      <c r="G5860" s="15">
        <f>TRUNC((G5859) * D5860/100, 1)</f>
        <v>20223.5</v>
      </c>
      <c r="H5860" s="6" t="s">
        <v>5631</v>
      </c>
      <c r="I5860" s="6" t="s">
        <v>5631</v>
      </c>
      <c r="K5860" s="6" t="s">
        <v>3386</v>
      </c>
      <c r="L5860" s="6" t="s">
        <v>5631</v>
      </c>
      <c r="M5860" s="6" t="s">
        <v>3749</v>
      </c>
      <c r="N5860" s="6" t="s">
        <v>5631</v>
      </c>
    </row>
    <row r="5861" spans="1:14" ht="15" customHeight="1">
      <c r="B5861" s="6" t="s">
        <v>4803</v>
      </c>
      <c r="G5861" s="14">
        <f>TRUNC(G5859+G5860, 0)</f>
        <v>104488</v>
      </c>
    </row>
    <row r="5862" spans="1:14" ht="15" customHeight="1">
      <c r="A5862" s="6" t="s">
        <v>2270</v>
      </c>
      <c r="B5862" s="6" t="s">
        <v>1440</v>
      </c>
      <c r="C5862" s="6" t="s">
        <v>1369</v>
      </c>
      <c r="D5862" s="6">
        <v>1</v>
      </c>
      <c r="E5862" s="15" t="s">
        <v>3317</v>
      </c>
      <c r="F5862" s="15">
        <f>TRUNC(중기기초자료!E723 * 중기전역변수!C19, 1)</f>
        <v>18412.2</v>
      </c>
      <c r="G5862" s="15">
        <f>TRUNC(F5862*D5862, 1)</f>
        <v>18412.2</v>
      </c>
      <c r="H5862" s="6" t="s">
        <v>5631</v>
      </c>
      <c r="I5862" s="6" t="s">
        <v>5631</v>
      </c>
      <c r="K5862" s="6" t="s">
        <v>3156</v>
      </c>
      <c r="L5862" s="6" t="s">
        <v>5631</v>
      </c>
      <c r="M5862" s="6" t="s">
        <v>3203</v>
      </c>
    </row>
    <row r="5863" spans="1:14" ht="15" customHeight="1">
      <c r="B5863" s="6" t="s">
        <v>4803</v>
      </c>
      <c r="G5863" s="14">
        <f>TRUNC(G5862, 0)</f>
        <v>18412</v>
      </c>
    </row>
    <row r="5864" spans="1:14" ht="15" customHeight="1">
      <c r="B5864" s="6" t="s">
        <v>588</v>
      </c>
      <c r="G5864" s="14">
        <f>TRUNC(G5858+G5861+G5863, 0)</f>
        <v>140488</v>
      </c>
    </row>
    <row r="5865" spans="1:14" ht="15" customHeight="1">
      <c r="A5865" s="13"/>
      <c r="B5865" s="13"/>
      <c r="C5865" s="13"/>
      <c r="D5865" s="13"/>
      <c r="E5865" s="13"/>
      <c r="F5865" s="13"/>
      <c r="G5865" s="13"/>
      <c r="H5865" s="13"/>
    </row>
    <row r="5866" spans="1:14" ht="15" customHeight="1">
      <c r="A5866" s="13" t="s">
        <v>4970</v>
      </c>
      <c r="B5866" s="13" t="s">
        <v>5319</v>
      </c>
      <c r="C5866" s="13"/>
      <c r="D5866" s="13"/>
      <c r="E5866" s="13"/>
      <c r="F5866" s="13"/>
      <c r="G5866" s="13"/>
      <c r="H5866" s="13"/>
      <c r="I5866" s="6" t="s">
        <v>5631</v>
      </c>
      <c r="J5866" s="6" t="s">
        <v>645</v>
      </c>
    </row>
    <row r="5867" spans="1:14" ht="15" customHeight="1">
      <c r="A5867" s="13" t="s">
        <v>1567</v>
      </c>
      <c r="B5867" s="13" t="s">
        <v>2697</v>
      </c>
      <c r="C5867" s="13"/>
      <c r="D5867" s="13"/>
      <c r="E5867" s="13"/>
      <c r="F5867" s="13"/>
      <c r="G5867" s="13"/>
      <c r="H5867" s="13"/>
    </row>
    <row r="5868" spans="1:14" ht="15" customHeight="1">
      <c r="A5868" s="5" t="s">
        <v>4302</v>
      </c>
      <c r="B5868" s="5"/>
      <c r="C5868" s="5" t="s">
        <v>2755</v>
      </c>
      <c r="D5868" s="5" t="s">
        <v>182</v>
      </c>
      <c r="E5868" s="5" t="s">
        <v>5266</v>
      </c>
      <c r="F5868" s="5" t="s">
        <v>1321</v>
      </c>
      <c r="G5868" s="5" t="s">
        <v>780</v>
      </c>
      <c r="H5868" s="5" t="s">
        <v>1458</v>
      </c>
    </row>
    <row r="5869" spans="1:14" ht="15" customHeight="1">
      <c r="A5869" s="6" t="s">
        <v>405</v>
      </c>
      <c r="B5869" s="6" t="s">
        <v>2527</v>
      </c>
      <c r="C5869" s="6" t="s">
        <v>703</v>
      </c>
      <c r="D5869" s="6">
        <f>(1125 + 563 + 606)*10^-4</f>
        <v>0.22940000000000002</v>
      </c>
      <c r="E5869" s="14" t="s">
        <v>740</v>
      </c>
      <c r="F5869" s="14">
        <f>중기기초자료!F518</f>
        <v>84096</v>
      </c>
      <c r="G5869" s="15">
        <f>TRUNC(F5869*D5869, 1)</f>
        <v>19291.599999999999</v>
      </c>
      <c r="H5869" s="6" t="s">
        <v>5631</v>
      </c>
      <c r="I5869" s="6" t="s">
        <v>5631</v>
      </c>
      <c r="K5869" s="6" t="s">
        <v>724</v>
      </c>
      <c r="L5869" s="6" t="s">
        <v>5631</v>
      </c>
      <c r="M5869" s="6" t="s">
        <v>4577</v>
      </c>
      <c r="N5869" s="6" t="s">
        <v>4538</v>
      </c>
    </row>
    <row r="5870" spans="1:14" ht="15" customHeight="1">
      <c r="B5870" s="6" t="s">
        <v>4803</v>
      </c>
      <c r="G5870" s="14">
        <f>TRUNC(G5869, 0)</f>
        <v>19291</v>
      </c>
    </row>
    <row r="5871" spans="1:14" ht="15" customHeight="1">
      <c r="A5871" s="6" t="s">
        <v>3802</v>
      </c>
      <c r="B5871" s="6" t="s">
        <v>2171</v>
      </c>
      <c r="C5871" s="6" t="s">
        <v>4283</v>
      </c>
      <c r="D5871" s="6">
        <v>76.599999999999994</v>
      </c>
      <c r="E5871" s="16" t="s">
        <v>5542</v>
      </c>
      <c r="F5871" s="16">
        <f>중기기초자료!D731</f>
        <v>1223</v>
      </c>
      <c r="G5871" s="15">
        <f>TRUNC(F5871*D5871, 1)</f>
        <v>93681.8</v>
      </c>
      <c r="H5871" s="6" t="s">
        <v>5631</v>
      </c>
      <c r="I5871" s="6" t="s">
        <v>5631</v>
      </c>
      <c r="K5871" s="6" t="s">
        <v>4875</v>
      </c>
      <c r="L5871" s="6" t="s">
        <v>5631</v>
      </c>
      <c r="M5871" s="6" t="s">
        <v>1155</v>
      </c>
    </row>
    <row r="5872" spans="1:14" ht="15" customHeight="1">
      <c r="B5872" s="6" t="s">
        <v>1786</v>
      </c>
      <c r="C5872" s="6" t="s">
        <v>4283</v>
      </c>
      <c r="D5872" s="6">
        <v>24</v>
      </c>
      <c r="E5872" s="16" t="s">
        <v>2305</v>
      </c>
      <c r="F5872" s="16">
        <v>0</v>
      </c>
      <c r="G5872" s="15">
        <f>TRUNC((G5871) * D5872/100, 1)</f>
        <v>22483.599999999999</v>
      </c>
      <c r="H5872" s="6" t="s">
        <v>5631</v>
      </c>
      <c r="I5872" s="6" t="s">
        <v>5631</v>
      </c>
      <c r="K5872" s="6" t="s">
        <v>3386</v>
      </c>
      <c r="L5872" s="6" t="s">
        <v>5631</v>
      </c>
      <c r="M5872" s="6" t="s">
        <v>3749</v>
      </c>
      <c r="N5872" s="6" t="s">
        <v>5631</v>
      </c>
    </row>
    <row r="5873" spans="1:14" ht="15" customHeight="1">
      <c r="B5873" s="6" t="s">
        <v>4803</v>
      </c>
      <c r="G5873" s="14">
        <f>TRUNC(G5871+G5872, 0)</f>
        <v>116165</v>
      </c>
    </row>
    <row r="5874" spans="1:14" ht="15" customHeight="1">
      <c r="A5874" s="6" t="s">
        <v>2270</v>
      </c>
      <c r="B5874" s="6" t="s">
        <v>1440</v>
      </c>
      <c r="C5874" s="6" t="s">
        <v>1369</v>
      </c>
      <c r="D5874" s="6">
        <v>1</v>
      </c>
      <c r="E5874" s="15" t="s">
        <v>3317</v>
      </c>
      <c r="F5874" s="15">
        <f>TRUNC(중기기초자료!E723 * 중기전역변수!C19, 1)</f>
        <v>18412.2</v>
      </c>
      <c r="G5874" s="15">
        <f>TRUNC(F5874*D5874, 1)</f>
        <v>18412.2</v>
      </c>
      <c r="H5874" s="6" t="s">
        <v>5631</v>
      </c>
      <c r="I5874" s="6" t="s">
        <v>5631</v>
      </c>
      <c r="K5874" s="6" t="s">
        <v>3156</v>
      </c>
      <c r="L5874" s="6" t="s">
        <v>5631</v>
      </c>
      <c r="M5874" s="6" t="s">
        <v>3203</v>
      </c>
    </row>
    <row r="5875" spans="1:14" ht="15" customHeight="1">
      <c r="B5875" s="6" t="s">
        <v>4803</v>
      </c>
      <c r="G5875" s="14">
        <f>TRUNC(G5874, 0)</f>
        <v>18412</v>
      </c>
    </row>
    <row r="5876" spans="1:14" ht="15" customHeight="1">
      <c r="B5876" s="6" t="s">
        <v>588</v>
      </c>
      <c r="G5876" s="14">
        <f>TRUNC(G5870+G5873+G5875, 0)</f>
        <v>153868</v>
      </c>
    </row>
    <row r="5877" spans="1:14" ht="15" customHeight="1">
      <c r="A5877" s="13"/>
      <c r="B5877" s="13"/>
      <c r="C5877" s="13"/>
      <c r="D5877" s="13"/>
      <c r="E5877" s="13"/>
      <c r="F5877" s="13"/>
      <c r="G5877" s="13"/>
      <c r="H5877" s="13"/>
    </row>
    <row r="5878" spans="1:14" ht="15" customHeight="1">
      <c r="A5878" s="13" t="s">
        <v>4970</v>
      </c>
      <c r="B5878" s="13" t="s">
        <v>2472</v>
      </c>
      <c r="C5878" s="13"/>
      <c r="D5878" s="13"/>
      <c r="E5878" s="13"/>
      <c r="F5878" s="13"/>
      <c r="G5878" s="13"/>
      <c r="H5878" s="13"/>
      <c r="I5878" s="6" t="s">
        <v>5631</v>
      </c>
      <c r="J5878" s="6" t="s">
        <v>2582</v>
      </c>
    </row>
    <row r="5879" spans="1:14" ht="15" customHeight="1">
      <c r="A5879" s="13" t="s">
        <v>1567</v>
      </c>
      <c r="B5879" s="13" t="s">
        <v>4242</v>
      </c>
      <c r="C5879" s="13"/>
      <c r="D5879" s="13"/>
      <c r="E5879" s="13"/>
      <c r="F5879" s="13"/>
      <c r="G5879" s="13"/>
      <c r="H5879" s="13"/>
    </row>
    <row r="5880" spans="1:14" ht="15" customHeight="1">
      <c r="A5880" s="5" t="s">
        <v>4302</v>
      </c>
      <c r="B5880" s="5"/>
      <c r="C5880" s="5" t="s">
        <v>2755</v>
      </c>
      <c r="D5880" s="5" t="s">
        <v>182</v>
      </c>
      <c r="E5880" s="5" t="s">
        <v>5266</v>
      </c>
      <c r="F5880" s="5" t="s">
        <v>1321</v>
      </c>
      <c r="G5880" s="5" t="s">
        <v>780</v>
      </c>
      <c r="H5880" s="5" t="s">
        <v>1458</v>
      </c>
    </row>
    <row r="5881" spans="1:14" ht="15" customHeight="1">
      <c r="A5881" s="6" t="s">
        <v>405</v>
      </c>
      <c r="B5881" s="6" t="s">
        <v>2527</v>
      </c>
      <c r="C5881" s="6" t="s">
        <v>1189</v>
      </c>
      <c r="D5881" s="6">
        <f>(1125 + 563 + 606)*10^-4</f>
        <v>0.22940000000000002</v>
      </c>
      <c r="E5881" s="14" t="s">
        <v>740</v>
      </c>
      <c r="F5881" s="14">
        <f>중기기초자료!F519</f>
        <v>130485</v>
      </c>
      <c r="G5881" s="15">
        <f>TRUNC(F5881*D5881, 1)</f>
        <v>29933.200000000001</v>
      </c>
      <c r="H5881" s="6" t="s">
        <v>5631</v>
      </c>
      <c r="I5881" s="6" t="s">
        <v>5631</v>
      </c>
      <c r="K5881" s="6" t="s">
        <v>724</v>
      </c>
      <c r="L5881" s="6" t="s">
        <v>5631</v>
      </c>
      <c r="M5881" s="6" t="s">
        <v>4136</v>
      </c>
      <c r="N5881" s="6" t="s">
        <v>4538</v>
      </c>
    </row>
    <row r="5882" spans="1:14" ht="15" customHeight="1">
      <c r="B5882" s="6" t="s">
        <v>4803</v>
      </c>
      <c r="G5882" s="14">
        <f>TRUNC(G5881, 0)</f>
        <v>29933</v>
      </c>
    </row>
    <row r="5883" spans="1:14" ht="15" customHeight="1">
      <c r="A5883" s="6" t="s">
        <v>3802</v>
      </c>
      <c r="B5883" s="6" t="s">
        <v>2171</v>
      </c>
      <c r="C5883" s="6" t="s">
        <v>4283</v>
      </c>
      <c r="D5883" s="6">
        <v>107.3</v>
      </c>
      <c r="E5883" s="16" t="s">
        <v>5542</v>
      </c>
      <c r="F5883" s="16">
        <f>중기기초자료!D731</f>
        <v>1223</v>
      </c>
      <c r="G5883" s="15">
        <f>TRUNC(F5883*D5883, 1)</f>
        <v>131227.9</v>
      </c>
      <c r="H5883" s="6" t="s">
        <v>5631</v>
      </c>
      <c r="I5883" s="6" t="s">
        <v>5631</v>
      </c>
      <c r="K5883" s="6" t="s">
        <v>4875</v>
      </c>
      <c r="L5883" s="6" t="s">
        <v>5631</v>
      </c>
      <c r="M5883" s="6" t="s">
        <v>1155</v>
      </c>
    </row>
    <row r="5884" spans="1:14" ht="15" customHeight="1">
      <c r="B5884" s="6" t="s">
        <v>1786</v>
      </c>
      <c r="C5884" s="6" t="s">
        <v>4283</v>
      </c>
      <c r="D5884" s="6">
        <v>24</v>
      </c>
      <c r="E5884" s="16" t="s">
        <v>2305</v>
      </c>
      <c r="F5884" s="16">
        <v>0</v>
      </c>
      <c r="G5884" s="15">
        <f>TRUNC((G5883) * D5884/100, 1)</f>
        <v>31494.6</v>
      </c>
      <c r="H5884" s="6" t="s">
        <v>5631</v>
      </c>
      <c r="I5884" s="6" t="s">
        <v>5631</v>
      </c>
      <c r="K5884" s="6" t="s">
        <v>3386</v>
      </c>
      <c r="L5884" s="6" t="s">
        <v>5631</v>
      </c>
      <c r="M5884" s="6" t="s">
        <v>3749</v>
      </c>
      <c r="N5884" s="6" t="s">
        <v>5631</v>
      </c>
    </row>
    <row r="5885" spans="1:14" ht="15" customHeight="1">
      <c r="B5885" s="6" t="s">
        <v>4803</v>
      </c>
      <c r="G5885" s="14">
        <f>TRUNC(G5883+G5884, 0)</f>
        <v>162722</v>
      </c>
    </row>
    <row r="5886" spans="1:14" ht="15" customHeight="1">
      <c r="A5886" s="6" t="s">
        <v>2270</v>
      </c>
      <c r="B5886" s="6" t="s">
        <v>1440</v>
      </c>
      <c r="C5886" s="6" t="s">
        <v>1369</v>
      </c>
      <c r="D5886" s="6">
        <v>1</v>
      </c>
      <c r="E5886" s="15" t="s">
        <v>3317</v>
      </c>
      <c r="F5886" s="15">
        <f>TRUNC(중기기초자료!E723 * 중기전역변수!C19, 1)</f>
        <v>18412.2</v>
      </c>
      <c r="G5886" s="15">
        <f>TRUNC(F5886*D5886, 1)</f>
        <v>18412.2</v>
      </c>
      <c r="H5886" s="6" t="s">
        <v>5631</v>
      </c>
      <c r="I5886" s="6" t="s">
        <v>5631</v>
      </c>
      <c r="K5886" s="6" t="s">
        <v>3156</v>
      </c>
      <c r="L5886" s="6" t="s">
        <v>5631</v>
      </c>
      <c r="M5886" s="6" t="s">
        <v>3203</v>
      </c>
    </row>
    <row r="5887" spans="1:14" ht="15" customHeight="1">
      <c r="B5887" s="6" t="s">
        <v>4803</v>
      </c>
      <c r="G5887" s="14">
        <f>TRUNC(G5886, 0)</f>
        <v>18412</v>
      </c>
    </row>
    <row r="5888" spans="1:14" ht="15" customHeight="1">
      <c r="B5888" s="6" t="s">
        <v>588</v>
      </c>
      <c r="G5888" s="14">
        <f>TRUNC(G5882+G5885+G5887, 0)</f>
        <v>211067</v>
      </c>
    </row>
    <row r="5889" spans="1:14" ht="15" customHeight="1">
      <c r="A5889" s="13"/>
      <c r="B5889" s="13"/>
      <c r="C5889" s="13"/>
      <c r="D5889" s="13"/>
      <c r="E5889" s="13"/>
      <c r="F5889" s="13"/>
      <c r="G5889" s="13"/>
      <c r="H5889" s="13"/>
    </row>
    <row r="5890" spans="1:14" ht="15" customHeight="1">
      <c r="A5890" s="13" t="s">
        <v>4970</v>
      </c>
      <c r="B5890" s="13" t="s">
        <v>1400</v>
      </c>
      <c r="C5890" s="13"/>
      <c r="D5890" s="13"/>
      <c r="E5890" s="13"/>
      <c r="F5890" s="13"/>
      <c r="G5890" s="13"/>
      <c r="H5890" s="13"/>
      <c r="I5890" s="6" t="s">
        <v>5631</v>
      </c>
      <c r="J5890" s="6" t="s">
        <v>2263</v>
      </c>
    </row>
    <row r="5891" spans="1:14" ht="15" customHeight="1">
      <c r="A5891" s="13" t="s">
        <v>1567</v>
      </c>
      <c r="B5891" s="13" t="s">
        <v>1188</v>
      </c>
      <c r="C5891" s="13"/>
      <c r="D5891" s="13"/>
      <c r="E5891" s="13"/>
      <c r="F5891" s="13"/>
      <c r="G5891" s="13"/>
      <c r="H5891" s="13"/>
    </row>
    <row r="5892" spans="1:14" ht="15" customHeight="1">
      <c r="A5892" s="5" t="s">
        <v>4302</v>
      </c>
      <c r="B5892" s="5"/>
      <c r="C5892" s="5" t="s">
        <v>2755</v>
      </c>
      <c r="D5892" s="5" t="s">
        <v>182</v>
      </c>
      <c r="E5892" s="5" t="s">
        <v>5266</v>
      </c>
      <c r="F5892" s="5" t="s">
        <v>1321</v>
      </c>
      <c r="G5892" s="5" t="s">
        <v>780</v>
      </c>
      <c r="H5892" s="5" t="s">
        <v>1458</v>
      </c>
    </row>
    <row r="5893" spans="1:14" ht="15" customHeight="1">
      <c r="A5893" s="6" t="s">
        <v>405</v>
      </c>
      <c r="B5893" s="6" t="s">
        <v>4986</v>
      </c>
      <c r="C5893" s="6" t="s">
        <v>3342</v>
      </c>
      <c r="D5893" s="6">
        <f>(1125 + 563 + 606)*10^-4</f>
        <v>0.22940000000000002</v>
      </c>
      <c r="E5893" s="14" t="s">
        <v>740</v>
      </c>
      <c r="F5893" s="14">
        <f>중기기초자료!F520</f>
        <v>315</v>
      </c>
      <c r="G5893" s="15">
        <f>TRUNC(F5893*D5893, 1)</f>
        <v>72.2</v>
      </c>
      <c r="H5893" s="6" t="s">
        <v>5631</v>
      </c>
      <c r="I5893" s="6" t="s">
        <v>5631</v>
      </c>
      <c r="K5893" s="6" t="s">
        <v>724</v>
      </c>
      <c r="L5893" s="6" t="s">
        <v>5631</v>
      </c>
      <c r="M5893" s="6" t="s">
        <v>3761</v>
      </c>
      <c r="N5893" s="6" t="s">
        <v>4538</v>
      </c>
    </row>
    <row r="5894" spans="1:14" ht="15" customHeight="1">
      <c r="B5894" s="6" t="s">
        <v>4803</v>
      </c>
      <c r="G5894" s="14">
        <f>TRUNC(G5893, 0)</f>
        <v>72</v>
      </c>
    </row>
    <row r="5895" spans="1:14" ht="15" customHeight="1">
      <c r="A5895" s="6" t="s">
        <v>3802</v>
      </c>
    </row>
    <row r="5896" spans="1:14" ht="15" customHeight="1">
      <c r="B5896" s="6" t="s">
        <v>4803</v>
      </c>
    </row>
    <row r="5897" spans="1:14" ht="15" customHeight="1">
      <c r="A5897" s="6" t="s">
        <v>2270</v>
      </c>
    </row>
    <row r="5898" spans="1:14" ht="15" customHeight="1">
      <c r="B5898" s="6" t="s">
        <v>4803</v>
      </c>
    </row>
    <row r="5899" spans="1:14" ht="15" customHeight="1">
      <c r="B5899" s="6" t="s">
        <v>588</v>
      </c>
      <c r="G5899" s="14">
        <f>TRUNC(G5894+G5896+G5898, 0)</f>
        <v>72</v>
      </c>
    </row>
    <row r="5900" spans="1:14" ht="15" customHeight="1">
      <c r="A5900" s="13"/>
      <c r="B5900" s="13"/>
      <c r="C5900" s="13"/>
      <c r="D5900" s="13"/>
      <c r="E5900" s="13"/>
      <c r="F5900" s="13"/>
      <c r="G5900" s="13"/>
      <c r="H5900" s="13"/>
    </row>
    <row r="5901" spans="1:14" ht="15" customHeight="1">
      <c r="A5901" s="13" t="s">
        <v>4970</v>
      </c>
      <c r="B5901" s="13" t="s">
        <v>4895</v>
      </c>
      <c r="C5901" s="13"/>
      <c r="D5901" s="13"/>
      <c r="E5901" s="13"/>
      <c r="F5901" s="13"/>
      <c r="G5901" s="13"/>
      <c r="H5901" s="13"/>
      <c r="I5901" s="6" t="s">
        <v>5631</v>
      </c>
      <c r="J5901" s="6" t="s">
        <v>1811</v>
      </c>
    </row>
    <row r="5902" spans="1:14" ht="15" customHeight="1">
      <c r="A5902" s="13" t="s">
        <v>1567</v>
      </c>
      <c r="B5902" s="13" t="s">
        <v>3477</v>
      </c>
      <c r="C5902" s="13"/>
      <c r="D5902" s="13"/>
      <c r="E5902" s="13"/>
      <c r="F5902" s="13"/>
      <c r="G5902" s="13"/>
      <c r="H5902" s="13"/>
    </row>
    <row r="5903" spans="1:14" ht="15" customHeight="1">
      <c r="A5903" s="5" t="s">
        <v>4302</v>
      </c>
      <c r="B5903" s="5"/>
      <c r="C5903" s="5" t="s">
        <v>2755</v>
      </c>
      <c r="D5903" s="5" t="s">
        <v>182</v>
      </c>
      <c r="E5903" s="5" t="s">
        <v>5266</v>
      </c>
      <c r="F5903" s="5" t="s">
        <v>1321</v>
      </c>
      <c r="G5903" s="5" t="s">
        <v>780</v>
      </c>
      <c r="H5903" s="5" t="s">
        <v>1458</v>
      </c>
    </row>
    <row r="5904" spans="1:14" ht="15" customHeight="1">
      <c r="A5904" s="6" t="s">
        <v>405</v>
      </c>
      <c r="B5904" s="6" t="s">
        <v>4986</v>
      </c>
      <c r="C5904" s="6" t="s">
        <v>3133</v>
      </c>
      <c r="D5904" s="6">
        <f>(1125 + 563 + 606)*10^-4</f>
        <v>0.22940000000000002</v>
      </c>
      <c r="E5904" s="14" t="s">
        <v>740</v>
      </c>
      <c r="F5904" s="14">
        <f>중기기초자료!F521</f>
        <v>413</v>
      </c>
      <c r="G5904" s="15">
        <f>TRUNC(F5904*D5904, 1)</f>
        <v>94.7</v>
      </c>
      <c r="H5904" s="6" t="s">
        <v>5631</v>
      </c>
      <c r="I5904" s="6" t="s">
        <v>5631</v>
      </c>
      <c r="K5904" s="6" t="s">
        <v>724</v>
      </c>
      <c r="L5904" s="6" t="s">
        <v>5631</v>
      </c>
      <c r="M5904" s="6" t="s">
        <v>3344</v>
      </c>
      <c r="N5904" s="6" t="s">
        <v>4538</v>
      </c>
    </row>
    <row r="5905" spans="1:14" ht="15" customHeight="1">
      <c r="B5905" s="6" t="s">
        <v>4803</v>
      </c>
      <c r="G5905" s="14">
        <f>TRUNC(G5904, 0)</f>
        <v>94</v>
      </c>
    </row>
    <row r="5906" spans="1:14" ht="15" customHeight="1">
      <c r="A5906" s="6" t="s">
        <v>3802</v>
      </c>
    </row>
    <row r="5907" spans="1:14" ht="15" customHeight="1">
      <c r="B5907" s="6" t="s">
        <v>4803</v>
      </c>
    </row>
    <row r="5908" spans="1:14" ht="15" customHeight="1">
      <c r="A5908" s="6" t="s">
        <v>2270</v>
      </c>
    </row>
    <row r="5909" spans="1:14" ht="15" customHeight="1">
      <c r="B5909" s="6" t="s">
        <v>4803</v>
      </c>
    </row>
    <row r="5910" spans="1:14" ht="15" customHeight="1">
      <c r="B5910" s="6" t="s">
        <v>588</v>
      </c>
      <c r="G5910" s="14">
        <f>TRUNC(G5905+G5907+G5909, 0)</f>
        <v>94</v>
      </c>
    </row>
    <row r="5911" spans="1:14" ht="15" customHeight="1">
      <c r="A5911" s="13"/>
      <c r="B5911" s="13"/>
      <c r="C5911" s="13"/>
      <c r="D5911" s="13"/>
      <c r="E5911" s="13"/>
      <c r="F5911" s="13"/>
      <c r="G5911" s="13"/>
      <c r="H5911" s="13"/>
    </row>
    <row r="5912" spans="1:14" ht="15" customHeight="1">
      <c r="A5912" s="13" t="s">
        <v>4970</v>
      </c>
      <c r="B5912" s="13" t="s">
        <v>4115</v>
      </c>
      <c r="C5912" s="13"/>
      <c r="D5912" s="13"/>
      <c r="E5912" s="13"/>
      <c r="F5912" s="13"/>
      <c r="G5912" s="13"/>
      <c r="H5912" s="13"/>
      <c r="I5912" s="6" t="s">
        <v>5631</v>
      </c>
      <c r="J5912" s="6" t="s">
        <v>4675</v>
      </c>
    </row>
    <row r="5913" spans="1:14" ht="15" customHeight="1">
      <c r="A5913" s="13" t="s">
        <v>1567</v>
      </c>
      <c r="B5913" s="13" t="s">
        <v>5254</v>
      </c>
      <c r="C5913" s="13"/>
      <c r="D5913" s="13"/>
      <c r="E5913" s="13"/>
      <c r="F5913" s="13"/>
      <c r="G5913" s="13"/>
      <c r="H5913" s="13"/>
    </row>
    <row r="5914" spans="1:14" ht="15" customHeight="1">
      <c r="A5914" s="5" t="s">
        <v>4302</v>
      </c>
      <c r="B5914" s="5"/>
      <c r="C5914" s="5" t="s">
        <v>2755</v>
      </c>
      <c r="D5914" s="5" t="s">
        <v>182</v>
      </c>
      <c r="E5914" s="5" t="s">
        <v>5266</v>
      </c>
      <c r="F5914" s="5" t="s">
        <v>1321</v>
      </c>
      <c r="G5914" s="5" t="s">
        <v>780</v>
      </c>
      <c r="H5914" s="5" t="s">
        <v>1458</v>
      </c>
    </row>
    <row r="5915" spans="1:14" ht="15" customHeight="1">
      <c r="A5915" s="6" t="s">
        <v>405</v>
      </c>
      <c r="B5915" s="6" t="s">
        <v>4986</v>
      </c>
      <c r="C5915" s="6" t="s">
        <v>5030</v>
      </c>
      <c r="D5915" s="6">
        <f>(1125 + 563 + 606)*10^-4</f>
        <v>0.22940000000000002</v>
      </c>
      <c r="E5915" s="14" t="s">
        <v>740</v>
      </c>
      <c r="F5915" s="14">
        <f>중기기초자료!F522</f>
        <v>464</v>
      </c>
      <c r="G5915" s="15">
        <f>TRUNC(F5915*D5915, 1)</f>
        <v>106.4</v>
      </c>
      <c r="H5915" s="6" t="s">
        <v>5631</v>
      </c>
      <c r="I5915" s="6" t="s">
        <v>5631</v>
      </c>
      <c r="K5915" s="6" t="s">
        <v>724</v>
      </c>
      <c r="L5915" s="6" t="s">
        <v>5631</v>
      </c>
      <c r="M5915" s="6" t="s">
        <v>744</v>
      </c>
      <c r="N5915" s="6" t="s">
        <v>4538</v>
      </c>
    </row>
    <row r="5916" spans="1:14" ht="15" customHeight="1">
      <c r="B5916" s="6" t="s">
        <v>4803</v>
      </c>
      <c r="G5916" s="14">
        <f>TRUNC(G5915, 0)</f>
        <v>106</v>
      </c>
    </row>
    <row r="5917" spans="1:14" ht="15" customHeight="1">
      <c r="A5917" s="6" t="s">
        <v>3802</v>
      </c>
    </row>
    <row r="5918" spans="1:14" ht="15" customHeight="1">
      <c r="B5918" s="6" t="s">
        <v>4803</v>
      </c>
    </row>
    <row r="5919" spans="1:14" ht="15" customHeight="1">
      <c r="A5919" s="6" t="s">
        <v>2270</v>
      </c>
    </row>
    <row r="5920" spans="1:14" ht="15" customHeight="1">
      <c r="B5920" s="6" t="s">
        <v>4803</v>
      </c>
    </row>
    <row r="5921" spans="1:14" ht="15" customHeight="1">
      <c r="B5921" s="6" t="s">
        <v>588</v>
      </c>
      <c r="G5921" s="14">
        <f>TRUNC(G5916+G5918+G5920, 0)</f>
        <v>106</v>
      </c>
    </row>
    <row r="5922" spans="1:14" ht="15" customHeight="1">
      <c r="A5922" s="13"/>
      <c r="B5922" s="13"/>
      <c r="C5922" s="13"/>
      <c r="D5922" s="13"/>
      <c r="E5922" s="13"/>
      <c r="F5922" s="13"/>
      <c r="G5922" s="13"/>
      <c r="H5922" s="13"/>
    </row>
    <row r="5923" spans="1:14" ht="15" customHeight="1">
      <c r="A5923" s="13" t="s">
        <v>4970</v>
      </c>
      <c r="B5923" s="13" t="s">
        <v>2072</v>
      </c>
      <c r="C5923" s="13"/>
      <c r="D5923" s="13"/>
      <c r="E5923" s="13"/>
      <c r="F5923" s="13"/>
      <c r="G5923" s="13"/>
      <c r="H5923" s="13"/>
      <c r="I5923" s="6" t="s">
        <v>5631</v>
      </c>
      <c r="J5923" s="6" t="s">
        <v>5019</v>
      </c>
    </row>
    <row r="5924" spans="1:14" ht="15" customHeight="1">
      <c r="A5924" s="13" t="s">
        <v>1567</v>
      </c>
      <c r="B5924" s="13" t="s">
        <v>4618</v>
      </c>
      <c r="C5924" s="13"/>
      <c r="D5924" s="13"/>
      <c r="E5924" s="13"/>
      <c r="F5924" s="13"/>
      <c r="G5924" s="13"/>
      <c r="H5924" s="13"/>
    </row>
    <row r="5925" spans="1:14" ht="15" customHeight="1">
      <c r="A5925" s="5" t="s">
        <v>4302</v>
      </c>
      <c r="B5925" s="5"/>
      <c r="C5925" s="5" t="s">
        <v>2755</v>
      </c>
      <c r="D5925" s="5" t="s">
        <v>182</v>
      </c>
      <c r="E5925" s="5" t="s">
        <v>5266</v>
      </c>
      <c r="F5925" s="5" t="s">
        <v>1321</v>
      </c>
      <c r="G5925" s="5" t="s">
        <v>780</v>
      </c>
      <c r="H5925" s="5" t="s">
        <v>1458</v>
      </c>
    </row>
    <row r="5926" spans="1:14" ht="15" customHeight="1">
      <c r="A5926" s="6" t="s">
        <v>405</v>
      </c>
      <c r="B5926" s="6" t="s">
        <v>4986</v>
      </c>
      <c r="C5926" s="6" t="s">
        <v>5340</v>
      </c>
      <c r="D5926" s="6">
        <f>(1125 + 563 + 606)*10^-4</f>
        <v>0.22940000000000002</v>
      </c>
      <c r="E5926" s="14" t="s">
        <v>740</v>
      </c>
      <c r="F5926" s="14">
        <f>중기기초자료!F523</f>
        <v>544</v>
      </c>
      <c r="G5926" s="15">
        <f>TRUNC(F5926*D5926, 1)</f>
        <v>124.7</v>
      </c>
      <c r="H5926" s="6" t="s">
        <v>5631</v>
      </c>
      <c r="I5926" s="6" t="s">
        <v>5631</v>
      </c>
      <c r="K5926" s="6" t="s">
        <v>724</v>
      </c>
      <c r="L5926" s="6" t="s">
        <v>5631</v>
      </c>
      <c r="M5926" s="6" t="s">
        <v>926</v>
      </c>
      <c r="N5926" s="6" t="s">
        <v>4538</v>
      </c>
    </row>
    <row r="5927" spans="1:14" ht="15" customHeight="1">
      <c r="B5927" s="6" t="s">
        <v>4803</v>
      </c>
      <c r="G5927" s="14">
        <f>TRUNC(G5926, 0)</f>
        <v>124</v>
      </c>
    </row>
    <row r="5928" spans="1:14" ht="15" customHeight="1">
      <c r="A5928" s="6" t="s">
        <v>3802</v>
      </c>
    </row>
    <row r="5929" spans="1:14" ht="15" customHeight="1">
      <c r="B5929" s="6" t="s">
        <v>4803</v>
      </c>
    </row>
    <row r="5930" spans="1:14" ht="15" customHeight="1">
      <c r="A5930" s="6" t="s">
        <v>2270</v>
      </c>
    </row>
    <row r="5931" spans="1:14" ht="15" customHeight="1">
      <c r="B5931" s="6" t="s">
        <v>4803</v>
      </c>
    </row>
    <row r="5932" spans="1:14" ht="15" customHeight="1">
      <c r="B5932" s="6" t="s">
        <v>588</v>
      </c>
      <c r="G5932" s="14">
        <f>TRUNC(G5927+G5929+G5931, 0)</f>
        <v>124</v>
      </c>
    </row>
    <row r="5933" spans="1:14" ht="15" customHeight="1">
      <c r="A5933" s="13"/>
      <c r="B5933" s="13"/>
      <c r="C5933" s="13"/>
      <c r="D5933" s="13"/>
      <c r="E5933" s="13"/>
      <c r="F5933" s="13"/>
      <c r="G5933" s="13"/>
      <c r="H5933" s="13"/>
    </row>
    <row r="5934" spans="1:14" ht="15" customHeight="1">
      <c r="A5934" s="13" t="s">
        <v>4970</v>
      </c>
      <c r="B5934" s="13" t="s">
        <v>3036</v>
      </c>
      <c r="C5934" s="13"/>
      <c r="D5934" s="13"/>
      <c r="E5934" s="13"/>
      <c r="F5934" s="13"/>
      <c r="G5934" s="13"/>
      <c r="H5934" s="13"/>
      <c r="I5934" s="6" t="s">
        <v>5631</v>
      </c>
      <c r="J5934" s="6" t="s">
        <v>3959</v>
      </c>
    </row>
    <row r="5935" spans="1:14" ht="15" customHeight="1">
      <c r="A5935" s="13" t="s">
        <v>1567</v>
      </c>
      <c r="B5935" s="13" t="s">
        <v>5628</v>
      </c>
      <c r="C5935" s="13"/>
      <c r="D5935" s="13"/>
      <c r="E5935" s="13"/>
      <c r="F5935" s="13"/>
      <c r="G5935" s="13"/>
      <c r="H5935" s="13"/>
    </row>
    <row r="5936" spans="1:14" ht="15" customHeight="1">
      <c r="A5936" s="5" t="s">
        <v>4302</v>
      </c>
      <c r="B5936" s="5"/>
      <c r="C5936" s="5" t="s">
        <v>2755</v>
      </c>
      <c r="D5936" s="5" t="s">
        <v>182</v>
      </c>
      <c r="E5936" s="5" t="s">
        <v>5266</v>
      </c>
      <c r="F5936" s="5" t="s">
        <v>1321</v>
      </c>
      <c r="G5936" s="5" t="s">
        <v>780</v>
      </c>
      <c r="H5936" s="5" t="s">
        <v>1458</v>
      </c>
    </row>
    <row r="5937" spans="1:14" ht="15" customHeight="1">
      <c r="A5937" s="6" t="s">
        <v>405</v>
      </c>
      <c r="B5937" s="6" t="s">
        <v>1116</v>
      </c>
      <c r="C5937" s="6" t="s">
        <v>3342</v>
      </c>
      <c r="D5937" s="6">
        <f>(1125 + 563 + 606)*10^-4</f>
        <v>0.22940000000000002</v>
      </c>
      <c r="E5937" s="14" t="s">
        <v>740</v>
      </c>
      <c r="F5937" s="14">
        <f>중기기초자료!F524</f>
        <v>1260</v>
      </c>
      <c r="G5937" s="15">
        <f>TRUNC(F5937*D5937, 1)</f>
        <v>289</v>
      </c>
      <c r="H5937" s="6" t="s">
        <v>5631</v>
      </c>
      <c r="I5937" s="6" t="s">
        <v>5631</v>
      </c>
      <c r="K5937" s="6" t="s">
        <v>724</v>
      </c>
      <c r="L5937" s="6" t="s">
        <v>5631</v>
      </c>
      <c r="M5937" s="6" t="s">
        <v>2756</v>
      </c>
      <c r="N5937" s="6" t="s">
        <v>4538</v>
      </c>
    </row>
    <row r="5938" spans="1:14" ht="15" customHeight="1">
      <c r="B5938" s="6" t="s">
        <v>4803</v>
      </c>
      <c r="G5938" s="14">
        <f>TRUNC(G5937, 0)</f>
        <v>289</v>
      </c>
    </row>
    <row r="5939" spans="1:14" ht="15" customHeight="1">
      <c r="A5939" s="6" t="s">
        <v>3802</v>
      </c>
    </row>
    <row r="5940" spans="1:14" ht="15" customHeight="1">
      <c r="B5940" s="6" t="s">
        <v>4803</v>
      </c>
    </row>
    <row r="5941" spans="1:14" ht="15" customHeight="1">
      <c r="A5941" s="6" t="s">
        <v>2270</v>
      </c>
    </row>
    <row r="5942" spans="1:14" ht="15" customHeight="1">
      <c r="B5942" s="6" t="s">
        <v>4803</v>
      </c>
    </row>
    <row r="5943" spans="1:14" ht="15" customHeight="1">
      <c r="B5943" s="6" t="s">
        <v>588</v>
      </c>
      <c r="G5943" s="14">
        <f>TRUNC(G5938+G5940+G5942, 0)</f>
        <v>289</v>
      </c>
    </row>
    <row r="5944" spans="1:14" ht="15" customHeight="1">
      <c r="A5944" s="13"/>
      <c r="B5944" s="13"/>
      <c r="C5944" s="13"/>
      <c r="D5944" s="13"/>
      <c r="E5944" s="13"/>
      <c r="F5944" s="13"/>
      <c r="G5944" s="13"/>
      <c r="H5944" s="13"/>
    </row>
    <row r="5945" spans="1:14" ht="15" customHeight="1">
      <c r="A5945" s="13" t="s">
        <v>4970</v>
      </c>
      <c r="B5945" s="13" t="s">
        <v>2348</v>
      </c>
      <c r="C5945" s="13"/>
      <c r="D5945" s="13"/>
      <c r="E5945" s="13"/>
      <c r="F5945" s="13"/>
      <c r="G5945" s="13"/>
      <c r="H5945" s="13"/>
      <c r="I5945" s="6" t="s">
        <v>5631</v>
      </c>
      <c r="J5945" s="6" t="s">
        <v>2854</v>
      </c>
    </row>
    <row r="5946" spans="1:14" ht="15" customHeight="1">
      <c r="A5946" s="13" t="s">
        <v>1567</v>
      </c>
      <c r="B5946" s="13" t="s">
        <v>913</v>
      </c>
      <c r="C5946" s="13"/>
      <c r="D5946" s="13"/>
      <c r="E5946" s="13"/>
      <c r="F5946" s="13"/>
      <c r="G5946" s="13"/>
      <c r="H5946" s="13"/>
    </row>
    <row r="5947" spans="1:14" ht="15" customHeight="1">
      <c r="A5947" s="5" t="s">
        <v>4302</v>
      </c>
      <c r="B5947" s="5"/>
      <c r="C5947" s="5" t="s">
        <v>2755</v>
      </c>
      <c r="D5947" s="5" t="s">
        <v>182</v>
      </c>
      <c r="E5947" s="5" t="s">
        <v>5266</v>
      </c>
      <c r="F5947" s="5" t="s">
        <v>1321</v>
      </c>
      <c r="G5947" s="5" t="s">
        <v>780</v>
      </c>
      <c r="H5947" s="5" t="s">
        <v>1458</v>
      </c>
    </row>
    <row r="5948" spans="1:14" ht="15" customHeight="1">
      <c r="A5948" s="6" t="s">
        <v>405</v>
      </c>
      <c r="B5948" s="6" t="s">
        <v>1116</v>
      </c>
      <c r="C5948" s="6" t="s">
        <v>3133</v>
      </c>
      <c r="D5948" s="6">
        <f>(1125 + 563 + 606)*10^-4</f>
        <v>0.22940000000000002</v>
      </c>
      <c r="E5948" s="14" t="s">
        <v>740</v>
      </c>
      <c r="F5948" s="14">
        <f>중기기초자료!F525</f>
        <v>1449</v>
      </c>
      <c r="G5948" s="15">
        <f>TRUNC(F5948*D5948, 1)</f>
        <v>332.4</v>
      </c>
      <c r="H5948" s="6" t="s">
        <v>5631</v>
      </c>
      <c r="I5948" s="6" t="s">
        <v>5631</v>
      </c>
      <c r="K5948" s="6" t="s">
        <v>724</v>
      </c>
      <c r="L5948" s="6" t="s">
        <v>5631</v>
      </c>
      <c r="M5948" s="6" t="s">
        <v>1655</v>
      </c>
      <c r="N5948" s="6" t="s">
        <v>4538</v>
      </c>
    </row>
    <row r="5949" spans="1:14" ht="15" customHeight="1">
      <c r="B5949" s="6" t="s">
        <v>4803</v>
      </c>
      <c r="G5949" s="14">
        <f>TRUNC(G5948, 0)</f>
        <v>332</v>
      </c>
    </row>
    <row r="5950" spans="1:14" ht="15" customHeight="1">
      <c r="A5950" s="6" t="s">
        <v>3802</v>
      </c>
    </row>
    <row r="5951" spans="1:14" ht="15" customHeight="1">
      <c r="B5951" s="6" t="s">
        <v>4803</v>
      </c>
    </row>
    <row r="5952" spans="1:14" ht="15" customHeight="1">
      <c r="A5952" s="6" t="s">
        <v>2270</v>
      </c>
    </row>
    <row r="5953" spans="1:14" ht="15" customHeight="1">
      <c r="B5953" s="6" t="s">
        <v>4803</v>
      </c>
    </row>
    <row r="5954" spans="1:14" ht="15" customHeight="1">
      <c r="B5954" s="6" t="s">
        <v>588</v>
      </c>
      <c r="G5954" s="14">
        <f>TRUNC(G5949+G5951+G5953, 0)</f>
        <v>332</v>
      </c>
    </row>
    <row r="5955" spans="1:14" ht="15" customHeight="1">
      <c r="A5955" s="13"/>
      <c r="B5955" s="13"/>
      <c r="C5955" s="13"/>
      <c r="D5955" s="13"/>
      <c r="E5955" s="13"/>
      <c r="F5955" s="13"/>
      <c r="G5955" s="13"/>
      <c r="H5955" s="13"/>
    </row>
    <row r="5956" spans="1:14" ht="15" customHeight="1">
      <c r="A5956" s="13" t="s">
        <v>4970</v>
      </c>
      <c r="B5956" s="13" t="s">
        <v>229</v>
      </c>
      <c r="C5956" s="13"/>
      <c r="D5956" s="13"/>
      <c r="E5956" s="13"/>
      <c r="F5956" s="13"/>
      <c r="G5956" s="13"/>
      <c r="H5956" s="13"/>
      <c r="I5956" s="6" t="s">
        <v>5631</v>
      </c>
      <c r="J5956" s="6" t="s">
        <v>111</v>
      </c>
    </row>
    <row r="5957" spans="1:14" ht="15" customHeight="1">
      <c r="A5957" s="13" t="s">
        <v>1567</v>
      </c>
      <c r="B5957" s="13" t="s">
        <v>881</v>
      </c>
      <c r="C5957" s="13"/>
      <c r="D5957" s="13"/>
      <c r="E5957" s="13"/>
      <c r="F5957" s="13"/>
      <c r="G5957" s="13"/>
      <c r="H5957" s="13"/>
    </row>
    <row r="5958" spans="1:14" ht="15" customHeight="1">
      <c r="A5958" s="5" t="s">
        <v>4302</v>
      </c>
      <c r="B5958" s="5"/>
      <c r="C5958" s="5" t="s">
        <v>2755</v>
      </c>
      <c r="D5958" s="5" t="s">
        <v>182</v>
      </c>
      <c r="E5958" s="5" t="s">
        <v>5266</v>
      </c>
      <c r="F5958" s="5" t="s">
        <v>1321</v>
      </c>
      <c r="G5958" s="5" t="s">
        <v>780</v>
      </c>
      <c r="H5958" s="5" t="s">
        <v>1458</v>
      </c>
    </row>
    <row r="5959" spans="1:14" ht="15" customHeight="1">
      <c r="A5959" s="6" t="s">
        <v>405</v>
      </c>
      <c r="B5959" s="6" t="s">
        <v>1116</v>
      </c>
      <c r="C5959" s="6" t="s">
        <v>5030</v>
      </c>
      <c r="D5959" s="6">
        <f>(1125 + 563 + 606)*10^-4</f>
        <v>0.22940000000000002</v>
      </c>
      <c r="E5959" s="14" t="s">
        <v>740</v>
      </c>
      <c r="F5959" s="14">
        <f>중기기초자료!F526</f>
        <v>1890</v>
      </c>
      <c r="G5959" s="15">
        <f>TRUNC(F5959*D5959, 1)</f>
        <v>433.5</v>
      </c>
      <c r="H5959" s="6" t="s">
        <v>5631</v>
      </c>
      <c r="I5959" s="6" t="s">
        <v>5631</v>
      </c>
      <c r="K5959" s="6" t="s">
        <v>724</v>
      </c>
      <c r="L5959" s="6" t="s">
        <v>5631</v>
      </c>
      <c r="M5959" s="6" t="s">
        <v>4556</v>
      </c>
      <c r="N5959" s="6" t="s">
        <v>4538</v>
      </c>
    </row>
    <row r="5960" spans="1:14" ht="15" customHeight="1">
      <c r="B5960" s="6" t="s">
        <v>4803</v>
      </c>
      <c r="G5960" s="14">
        <f>TRUNC(G5959, 0)</f>
        <v>433</v>
      </c>
    </row>
    <row r="5961" spans="1:14" ht="15" customHeight="1">
      <c r="A5961" s="6" t="s">
        <v>3802</v>
      </c>
    </row>
    <row r="5962" spans="1:14" ht="15" customHeight="1">
      <c r="B5962" s="6" t="s">
        <v>4803</v>
      </c>
    </row>
    <row r="5963" spans="1:14" ht="15" customHeight="1">
      <c r="A5963" s="6" t="s">
        <v>2270</v>
      </c>
    </row>
    <row r="5964" spans="1:14" ht="15" customHeight="1">
      <c r="B5964" s="6" t="s">
        <v>4803</v>
      </c>
    </row>
    <row r="5965" spans="1:14" ht="15" customHeight="1">
      <c r="B5965" s="6" t="s">
        <v>588</v>
      </c>
      <c r="G5965" s="14">
        <f>TRUNC(G5960+G5962+G5964, 0)</f>
        <v>433</v>
      </c>
    </row>
    <row r="5966" spans="1:14" ht="15" customHeight="1">
      <c r="A5966" s="13"/>
      <c r="B5966" s="13"/>
      <c r="C5966" s="13"/>
      <c r="D5966" s="13"/>
      <c r="E5966" s="13"/>
      <c r="F5966" s="13"/>
      <c r="G5966" s="13"/>
      <c r="H5966" s="13"/>
    </row>
    <row r="5967" spans="1:14" ht="15" customHeight="1">
      <c r="A5967" s="13" t="s">
        <v>4970</v>
      </c>
      <c r="B5967" s="13" t="s">
        <v>4587</v>
      </c>
      <c r="C5967" s="13"/>
      <c r="D5967" s="13"/>
      <c r="E5967" s="13"/>
      <c r="F5967" s="13"/>
      <c r="G5967" s="13"/>
      <c r="H5967" s="13"/>
      <c r="I5967" s="6" t="s">
        <v>5631</v>
      </c>
      <c r="J5967" s="6" t="s">
        <v>758</v>
      </c>
    </row>
    <row r="5968" spans="1:14" ht="15" customHeight="1">
      <c r="A5968" s="13" t="s">
        <v>1567</v>
      </c>
      <c r="B5968" s="13" t="s">
        <v>412</v>
      </c>
      <c r="C5968" s="13"/>
      <c r="D5968" s="13"/>
      <c r="E5968" s="13"/>
      <c r="F5968" s="13"/>
      <c r="G5968" s="13"/>
      <c r="H5968" s="13"/>
    </row>
    <row r="5969" spans="1:14" ht="15" customHeight="1">
      <c r="A5969" s="5" t="s">
        <v>4302</v>
      </c>
      <c r="B5969" s="5"/>
      <c r="C5969" s="5" t="s">
        <v>2755</v>
      </c>
      <c r="D5969" s="5" t="s">
        <v>182</v>
      </c>
      <c r="E5969" s="5" t="s">
        <v>5266</v>
      </c>
      <c r="F5969" s="5" t="s">
        <v>1321</v>
      </c>
      <c r="G5969" s="5" t="s">
        <v>780</v>
      </c>
      <c r="H5969" s="5" t="s">
        <v>1458</v>
      </c>
    </row>
    <row r="5970" spans="1:14" ht="15" customHeight="1">
      <c r="A5970" s="6" t="s">
        <v>405</v>
      </c>
      <c r="B5970" s="6" t="s">
        <v>1483</v>
      </c>
      <c r="C5970" s="6" t="s">
        <v>643</v>
      </c>
      <c r="D5970" s="6">
        <f>(1125 + 563 + 606)*10^-4</f>
        <v>0.22940000000000002</v>
      </c>
      <c r="E5970" s="14" t="s">
        <v>740</v>
      </c>
      <c r="F5970" s="14">
        <f>중기기초자료!F527</f>
        <v>2898</v>
      </c>
      <c r="G5970" s="15">
        <f>TRUNC(F5970*D5970, 1)</f>
        <v>664.8</v>
      </c>
      <c r="H5970" s="6" t="s">
        <v>5631</v>
      </c>
      <c r="I5970" s="6" t="s">
        <v>5631</v>
      </c>
      <c r="K5970" s="6" t="s">
        <v>724</v>
      </c>
      <c r="L5970" s="6" t="s">
        <v>5631</v>
      </c>
      <c r="M5970" s="6" t="s">
        <v>5185</v>
      </c>
      <c r="N5970" s="6" t="s">
        <v>4538</v>
      </c>
    </row>
    <row r="5971" spans="1:14" ht="15" customHeight="1">
      <c r="B5971" s="6" t="s">
        <v>4803</v>
      </c>
      <c r="G5971" s="14">
        <f>TRUNC(G5970, 0)</f>
        <v>664</v>
      </c>
    </row>
    <row r="5972" spans="1:14" ht="15" customHeight="1">
      <c r="A5972" s="6" t="s">
        <v>3802</v>
      </c>
    </row>
    <row r="5973" spans="1:14" ht="15" customHeight="1">
      <c r="B5973" s="6" t="s">
        <v>4803</v>
      </c>
    </row>
    <row r="5974" spans="1:14" ht="15" customHeight="1">
      <c r="A5974" s="6" t="s">
        <v>2270</v>
      </c>
    </row>
    <row r="5975" spans="1:14" ht="15" customHeight="1">
      <c r="B5975" s="6" t="s">
        <v>4803</v>
      </c>
    </row>
    <row r="5976" spans="1:14" ht="15" customHeight="1">
      <c r="B5976" s="6" t="s">
        <v>588</v>
      </c>
      <c r="G5976" s="14">
        <f>TRUNC(G5971+G5973+G5975, 0)</f>
        <v>664</v>
      </c>
    </row>
    <row r="5977" spans="1:14" ht="15" customHeight="1">
      <c r="A5977" s="13"/>
      <c r="B5977" s="13"/>
      <c r="C5977" s="13"/>
      <c r="D5977" s="13"/>
      <c r="E5977" s="13"/>
      <c r="F5977" s="13"/>
      <c r="G5977" s="13"/>
      <c r="H5977" s="13"/>
    </row>
    <row r="5978" spans="1:14" ht="15" customHeight="1">
      <c r="A5978" s="13" t="s">
        <v>4970</v>
      </c>
      <c r="B5978" s="13" t="s">
        <v>3941</v>
      </c>
      <c r="C5978" s="13"/>
      <c r="D5978" s="13"/>
      <c r="E5978" s="13"/>
      <c r="F5978" s="13"/>
      <c r="G5978" s="13"/>
      <c r="H5978" s="13"/>
      <c r="I5978" s="6" t="s">
        <v>5631</v>
      </c>
      <c r="J5978" s="6" t="s">
        <v>625</v>
      </c>
    </row>
    <row r="5979" spans="1:14" ht="15" customHeight="1">
      <c r="A5979" s="13" t="s">
        <v>1567</v>
      </c>
      <c r="B5979" s="13" t="s">
        <v>4296</v>
      </c>
      <c r="C5979" s="13"/>
      <c r="D5979" s="13"/>
      <c r="E5979" s="13"/>
      <c r="F5979" s="13"/>
      <c r="G5979" s="13"/>
      <c r="H5979" s="13"/>
    </row>
    <row r="5980" spans="1:14" ht="15" customHeight="1">
      <c r="A5980" s="5" t="s">
        <v>4302</v>
      </c>
      <c r="B5980" s="5"/>
      <c r="C5980" s="5" t="s">
        <v>2755</v>
      </c>
      <c r="D5980" s="5" t="s">
        <v>182</v>
      </c>
      <c r="E5980" s="5" t="s">
        <v>5266</v>
      </c>
      <c r="F5980" s="5" t="s">
        <v>1321</v>
      </c>
      <c r="G5980" s="5" t="s">
        <v>780</v>
      </c>
      <c r="H5980" s="5" t="s">
        <v>1458</v>
      </c>
    </row>
    <row r="5981" spans="1:14" ht="15" customHeight="1">
      <c r="A5981" s="6" t="s">
        <v>405</v>
      </c>
      <c r="B5981" s="6" t="s">
        <v>1483</v>
      </c>
      <c r="C5981" s="6" t="s">
        <v>299</v>
      </c>
      <c r="D5981" s="6">
        <f>(1125 + 563 + 606)*10^-4</f>
        <v>0.22940000000000002</v>
      </c>
      <c r="E5981" s="14" t="s">
        <v>740</v>
      </c>
      <c r="F5981" s="14">
        <f>중기기초자료!F528</f>
        <v>4410</v>
      </c>
      <c r="G5981" s="15">
        <f>TRUNC(F5981*D5981, 1)</f>
        <v>1011.6</v>
      </c>
      <c r="H5981" s="6" t="s">
        <v>5631</v>
      </c>
      <c r="I5981" s="6" t="s">
        <v>5631</v>
      </c>
      <c r="K5981" s="6" t="s">
        <v>724</v>
      </c>
      <c r="L5981" s="6" t="s">
        <v>5631</v>
      </c>
      <c r="M5981" s="6" t="s">
        <v>4600</v>
      </c>
      <c r="N5981" s="6" t="s">
        <v>4538</v>
      </c>
    </row>
    <row r="5982" spans="1:14" ht="15" customHeight="1">
      <c r="B5982" s="6" t="s">
        <v>4803</v>
      </c>
      <c r="G5982" s="14">
        <f>TRUNC(G5981, 0)</f>
        <v>1011</v>
      </c>
    </row>
    <row r="5983" spans="1:14" ht="15" customHeight="1">
      <c r="A5983" s="6" t="s">
        <v>3802</v>
      </c>
    </row>
    <row r="5984" spans="1:14" ht="15" customHeight="1">
      <c r="B5984" s="6" t="s">
        <v>4803</v>
      </c>
    </row>
    <row r="5985" spans="1:14" ht="15" customHeight="1">
      <c r="A5985" s="6" t="s">
        <v>2270</v>
      </c>
    </row>
    <row r="5986" spans="1:14" ht="15" customHeight="1">
      <c r="B5986" s="6" t="s">
        <v>4803</v>
      </c>
    </row>
    <row r="5987" spans="1:14" ht="15" customHeight="1">
      <c r="B5987" s="6" t="s">
        <v>588</v>
      </c>
      <c r="G5987" s="14">
        <f>TRUNC(G5982+G5984+G5986, 0)</f>
        <v>1011</v>
      </c>
    </row>
    <row r="5988" spans="1:14" ht="15" customHeight="1">
      <c r="A5988" s="13"/>
      <c r="B5988" s="13"/>
      <c r="C5988" s="13"/>
      <c r="D5988" s="13"/>
      <c r="E5988" s="13"/>
      <c r="F5988" s="13"/>
      <c r="G5988" s="13"/>
      <c r="H5988" s="13"/>
    </row>
    <row r="5989" spans="1:14" ht="15" customHeight="1">
      <c r="A5989" s="13" t="s">
        <v>4970</v>
      </c>
      <c r="B5989" s="13" t="s">
        <v>2699</v>
      </c>
      <c r="C5989" s="13"/>
      <c r="D5989" s="13"/>
      <c r="E5989" s="13"/>
      <c r="F5989" s="13"/>
      <c r="G5989" s="13"/>
      <c r="H5989" s="13"/>
      <c r="I5989" s="6" t="s">
        <v>5631</v>
      </c>
      <c r="J5989" s="6" t="s">
        <v>1130</v>
      </c>
    </row>
    <row r="5990" spans="1:14" ht="15" customHeight="1">
      <c r="A5990" s="13" t="s">
        <v>1567</v>
      </c>
      <c r="B5990" s="13" t="s">
        <v>2051</v>
      </c>
      <c r="C5990" s="13"/>
      <c r="D5990" s="13"/>
      <c r="E5990" s="13"/>
      <c r="F5990" s="13"/>
      <c r="G5990" s="13"/>
      <c r="H5990" s="13"/>
    </row>
    <row r="5991" spans="1:14" ht="15" customHeight="1">
      <c r="A5991" s="5" t="s">
        <v>4302</v>
      </c>
      <c r="B5991" s="5"/>
      <c r="C5991" s="5" t="s">
        <v>2755</v>
      </c>
      <c r="D5991" s="5" t="s">
        <v>182</v>
      </c>
      <c r="E5991" s="5" t="s">
        <v>5266</v>
      </c>
      <c r="F5991" s="5" t="s">
        <v>1321</v>
      </c>
      <c r="G5991" s="5" t="s">
        <v>780</v>
      </c>
      <c r="H5991" s="5" t="s">
        <v>1458</v>
      </c>
    </row>
    <row r="5992" spans="1:14" ht="15" customHeight="1">
      <c r="A5992" s="6" t="s">
        <v>405</v>
      </c>
      <c r="B5992" s="6" t="s">
        <v>1483</v>
      </c>
      <c r="C5992" s="6" t="s">
        <v>2234</v>
      </c>
      <c r="D5992" s="6">
        <f>(1125 + 563 + 606)*10^-4</f>
        <v>0.22940000000000002</v>
      </c>
      <c r="E5992" s="14" t="s">
        <v>740</v>
      </c>
      <c r="F5992" s="14">
        <f>중기기초자료!F529</f>
        <v>6048</v>
      </c>
      <c r="G5992" s="15">
        <f>TRUNC(F5992*D5992, 1)</f>
        <v>1387.4</v>
      </c>
      <c r="H5992" s="6" t="s">
        <v>5631</v>
      </c>
      <c r="I5992" s="6" t="s">
        <v>5631</v>
      </c>
      <c r="K5992" s="6" t="s">
        <v>724</v>
      </c>
      <c r="L5992" s="6" t="s">
        <v>5631</v>
      </c>
      <c r="M5992" s="6" t="s">
        <v>5525</v>
      </c>
      <c r="N5992" s="6" t="s">
        <v>4538</v>
      </c>
    </row>
    <row r="5993" spans="1:14" ht="15" customHeight="1">
      <c r="B5993" s="6" t="s">
        <v>4803</v>
      </c>
      <c r="G5993" s="14">
        <f>TRUNC(G5992, 0)</f>
        <v>1387</v>
      </c>
    </row>
    <row r="5994" spans="1:14" ht="15" customHeight="1">
      <c r="A5994" s="6" t="s">
        <v>3802</v>
      </c>
    </row>
    <row r="5995" spans="1:14" ht="15" customHeight="1">
      <c r="B5995" s="6" t="s">
        <v>4803</v>
      </c>
    </row>
    <row r="5996" spans="1:14" ht="15" customHeight="1">
      <c r="A5996" s="6" t="s">
        <v>2270</v>
      </c>
    </row>
    <row r="5997" spans="1:14" ht="15" customHeight="1">
      <c r="B5997" s="6" t="s">
        <v>4803</v>
      </c>
    </row>
    <row r="5998" spans="1:14" ht="15" customHeight="1">
      <c r="B5998" s="6" t="s">
        <v>588</v>
      </c>
      <c r="G5998" s="14">
        <f>TRUNC(G5993+G5995+G5997, 0)</f>
        <v>1387</v>
      </c>
    </row>
    <row r="5999" spans="1:14" ht="15" customHeight="1">
      <c r="A5999" s="13"/>
      <c r="B5999" s="13"/>
      <c r="C5999" s="13"/>
      <c r="D5999" s="13"/>
      <c r="E5999" s="13"/>
      <c r="F5999" s="13"/>
      <c r="G5999" s="13"/>
      <c r="H5999" s="13"/>
    </row>
    <row r="6000" spans="1:14" ht="15" customHeight="1">
      <c r="A6000" s="13" t="s">
        <v>4970</v>
      </c>
      <c r="B6000" s="13" t="s">
        <v>4426</v>
      </c>
      <c r="C6000" s="13"/>
      <c r="D6000" s="13"/>
      <c r="E6000" s="13"/>
      <c r="F6000" s="13"/>
      <c r="G6000" s="13"/>
      <c r="H6000" s="13"/>
      <c r="I6000" s="6" t="s">
        <v>5631</v>
      </c>
      <c r="J6000" s="6" t="s">
        <v>3923</v>
      </c>
    </row>
    <row r="6001" spans="1:14" ht="15" customHeight="1">
      <c r="A6001" s="13" t="s">
        <v>1567</v>
      </c>
      <c r="B6001" s="13" t="s">
        <v>357</v>
      </c>
      <c r="C6001" s="13"/>
      <c r="D6001" s="13"/>
      <c r="E6001" s="13"/>
      <c r="F6001" s="13"/>
      <c r="G6001" s="13"/>
      <c r="H6001" s="13"/>
    </row>
    <row r="6002" spans="1:14" ht="15" customHeight="1">
      <c r="A6002" s="5" t="s">
        <v>4302</v>
      </c>
      <c r="B6002" s="5"/>
      <c r="C6002" s="5" t="s">
        <v>2755</v>
      </c>
      <c r="D6002" s="5" t="s">
        <v>182</v>
      </c>
      <c r="E6002" s="5" t="s">
        <v>5266</v>
      </c>
      <c r="F6002" s="5" t="s">
        <v>1321</v>
      </c>
      <c r="G6002" s="5" t="s">
        <v>780</v>
      </c>
      <c r="H6002" s="5" t="s">
        <v>1458</v>
      </c>
    </row>
    <row r="6003" spans="1:14" ht="15" customHeight="1">
      <c r="A6003" s="6" t="s">
        <v>405</v>
      </c>
      <c r="B6003" s="6" t="s">
        <v>1483</v>
      </c>
      <c r="C6003" s="6" t="s">
        <v>665</v>
      </c>
      <c r="D6003" s="6">
        <f>(1125 + 563 + 606)*10^-4</f>
        <v>0.22940000000000002</v>
      </c>
      <c r="E6003" s="14" t="s">
        <v>740</v>
      </c>
      <c r="F6003" s="14">
        <f>중기기초자료!F530</f>
        <v>8190</v>
      </c>
      <c r="G6003" s="15">
        <f>TRUNC(F6003*D6003, 1)</f>
        <v>1878.7</v>
      </c>
      <c r="H6003" s="6" t="s">
        <v>5631</v>
      </c>
      <c r="I6003" s="6" t="s">
        <v>5631</v>
      </c>
      <c r="K6003" s="6" t="s">
        <v>724</v>
      </c>
      <c r="L6003" s="6" t="s">
        <v>5631</v>
      </c>
      <c r="M6003" s="6" t="s">
        <v>2797</v>
      </c>
      <c r="N6003" s="6" t="s">
        <v>4538</v>
      </c>
    </row>
    <row r="6004" spans="1:14" ht="15" customHeight="1">
      <c r="B6004" s="6" t="s">
        <v>4803</v>
      </c>
      <c r="G6004" s="14">
        <f>TRUNC(G6003, 0)</f>
        <v>1878</v>
      </c>
    </row>
    <row r="6005" spans="1:14" ht="15" customHeight="1">
      <c r="A6005" s="6" t="s">
        <v>3802</v>
      </c>
    </row>
    <row r="6006" spans="1:14" ht="15" customHeight="1">
      <c r="B6006" s="6" t="s">
        <v>4803</v>
      </c>
    </row>
    <row r="6007" spans="1:14" ht="15" customHeight="1">
      <c r="A6007" s="6" t="s">
        <v>2270</v>
      </c>
    </row>
    <row r="6008" spans="1:14" ht="15" customHeight="1">
      <c r="B6008" s="6" t="s">
        <v>4803</v>
      </c>
    </row>
    <row r="6009" spans="1:14" ht="15" customHeight="1">
      <c r="B6009" s="6" t="s">
        <v>588</v>
      </c>
      <c r="G6009" s="14">
        <f>TRUNC(G6004+G6006+G6008, 0)</f>
        <v>1878</v>
      </c>
    </row>
    <row r="6010" spans="1:14" ht="15" customHeight="1">
      <c r="A6010" s="13"/>
      <c r="B6010" s="13"/>
      <c r="C6010" s="13"/>
      <c r="D6010" s="13"/>
      <c r="E6010" s="13"/>
      <c r="F6010" s="13"/>
      <c r="G6010" s="13"/>
      <c r="H6010" s="13"/>
    </row>
    <row r="6011" spans="1:14" ht="15" customHeight="1">
      <c r="A6011" s="13" t="s">
        <v>4970</v>
      </c>
      <c r="B6011" s="13" t="s">
        <v>3029</v>
      </c>
      <c r="C6011" s="13"/>
      <c r="D6011" s="13"/>
      <c r="E6011" s="13"/>
      <c r="F6011" s="13"/>
      <c r="G6011" s="13"/>
      <c r="H6011" s="13"/>
      <c r="I6011" s="6" t="s">
        <v>5631</v>
      </c>
      <c r="J6011" s="6" t="s">
        <v>4797</v>
      </c>
    </row>
    <row r="6012" spans="1:14" ht="15" customHeight="1">
      <c r="A6012" s="13" t="s">
        <v>1567</v>
      </c>
      <c r="B6012" s="13" t="s">
        <v>1921</v>
      </c>
      <c r="C6012" s="13"/>
      <c r="D6012" s="13"/>
      <c r="E6012" s="13"/>
      <c r="F6012" s="13"/>
      <c r="G6012" s="13"/>
      <c r="H6012" s="13"/>
    </row>
    <row r="6013" spans="1:14" ht="15" customHeight="1">
      <c r="A6013" s="5" t="s">
        <v>4302</v>
      </c>
      <c r="B6013" s="5"/>
      <c r="C6013" s="5" t="s">
        <v>2755</v>
      </c>
      <c r="D6013" s="5" t="s">
        <v>182</v>
      </c>
      <c r="E6013" s="5" t="s">
        <v>5266</v>
      </c>
      <c r="F6013" s="5" t="s">
        <v>1321</v>
      </c>
      <c r="G6013" s="5" t="s">
        <v>780</v>
      </c>
      <c r="H6013" s="5" t="s">
        <v>1458</v>
      </c>
    </row>
    <row r="6014" spans="1:14" ht="15" customHeight="1">
      <c r="A6014" s="6" t="s">
        <v>405</v>
      </c>
      <c r="B6014" s="6" t="s">
        <v>1483</v>
      </c>
      <c r="C6014" s="6" t="s">
        <v>1663</v>
      </c>
      <c r="D6014" s="6">
        <f>(1125 + 563 + 606)*10^-4</f>
        <v>0.22940000000000002</v>
      </c>
      <c r="E6014" s="14" t="s">
        <v>740</v>
      </c>
      <c r="F6014" s="14">
        <f>중기기초자료!F531</f>
        <v>10458</v>
      </c>
      <c r="G6014" s="15">
        <f>TRUNC(F6014*D6014, 1)</f>
        <v>2399</v>
      </c>
      <c r="H6014" s="6" t="s">
        <v>5631</v>
      </c>
      <c r="I6014" s="6" t="s">
        <v>5631</v>
      </c>
      <c r="K6014" s="6" t="s">
        <v>724</v>
      </c>
      <c r="L6014" s="6" t="s">
        <v>5631</v>
      </c>
      <c r="M6014" s="6" t="s">
        <v>398</v>
      </c>
      <c r="N6014" s="6" t="s">
        <v>4538</v>
      </c>
    </row>
    <row r="6015" spans="1:14" ht="15" customHeight="1">
      <c r="B6015" s="6" t="s">
        <v>4803</v>
      </c>
      <c r="G6015" s="14">
        <f>TRUNC(G6014, 0)</f>
        <v>2399</v>
      </c>
    </row>
    <row r="6016" spans="1:14" ht="15" customHeight="1">
      <c r="A6016" s="6" t="s">
        <v>3802</v>
      </c>
    </row>
    <row r="6017" spans="1:14" ht="15" customHeight="1">
      <c r="B6017" s="6" t="s">
        <v>4803</v>
      </c>
    </row>
    <row r="6018" spans="1:14" ht="15" customHeight="1">
      <c r="A6018" s="6" t="s">
        <v>2270</v>
      </c>
    </row>
    <row r="6019" spans="1:14" ht="15" customHeight="1">
      <c r="B6019" s="6" t="s">
        <v>4803</v>
      </c>
    </row>
    <row r="6020" spans="1:14" ht="15" customHeight="1">
      <c r="B6020" s="6" t="s">
        <v>588</v>
      </c>
      <c r="G6020" s="14">
        <f>TRUNC(G6015+G6017+G6019, 0)</f>
        <v>2399</v>
      </c>
    </row>
    <row r="6021" spans="1:14" ht="15" customHeight="1">
      <c r="A6021" s="13"/>
      <c r="B6021" s="13"/>
      <c r="C6021" s="13"/>
      <c r="D6021" s="13"/>
      <c r="E6021" s="13"/>
      <c r="F6021" s="13"/>
      <c r="G6021" s="13"/>
      <c r="H6021" s="13"/>
    </row>
    <row r="6022" spans="1:14" ht="15" customHeight="1">
      <c r="A6022" s="13" t="s">
        <v>4970</v>
      </c>
      <c r="B6022" s="13" t="s">
        <v>3933</v>
      </c>
      <c r="C6022" s="13"/>
      <c r="D6022" s="13"/>
      <c r="E6022" s="13"/>
      <c r="F6022" s="13"/>
      <c r="G6022" s="13"/>
      <c r="H6022" s="13"/>
      <c r="I6022" s="6" t="s">
        <v>5631</v>
      </c>
      <c r="J6022" s="6" t="s">
        <v>5097</v>
      </c>
    </row>
    <row r="6023" spans="1:14" ht="15" customHeight="1">
      <c r="A6023" s="13" t="s">
        <v>1567</v>
      </c>
      <c r="B6023" s="13" t="s">
        <v>2558</v>
      </c>
      <c r="C6023" s="13"/>
      <c r="D6023" s="13"/>
      <c r="E6023" s="13"/>
      <c r="F6023" s="13"/>
      <c r="G6023" s="13"/>
      <c r="H6023" s="13"/>
    </row>
    <row r="6024" spans="1:14" ht="15" customHeight="1">
      <c r="A6024" s="5" t="s">
        <v>4302</v>
      </c>
      <c r="B6024" s="5"/>
      <c r="C6024" s="5" t="s">
        <v>2755</v>
      </c>
      <c r="D6024" s="5" t="s">
        <v>182</v>
      </c>
      <c r="E6024" s="5" t="s">
        <v>5266</v>
      </c>
      <c r="F6024" s="5" t="s">
        <v>1321</v>
      </c>
      <c r="G6024" s="5" t="s">
        <v>780</v>
      </c>
      <c r="H6024" s="5" t="s">
        <v>1458</v>
      </c>
    </row>
    <row r="6025" spans="1:14" ht="15" customHeight="1">
      <c r="A6025" s="6" t="s">
        <v>405</v>
      </c>
      <c r="B6025" s="6" t="s">
        <v>1483</v>
      </c>
      <c r="C6025" s="6" t="s">
        <v>2443</v>
      </c>
      <c r="D6025" s="6">
        <f>(1125 + 563 + 606)*10^-4</f>
        <v>0.22940000000000002</v>
      </c>
      <c r="E6025" s="14" t="s">
        <v>740</v>
      </c>
      <c r="F6025" s="14">
        <f>중기기초자료!F532</f>
        <v>27600</v>
      </c>
      <c r="G6025" s="15">
        <f>TRUNC(F6025*D6025, 1)</f>
        <v>6331.4</v>
      </c>
      <c r="H6025" s="6" t="s">
        <v>5631</v>
      </c>
      <c r="I6025" s="6" t="s">
        <v>5631</v>
      </c>
      <c r="K6025" s="6" t="s">
        <v>724</v>
      </c>
      <c r="L6025" s="6" t="s">
        <v>5631</v>
      </c>
      <c r="M6025" s="6" t="s">
        <v>1004</v>
      </c>
      <c r="N6025" s="6" t="s">
        <v>4538</v>
      </c>
    </row>
    <row r="6026" spans="1:14" ht="15" customHeight="1">
      <c r="B6026" s="6" t="s">
        <v>4803</v>
      </c>
      <c r="G6026" s="14">
        <f>TRUNC(G6025, 0)</f>
        <v>6331</v>
      </c>
    </row>
    <row r="6027" spans="1:14" ht="15" customHeight="1">
      <c r="A6027" s="6" t="s">
        <v>3802</v>
      </c>
    </row>
    <row r="6028" spans="1:14" ht="15" customHeight="1">
      <c r="B6028" s="6" t="s">
        <v>4803</v>
      </c>
    </row>
    <row r="6029" spans="1:14" ht="15" customHeight="1">
      <c r="A6029" s="6" t="s">
        <v>2270</v>
      </c>
    </row>
    <row r="6030" spans="1:14" ht="15" customHeight="1">
      <c r="B6030" s="6" t="s">
        <v>4803</v>
      </c>
    </row>
    <row r="6031" spans="1:14" ht="15" customHeight="1">
      <c r="B6031" s="6" t="s">
        <v>588</v>
      </c>
      <c r="G6031" s="14">
        <f>TRUNC(G6026+G6028+G6030, 0)</f>
        <v>6331</v>
      </c>
    </row>
    <row r="6032" spans="1:14" ht="15" customHeight="1">
      <c r="A6032" s="13"/>
      <c r="B6032" s="13"/>
      <c r="C6032" s="13"/>
      <c r="D6032" s="13"/>
      <c r="E6032" s="13"/>
      <c r="F6032" s="13"/>
      <c r="G6032" s="13"/>
      <c r="H6032" s="13"/>
    </row>
    <row r="6033" spans="1:14" ht="15" customHeight="1">
      <c r="A6033" s="13" t="s">
        <v>4970</v>
      </c>
      <c r="B6033" s="13" t="s">
        <v>2607</v>
      </c>
      <c r="C6033" s="13"/>
      <c r="D6033" s="13"/>
      <c r="E6033" s="13"/>
      <c r="F6033" s="13"/>
      <c r="G6033" s="13"/>
      <c r="H6033" s="13"/>
      <c r="I6033" s="6" t="s">
        <v>5631</v>
      </c>
      <c r="J6033" s="6" t="s">
        <v>777</v>
      </c>
    </row>
    <row r="6034" spans="1:14" ht="15" customHeight="1">
      <c r="A6034" s="13" t="s">
        <v>1567</v>
      </c>
      <c r="B6034" s="13" t="s">
        <v>503</v>
      </c>
      <c r="C6034" s="13"/>
      <c r="D6034" s="13"/>
      <c r="E6034" s="13"/>
      <c r="F6034" s="13"/>
      <c r="G6034" s="13"/>
      <c r="H6034" s="13"/>
    </row>
    <row r="6035" spans="1:14" ht="15" customHeight="1">
      <c r="A6035" s="5" t="s">
        <v>4302</v>
      </c>
      <c r="B6035" s="5"/>
      <c r="C6035" s="5" t="s">
        <v>2755</v>
      </c>
      <c r="D6035" s="5" t="s">
        <v>182</v>
      </c>
      <c r="E6035" s="5" t="s">
        <v>5266</v>
      </c>
      <c r="F6035" s="5" t="s">
        <v>1321</v>
      </c>
      <c r="G6035" s="5" t="s">
        <v>780</v>
      </c>
      <c r="H6035" s="5" t="s">
        <v>1458</v>
      </c>
    </row>
    <row r="6036" spans="1:14" ht="15" customHeight="1">
      <c r="A6036" s="6" t="s">
        <v>405</v>
      </c>
      <c r="B6036" s="6" t="s">
        <v>3931</v>
      </c>
      <c r="C6036" s="6" t="s">
        <v>4492</v>
      </c>
      <c r="D6036" s="6">
        <f>(1125 + 563 + 606)*10^-4</f>
        <v>0.22940000000000002</v>
      </c>
      <c r="E6036" s="14" t="s">
        <v>740</v>
      </c>
      <c r="F6036" s="14">
        <f>중기기초자료!F533</f>
        <v>1630</v>
      </c>
      <c r="G6036" s="15">
        <f>TRUNC(F6036*D6036, 1)</f>
        <v>373.9</v>
      </c>
      <c r="H6036" s="6" t="s">
        <v>5631</v>
      </c>
      <c r="I6036" s="6" t="s">
        <v>5631</v>
      </c>
      <c r="K6036" s="6" t="s">
        <v>724</v>
      </c>
      <c r="L6036" s="6" t="s">
        <v>5631</v>
      </c>
      <c r="M6036" s="6" t="s">
        <v>5155</v>
      </c>
      <c r="N6036" s="6" t="s">
        <v>4538</v>
      </c>
    </row>
    <row r="6037" spans="1:14" ht="15" customHeight="1">
      <c r="B6037" s="6" t="s">
        <v>4803</v>
      </c>
      <c r="G6037" s="14">
        <f>TRUNC(G6036, 0)</f>
        <v>373</v>
      </c>
    </row>
    <row r="6038" spans="1:14" ht="15" customHeight="1">
      <c r="A6038" s="6" t="s">
        <v>3802</v>
      </c>
    </row>
    <row r="6039" spans="1:14" ht="15" customHeight="1">
      <c r="B6039" s="6" t="s">
        <v>4803</v>
      </c>
    </row>
    <row r="6040" spans="1:14" ht="15" customHeight="1">
      <c r="A6040" s="6" t="s">
        <v>2270</v>
      </c>
    </row>
    <row r="6041" spans="1:14" ht="15" customHeight="1">
      <c r="B6041" s="6" t="s">
        <v>4803</v>
      </c>
    </row>
    <row r="6042" spans="1:14" ht="15" customHeight="1">
      <c r="B6042" s="6" t="s">
        <v>588</v>
      </c>
      <c r="G6042" s="14">
        <f>TRUNC(G6037+G6039+G6041, 0)</f>
        <v>373</v>
      </c>
    </row>
    <row r="6043" spans="1:14" ht="15" customHeight="1">
      <c r="A6043" s="13"/>
      <c r="B6043" s="13"/>
      <c r="C6043" s="13"/>
      <c r="D6043" s="13"/>
      <c r="E6043" s="13"/>
      <c r="F6043" s="13"/>
      <c r="G6043" s="13"/>
      <c r="H6043" s="13"/>
    </row>
    <row r="6044" spans="1:14" ht="15" customHeight="1">
      <c r="A6044" s="13" t="s">
        <v>4970</v>
      </c>
      <c r="B6044" s="13" t="s">
        <v>418</v>
      </c>
      <c r="C6044" s="13"/>
      <c r="D6044" s="13"/>
      <c r="E6044" s="13"/>
      <c r="F6044" s="13"/>
      <c r="G6044" s="13"/>
      <c r="H6044" s="13"/>
      <c r="I6044" s="6" t="s">
        <v>5631</v>
      </c>
      <c r="J6044" s="6" t="s">
        <v>1309</v>
      </c>
    </row>
    <row r="6045" spans="1:14" ht="15" customHeight="1">
      <c r="A6045" s="13" t="s">
        <v>1567</v>
      </c>
      <c r="B6045" s="13" t="s">
        <v>120</v>
      </c>
      <c r="C6045" s="13"/>
      <c r="D6045" s="13"/>
      <c r="E6045" s="13"/>
      <c r="F6045" s="13"/>
      <c r="G6045" s="13"/>
      <c r="H6045" s="13"/>
    </row>
    <row r="6046" spans="1:14" ht="15" customHeight="1">
      <c r="A6046" s="5" t="s">
        <v>4302</v>
      </c>
      <c r="B6046" s="5"/>
      <c r="C6046" s="5" t="s">
        <v>2755</v>
      </c>
      <c r="D6046" s="5" t="s">
        <v>182</v>
      </c>
      <c r="E6046" s="5" t="s">
        <v>5266</v>
      </c>
      <c r="F6046" s="5" t="s">
        <v>1321</v>
      </c>
      <c r="G6046" s="5" t="s">
        <v>780</v>
      </c>
      <c r="H6046" s="5" t="s">
        <v>1458</v>
      </c>
    </row>
    <row r="6047" spans="1:14" ht="15" customHeight="1">
      <c r="A6047" s="6" t="s">
        <v>405</v>
      </c>
      <c r="B6047" s="6" t="s">
        <v>3159</v>
      </c>
      <c r="C6047" s="6" t="s">
        <v>2713</v>
      </c>
      <c r="D6047" s="6">
        <f>(4000 + 1111 + 933)*10^-4</f>
        <v>0.60440000000000005</v>
      </c>
      <c r="E6047" s="14" t="s">
        <v>740</v>
      </c>
      <c r="F6047" s="14">
        <f>중기기초자료!F534</f>
        <v>427</v>
      </c>
      <c r="G6047" s="15">
        <f>TRUNC(F6047*D6047, 1)</f>
        <v>258</v>
      </c>
      <c r="H6047" s="6" t="s">
        <v>5631</v>
      </c>
      <c r="I6047" s="6" t="s">
        <v>5631</v>
      </c>
      <c r="K6047" s="6" t="s">
        <v>724</v>
      </c>
      <c r="L6047" s="6" t="s">
        <v>5631</v>
      </c>
      <c r="M6047" s="6" t="s">
        <v>5325</v>
      </c>
      <c r="N6047" s="6" t="s">
        <v>5079</v>
      </c>
    </row>
    <row r="6048" spans="1:14" ht="15" customHeight="1">
      <c r="B6048" s="6" t="s">
        <v>4803</v>
      </c>
      <c r="G6048" s="14">
        <f>TRUNC(G6047, 0)</f>
        <v>258</v>
      </c>
    </row>
    <row r="6049" spans="1:14" ht="15" customHeight="1">
      <c r="A6049" s="6" t="s">
        <v>3802</v>
      </c>
    </row>
    <row r="6050" spans="1:14" ht="15" customHeight="1">
      <c r="B6050" s="6" t="s">
        <v>4803</v>
      </c>
    </row>
    <row r="6051" spans="1:14" ht="15" customHeight="1">
      <c r="A6051" s="6" t="s">
        <v>2270</v>
      </c>
    </row>
    <row r="6052" spans="1:14" ht="15" customHeight="1">
      <c r="B6052" s="6" t="s">
        <v>4803</v>
      </c>
    </row>
    <row r="6053" spans="1:14" ht="15" customHeight="1">
      <c r="B6053" s="6" t="s">
        <v>588</v>
      </c>
      <c r="G6053" s="14">
        <f>TRUNC(G6048+G6050+G6052, 0)</f>
        <v>258</v>
      </c>
    </row>
    <row r="6054" spans="1:14" ht="15" customHeight="1">
      <c r="A6054" s="13"/>
      <c r="B6054" s="13"/>
      <c r="C6054" s="13"/>
      <c r="D6054" s="13"/>
      <c r="E6054" s="13"/>
      <c r="F6054" s="13"/>
      <c r="G6054" s="13"/>
      <c r="H6054" s="13"/>
    </row>
    <row r="6055" spans="1:14" ht="15" customHeight="1">
      <c r="A6055" s="13" t="s">
        <v>4970</v>
      </c>
      <c r="B6055" s="13" t="s">
        <v>1768</v>
      </c>
      <c r="C6055" s="13"/>
      <c r="D6055" s="13"/>
      <c r="E6055" s="13"/>
      <c r="F6055" s="13"/>
      <c r="G6055" s="13"/>
      <c r="H6055" s="13"/>
      <c r="I6055" s="6" t="s">
        <v>5631</v>
      </c>
      <c r="J6055" s="6" t="s">
        <v>3724</v>
      </c>
    </row>
    <row r="6056" spans="1:14" ht="15" customHeight="1">
      <c r="A6056" s="13" t="s">
        <v>1567</v>
      </c>
      <c r="B6056" s="13" t="s">
        <v>3936</v>
      </c>
      <c r="C6056" s="13"/>
      <c r="D6056" s="13"/>
      <c r="E6056" s="13"/>
      <c r="F6056" s="13"/>
      <c r="G6056" s="13"/>
      <c r="H6056" s="13"/>
    </row>
    <row r="6057" spans="1:14" ht="15" customHeight="1">
      <c r="A6057" s="5" t="s">
        <v>4302</v>
      </c>
      <c r="B6057" s="5"/>
      <c r="C6057" s="5" t="s">
        <v>2755</v>
      </c>
      <c r="D6057" s="5" t="s">
        <v>182</v>
      </c>
      <c r="E6057" s="5" t="s">
        <v>5266</v>
      </c>
      <c r="F6057" s="5" t="s">
        <v>1321</v>
      </c>
      <c r="G6057" s="5" t="s">
        <v>780</v>
      </c>
      <c r="H6057" s="5" t="s">
        <v>1458</v>
      </c>
    </row>
    <row r="6058" spans="1:14" ht="15" customHeight="1">
      <c r="A6058" s="6" t="s">
        <v>405</v>
      </c>
      <c r="B6058" s="6" t="s">
        <v>3159</v>
      </c>
      <c r="C6058" s="6" t="s">
        <v>5257</v>
      </c>
      <c r="D6058" s="6">
        <f>(4000 + 1111 + 933)*10^-4</f>
        <v>0.60440000000000005</v>
      </c>
      <c r="E6058" s="14" t="s">
        <v>740</v>
      </c>
      <c r="F6058" s="14">
        <f>중기기초자료!F535</f>
        <v>1350</v>
      </c>
      <c r="G6058" s="15">
        <f>TRUNC(F6058*D6058, 1)</f>
        <v>815.9</v>
      </c>
      <c r="H6058" s="6" t="s">
        <v>5631</v>
      </c>
      <c r="I6058" s="6" t="s">
        <v>5631</v>
      </c>
      <c r="K6058" s="6" t="s">
        <v>724</v>
      </c>
      <c r="L6058" s="6" t="s">
        <v>5631</v>
      </c>
      <c r="M6058" s="6" t="s">
        <v>2267</v>
      </c>
      <c r="N6058" s="6" t="s">
        <v>141</v>
      </c>
    </row>
    <row r="6059" spans="1:14" ht="15" customHeight="1">
      <c r="B6059" s="6" t="s">
        <v>4803</v>
      </c>
      <c r="G6059" s="14">
        <f>TRUNC(G6058, 0)</f>
        <v>815</v>
      </c>
    </row>
    <row r="6060" spans="1:14" ht="15" customHeight="1">
      <c r="A6060" s="6" t="s">
        <v>3802</v>
      </c>
    </row>
    <row r="6061" spans="1:14" ht="15" customHeight="1">
      <c r="B6061" s="6" t="s">
        <v>4803</v>
      </c>
    </row>
    <row r="6062" spans="1:14" ht="15" customHeight="1">
      <c r="A6062" s="6" t="s">
        <v>2270</v>
      </c>
    </row>
    <row r="6063" spans="1:14" ht="15" customHeight="1">
      <c r="B6063" s="6" t="s">
        <v>4803</v>
      </c>
    </row>
    <row r="6064" spans="1:14" ht="15" customHeight="1">
      <c r="B6064" s="6" t="s">
        <v>588</v>
      </c>
      <c r="G6064" s="14">
        <f>TRUNC(G6059+G6061+G6063, 0)</f>
        <v>815</v>
      </c>
    </row>
    <row r="6065" spans="1:14" ht="15" customHeight="1">
      <c r="A6065" s="13"/>
      <c r="B6065" s="13"/>
      <c r="C6065" s="13"/>
      <c r="D6065" s="13"/>
      <c r="E6065" s="13"/>
      <c r="F6065" s="13"/>
      <c r="G6065" s="13"/>
      <c r="H6065" s="13"/>
    </row>
    <row r="6066" spans="1:14" ht="15" customHeight="1">
      <c r="A6066" s="13" t="s">
        <v>4970</v>
      </c>
      <c r="B6066" s="13" t="s">
        <v>754</v>
      </c>
      <c r="C6066" s="13"/>
      <c r="D6066" s="13"/>
      <c r="E6066" s="13"/>
      <c r="F6066" s="13"/>
      <c r="G6066" s="13"/>
      <c r="H6066" s="13"/>
      <c r="I6066" s="6" t="s">
        <v>5631</v>
      </c>
      <c r="J6066" s="6" t="s">
        <v>3157</v>
      </c>
    </row>
    <row r="6067" spans="1:14" ht="15" customHeight="1">
      <c r="A6067" s="13" t="s">
        <v>1567</v>
      </c>
      <c r="B6067" s="13" t="s">
        <v>1261</v>
      </c>
      <c r="C6067" s="13"/>
      <c r="D6067" s="13"/>
      <c r="E6067" s="13"/>
      <c r="F6067" s="13"/>
      <c r="G6067" s="13"/>
      <c r="H6067" s="13"/>
    </row>
    <row r="6068" spans="1:14" ht="15" customHeight="1">
      <c r="A6068" s="5" t="s">
        <v>4302</v>
      </c>
      <c r="B6068" s="5"/>
      <c r="C6068" s="5" t="s">
        <v>2755</v>
      </c>
      <c r="D6068" s="5" t="s">
        <v>182</v>
      </c>
      <c r="E6068" s="5" t="s">
        <v>5266</v>
      </c>
      <c r="F6068" s="5" t="s">
        <v>1321</v>
      </c>
      <c r="G6068" s="5" t="s">
        <v>780</v>
      </c>
      <c r="H6068" s="5" t="s">
        <v>1458</v>
      </c>
    </row>
    <row r="6069" spans="1:14" ht="15" customHeight="1">
      <c r="A6069" s="6" t="s">
        <v>405</v>
      </c>
      <c r="B6069" s="6" t="s">
        <v>4531</v>
      </c>
      <c r="C6069" s="6" t="s">
        <v>5094</v>
      </c>
      <c r="D6069" s="6">
        <f>(1125 + 563 + 606)*10^-4</f>
        <v>0.22940000000000002</v>
      </c>
      <c r="E6069" s="14" t="s">
        <v>740</v>
      </c>
      <c r="F6069" s="14">
        <f>중기기초자료!F536</f>
        <v>3100</v>
      </c>
      <c r="G6069" s="15">
        <f>TRUNC(F6069*D6069, 1)</f>
        <v>711.1</v>
      </c>
      <c r="H6069" s="6" t="s">
        <v>5631</v>
      </c>
      <c r="I6069" s="6" t="s">
        <v>5631</v>
      </c>
      <c r="K6069" s="6" t="s">
        <v>724</v>
      </c>
      <c r="L6069" s="6" t="s">
        <v>5631</v>
      </c>
      <c r="M6069" s="6" t="s">
        <v>1986</v>
      </c>
      <c r="N6069" s="6" t="s">
        <v>4538</v>
      </c>
    </row>
    <row r="6070" spans="1:14" ht="15" customHeight="1">
      <c r="B6070" s="6" t="s">
        <v>4803</v>
      </c>
      <c r="G6070" s="14">
        <f>TRUNC(G6069, 0)</f>
        <v>711</v>
      </c>
    </row>
    <row r="6071" spans="1:14" ht="15" customHeight="1">
      <c r="A6071" s="6" t="s">
        <v>3802</v>
      </c>
    </row>
    <row r="6072" spans="1:14" ht="15" customHeight="1">
      <c r="B6072" s="6" t="s">
        <v>4803</v>
      </c>
    </row>
    <row r="6073" spans="1:14" ht="15" customHeight="1">
      <c r="A6073" s="6" t="s">
        <v>2270</v>
      </c>
    </row>
    <row r="6074" spans="1:14" ht="15" customHeight="1">
      <c r="B6074" s="6" t="s">
        <v>4803</v>
      </c>
    </row>
    <row r="6075" spans="1:14" ht="15" customHeight="1">
      <c r="B6075" s="6" t="s">
        <v>588</v>
      </c>
      <c r="G6075" s="14">
        <f>TRUNC(G6070+G6072+G6074, 0)</f>
        <v>711</v>
      </c>
    </row>
    <row r="6076" spans="1:14" ht="15" customHeight="1">
      <c r="A6076" s="13"/>
      <c r="B6076" s="13"/>
      <c r="C6076" s="13"/>
      <c r="D6076" s="13"/>
      <c r="E6076" s="13"/>
      <c r="F6076" s="13"/>
      <c r="G6076" s="13"/>
      <c r="H6076" s="13"/>
    </row>
    <row r="6077" spans="1:14" ht="15" customHeight="1">
      <c r="A6077" s="13" t="s">
        <v>4970</v>
      </c>
      <c r="B6077" s="13" t="s">
        <v>2986</v>
      </c>
      <c r="C6077" s="13"/>
      <c r="D6077" s="13"/>
      <c r="E6077" s="13"/>
      <c r="F6077" s="13"/>
      <c r="G6077" s="13"/>
      <c r="H6077" s="13"/>
      <c r="I6077" s="6" t="s">
        <v>5631</v>
      </c>
      <c r="J6077" s="6" t="s">
        <v>1464</v>
      </c>
    </row>
    <row r="6078" spans="1:14" ht="15" customHeight="1">
      <c r="A6078" s="13" t="s">
        <v>1567</v>
      </c>
      <c r="B6078" s="13" t="s">
        <v>2053</v>
      </c>
      <c r="C6078" s="13"/>
      <c r="D6078" s="13"/>
      <c r="E6078" s="13"/>
      <c r="F6078" s="13"/>
      <c r="G6078" s="13"/>
      <c r="H6078" s="13"/>
    </row>
    <row r="6079" spans="1:14" ht="15" customHeight="1">
      <c r="A6079" s="5" t="s">
        <v>4302</v>
      </c>
      <c r="B6079" s="5"/>
      <c r="C6079" s="5" t="s">
        <v>2755</v>
      </c>
      <c r="D6079" s="5" t="s">
        <v>182</v>
      </c>
      <c r="E6079" s="5" t="s">
        <v>5266</v>
      </c>
      <c r="F6079" s="5" t="s">
        <v>1321</v>
      </c>
      <c r="G6079" s="5" t="s">
        <v>780</v>
      </c>
      <c r="H6079" s="5" t="s">
        <v>1458</v>
      </c>
    </row>
    <row r="6080" spans="1:14" ht="15" customHeight="1">
      <c r="A6080" s="6" t="s">
        <v>405</v>
      </c>
      <c r="B6080" s="6" t="s">
        <v>2311</v>
      </c>
      <c r="C6080" s="6" t="s">
        <v>4478</v>
      </c>
      <c r="D6080" s="6">
        <f>(1286 + 786 + 614)*10^-4</f>
        <v>0.26860000000000001</v>
      </c>
      <c r="E6080" s="14" t="s">
        <v>740</v>
      </c>
      <c r="F6080" s="14">
        <f>중기기초자료!F537</f>
        <v>202</v>
      </c>
      <c r="G6080" s="15">
        <f>TRUNC(F6080*D6080, 1)</f>
        <v>54.2</v>
      </c>
      <c r="H6080" s="6" t="s">
        <v>5631</v>
      </c>
      <c r="I6080" s="6" t="s">
        <v>5631</v>
      </c>
      <c r="K6080" s="6" t="s">
        <v>724</v>
      </c>
      <c r="L6080" s="6" t="s">
        <v>5631</v>
      </c>
      <c r="M6080" s="6" t="s">
        <v>3014</v>
      </c>
      <c r="N6080" s="6" t="s">
        <v>4973</v>
      </c>
    </row>
    <row r="6081" spans="1:14" ht="15" customHeight="1">
      <c r="B6081" s="6" t="s">
        <v>4803</v>
      </c>
      <c r="G6081" s="14">
        <f>TRUNC(G6080, 0)</f>
        <v>54</v>
      </c>
    </row>
    <row r="6082" spans="1:14" ht="15" customHeight="1">
      <c r="A6082" s="6" t="s">
        <v>3802</v>
      </c>
    </row>
    <row r="6083" spans="1:14" ht="15" customHeight="1">
      <c r="B6083" s="6" t="s">
        <v>4803</v>
      </c>
    </row>
    <row r="6084" spans="1:14" ht="15" customHeight="1">
      <c r="A6084" s="6" t="s">
        <v>2270</v>
      </c>
    </row>
    <row r="6085" spans="1:14" ht="15" customHeight="1">
      <c r="B6085" s="6" t="s">
        <v>4803</v>
      </c>
    </row>
    <row r="6086" spans="1:14" ht="15" customHeight="1">
      <c r="B6086" s="6" t="s">
        <v>588</v>
      </c>
      <c r="G6086" s="14">
        <f>TRUNC(G6081+G6083+G6085, 0)</f>
        <v>54</v>
      </c>
    </row>
    <row r="6087" spans="1:14" ht="15" customHeight="1">
      <c r="A6087" s="13"/>
      <c r="B6087" s="13"/>
      <c r="C6087" s="13"/>
      <c r="D6087" s="13"/>
      <c r="E6087" s="13"/>
      <c r="F6087" s="13"/>
      <c r="G6087" s="13"/>
      <c r="H6087" s="13"/>
    </row>
    <row r="6088" spans="1:14" ht="15" customHeight="1">
      <c r="A6088" s="13" t="s">
        <v>4970</v>
      </c>
      <c r="B6088" s="13" t="s">
        <v>3816</v>
      </c>
      <c r="C6088" s="13"/>
      <c r="D6088" s="13"/>
      <c r="E6088" s="13"/>
      <c r="F6088" s="13"/>
      <c r="G6088" s="13"/>
      <c r="H6088" s="13"/>
      <c r="I6088" s="6" t="s">
        <v>5631</v>
      </c>
      <c r="J6088" s="6" t="s">
        <v>360</v>
      </c>
    </row>
    <row r="6089" spans="1:14" ht="15" customHeight="1">
      <c r="A6089" s="13" t="s">
        <v>1567</v>
      </c>
      <c r="B6089" s="13" t="s">
        <v>1126</v>
      </c>
      <c r="C6089" s="13"/>
      <c r="D6089" s="13"/>
      <c r="E6089" s="13"/>
      <c r="F6089" s="13"/>
      <c r="G6089" s="13"/>
      <c r="H6089" s="13"/>
    </row>
    <row r="6090" spans="1:14" ht="15" customHeight="1">
      <c r="A6090" s="5" t="s">
        <v>4302</v>
      </c>
      <c r="B6090" s="5"/>
      <c r="C6090" s="5" t="s">
        <v>2755</v>
      </c>
      <c r="D6090" s="5" t="s">
        <v>182</v>
      </c>
      <c r="E6090" s="5" t="s">
        <v>5266</v>
      </c>
      <c r="F6090" s="5" t="s">
        <v>1321</v>
      </c>
      <c r="G6090" s="5" t="s">
        <v>780</v>
      </c>
      <c r="H6090" s="5" t="s">
        <v>1458</v>
      </c>
    </row>
    <row r="6091" spans="1:14" ht="15" customHeight="1">
      <c r="A6091" s="6" t="s">
        <v>405</v>
      </c>
      <c r="B6091" s="6" t="s">
        <v>2311</v>
      </c>
      <c r="C6091" s="6" t="s">
        <v>4139</v>
      </c>
      <c r="D6091" s="6">
        <f>(1286 + 786 + 614)*10^-4</f>
        <v>0.26860000000000001</v>
      </c>
      <c r="E6091" s="14" t="s">
        <v>740</v>
      </c>
      <c r="F6091" s="14">
        <f>중기기초자료!F538</f>
        <v>252</v>
      </c>
      <c r="G6091" s="15">
        <f>TRUNC(F6091*D6091, 1)</f>
        <v>67.599999999999994</v>
      </c>
      <c r="H6091" s="6" t="s">
        <v>5631</v>
      </c>
      <c r="I6091" s="6" t="s">
        <v>5631</v>
      </c>
      <c r="K6091" s="6" t="s">
        <v>724</v>
      </c>
      <c r="L6091" s="6" t="s">
        <v>5631</v>
      </c>
      <c r="M6091" s="6" t="s">
        <v>4279</v>
      </c>
      <c r="N6091" s="6" t="s">
        <v>5293</v>
      </c>
    </row>
    <row r="6092" spans="1:14" ht="15" customHeight="1">
      <c r="B6092" s="6" t="s">
        <v>4803</v>
      </c>
      <c r="G6092" s="14">
        <f>TRUNC(G6091, 0)</f>
        <v>67</v>
      </c>
    </row>
    <row r="6093" spans="1:14" ht="15" customHeight="1">
      <c r="A6093" s="6" t="s">
        <v>3802</v>
      </c>
    </row>
    <row r="6094" spans="1:14" ht="15" customHeight="1">
      <c r="B6094" s="6" t="s">
        <v>4803</v>
      </c>
    </row>
    <row r="6095" spans="1:14" ht="15" customHeight="1">
      <c r="A6095" s="6" t="s">
        <v>2270</v>
      </c>
    </row>
    <row r="6096" spans="1:14" ht="15" customHeight="1">
      <c r="B6096" s="6" t="s">
        <v>4803</v>
      </c>
    </row>
    <row r="6097" spans="1:14" ht="15" customHeight="1">
      <c r="B6097" s="6" t="s">
        <v>588</v>
      </c>
      <c r="G6097" s="14">
        <f>TRUNC(G6092+G6094+G6096, 0)</f>
        <v>67</v>
      </c>
    </row>
    <row r="6098" spans="1:14" ht="15" customHeight="1">
      <c r="A6098" s="13"/>
      <c r="B6098" s="13"/>
      <c r="C6098" s="13"/>
      <c r="D6098" s="13"/>
      <c r="E6098" s="13"/>
      <c r="F6098" s="13"/>
      <c r="G6098" s="13"/>
      <c r="H6098" s="13"/>
    </row>
    <row r="6099" spans="1:14" ht="15" customHeight="1">
      <c r="A6099" s="13" t="s">
        <v>4970</v>
      </c>
      <c r="B6099" s="13" t="s">
        <v>1590</v>
      </c>
      <c r="C6099" s="13"/>
      <c r="D6099" s="13"/>
      <c r="E6099" s="13"/>
      <c r="F6099" s="13"/>
      <c r="G6099" s="13"/>
      <c r="H6099" s="13"/>
      <c r="I6099" s="6" t="s">
        <v>5631</v>
      </c>
      <c r="J6099" s="6" t="s">
        <v>1106</v>
      </c>
    </row>
    <row r="6100" spans="1:14" ht="15" customHeight="1">
      <c r="A6100" s="13" t="s">
        <v>1567</v>
      </c>
      <c r="B6100" s="13" t="s">
        <v>2883</v>
      </c>
      <c r="C6100" s="13"/>
      <c r="D6100" s="13"/>
      <c r="E6100" s="13"/>
      <c r="F6100" s="13"/>
      <c r="G6100" s="13"/>
      <c r="H6100" s="13"/>
    </row>
    <row r="6101" spans="1:14" ht="15" customHeight="1">
      <c r="A6101" s="5" t="s">
        <v>4302</v>
      </c>
      <c r="B6101" s="5"/>
      <c r="C6101" s="5" t="s">
        <v>2755</v>
      </c>
      <c r="D6101" s="5" t="s">
        <v>182</v>
      </c>
      <c r="E6101" s="5" t="s">
        <v>5266</v>
      </c>
      <c r="F6101" s="5" t="s">
        <v>1321</v>
      </c>
      <c r="G6101" s="5" t="s">
        <v>780</v>
      </c>
      <c r="H6101" s="5" t="s">
        <v>1458</v>
      </c>
    </row>
    <row r="6102" spans="1:14" ht="15" customHeight="1">
      <c r="A6102" s="6" t="s">
        <v>405</v>
      </c>
      <c r="B6102" s="6" t="s">
        <v>2311</v>
      </c>
      <c r="C6102" s="6" t="s">
        <v>5161</v>
      </c>
      <c r="D6102" s="6">
        <f>(1286 + 786 + 614)*10^-4</f>
        <v>0.26860000000000001</v>
      </c>
      <c r="E6102" s="14" t="s">
        <v>740</v>
      </c>
      <c r="F6102" s="14">
        <f>중기기초자료!F539</f>
        <v>290</v>
      </c>
      <c r="G6102" s="15">
        <f>TRUNC(F6102*D6102, 1)</f>
        <v>77.8</v>
      </c>
      <c r="H6102" s="6" t="s">
        <v>5631</v>
      </c>
      <c r="I6102" s="6" t="s">
        <v>5631</v>
      </c>
      <c r="K6102" s="6" t="s">
        <v>724</v>
      </c>
      <c r="L6102" s="6" t="s">
        <v>5631</v>
      </c>
      <c r="M6102" s="6" t="s">
        <v>5546</v>
      </c>
      <c r="N6102" s="6" t="s">
        <v>5293</v>
      </c>
    </row>
    <row r="6103" spans="1:14" ht="15" customHeight="1">
      <c r="B6103" s="6" t="s">
        <v>4803</v>
      </c>
      <c r="G6103" s="14">
        <f>TRUNC(G6102, 0)</f>
        <v>77</v>
      </c>
    </row>
    <row r="6104" spans="1:14" ht="15" customHeight="1">
      <c r="A6104" s="6" t="s">
        <v>3802</v>
      </c>
    </row>
    <row r="6105" spans="1:14" ht="15" customHeight="1">
      <c r="B6105" s="6" t="s">
        <v>4803</v>
      </c>
    </row>
    <row r="6106" spans="1:14" ht="15" customHeight="1">
      <c r="A6106" s="6" t="s">
        <v>2270</v>
      </c>
    </row>
    <row r="6107" spans="1:14" ht="15" customHeight="1">
      <c r="B6107" s="6" t="s">
        <v>4803</v>
      </c>
    </row>
    <row r="6108" spans="1:14" ht="15" customHeight="1">
      <c r="B6108" s="6" t="s">
        <v>588</v>
      </c>
      <c r="G6108" s="14">
        <f>TRUNC(G6103+G6105+G6107, 0)</f>
        <v>77</v>
      </c>
    </row>
    <row r="6109" spans="1:14" ht="15" customHeight="1">
      <c r="A6109" s="13"/>
      <c r="B6109" s="13"/>
      <c r="C6109" s="13"/>
      <c r="D6109" s="13"/>
      <c r="E6109" s="13"/>
      <c r="F6109" s="13"/>
      <c r="G6109" s="13"/>
      <c r="H6109" s="13"/>
    </row>
    <row r="6110" spans="1:14" ht="15" customHeight="1">
      <c r="A6110" s="13" t="s">
        <v>4970</v>
      </c>
      <c r="B6110" s="13" t="s">
        <v>155</v>
      </c>
      <c r="C6110" s="13"/>
      <c r="D6110" s="13"/>
      <c r="E6110" s="13"/>
      <c r="F6110" s="13"/>
      <c r="G6110" s="13"/>
      <c r="H6110" s="13"/>
      <c r="I6110" s="6" t="s">
        <v>5631</v>
      </c>
      <c r="J6110" s="6" t="s">
        <v>1373</v>
      </c>
    </row>
    <row r="6111" spans="1:14" ht="15" customHeight="1">
      <c r="A6111" s="13" t="s">
        <v>1567</v>
      </c>
      <c r="B6111" s="13" t="s">
        <v>5038</v>
      </c>
      <c r="C6111" s="13"/>
      <c r="D6111" s="13"/>
      <c r="E6111" s="13"/>
      <c r="F6111" s="13"/>
      <c r="G6111" s="13"/>
      <c r="H6111" s="13"/>
    </row>
    <row r="6112" spans="1:14" ht="15" customHeight="1">
      <c r="A6112" s="5" t="s">
        <v>4302</v>
      </c>
      <c r="B6112" s="5"/>
      <c r="C6112" s="5" t="s">
        <v>2755</v>
      </c>
      <c r="D6112" s="5" t="s">
        <v>182</v>
      </c>
      <c r="E6112" s="5" t="s">
        <v>5266</v>
      </c>
      <c r="F6112" s="5" t="s">
        <v>1321</v>
      </c>
      <c r="G6112" s="5" t="s">
        <v>780</v>
      </c>
      <c r="H6112" s="5" t="s">
        <v>1458</v>
      </c>
    </row>
    <row r="6113" spans="1:14" ht="15" customHeight="1">
      <c r="A6113" s="6" t="s">
        <v>405</v>
      </c>
      <c r="B6113" s="6" t="s">
        <v>2311</v>
      </c>
      <c r="C6113" s="6" t="s">
        <v>4639</v>
      </c>
      <c r="D6113" s="6">
        <f>(1286 + 786 + 614)*10^-4</f>
        <v>0.26860000000000001</v>
      </c>
      <c r="E6113" s="14" t="s">
        <v>740</v>
      </c>
      <c r="F6113" s="14">
        <f>중기기초자료!F540</f>
        <v>696</v>
      </c>
      <c r="G6113" s="15">
        <f>TRUNC(F6113*D6113, 1)</f>
        <v>186.9</v>
      </c>
      <c r="H6113" s="6" t="s">
        <v>5631</v>
      </c>
      <c r="I6113" s="6" t="s">
        <v>5631</v>
      </c>
      <c r="K6113" s="6" t="s">
        <v>724</v>
      </c>
      <c r="L6113" s="6" t="s">
        <v>5631</v>
      </c>
      <c r="M6113" s="6" t="s">
        <v>5430</v>
      </c>
      <c r="N6113" s="6" t="s">
        <v>5293</v>
      </c>
    </row>
    <row r="6114" spans="1:14" ht="15" customHeight="1">
      <c r="B6114" s="6" t="s">
        <v>4803</v>
      </c>
      <c r="G6114" s="14">
        <f>TRUNC(G6113, 0)</f>
        <v>186</v>
      </c>
    </row>
    <row r="6115" spans="1:14" ht="15" customHeight="1">
      <c r="A6115" s="6" t="s">
        <v>3802</v>
      </c>
    </row>
    <row r="6116" spans="1:14" ht="15" customHeight="1">
      <c r="B6116" s="6" t="s">
        <v>4803</v>
      </c>
    </row>
    <row r="6117" spans="1:14" ht="15" customHeight="1">
      <c r="A6117" s="6" t="s">
        <v>2270</v>
      </c>
    </row>
    <row r="6118" spans="1:14" ht="15" customHeight="1">
      <c r="B6118" s="6" t="s">
        <v>4803</v>
      </c>
    </row>
    <row r="6119" spans="1:14" ht="15" customHeight="1">
      <c r="B6119" s="6" t="s">
        <v>588</v>
      </c>
      <c r="G6119" s="14">
        <f>TRUNC(G6114+G6116+G6118, 0)</f>
        <v>186</v>
      </c>
    </row>
    <row r="6120" spans="1:14" ht="15" customHeight="1">
      <c r="A6120" s="13"/>
      <c r="B6120" s="13"/>
      <c r="C6120" s="13"/>
      <c r="D6120" s="13"/>
      <c r="E6120" s="13"/>
      <c r="F6120" s="13"/>
      <c r="G6120" s="13"/>
      <c r="H6120" s="13"/>
    </row>
    <row r="6121" spans="1:14" ht="15" customHeight="1">
      <c r="A6121" s="13" t="s">
        <v>4970</v>
      </c>
      <c r="B6121" s="13" t="s">
        <v>3837</v>
      </c>
      <c r="C6121" s="13"/>
      <c r="D6121" s="13"/>
      <c r="E6121" s="13"/>
      <c r="F6121" s="13"/>
      <c r="G6121" s="13"/>
      <c r="H6121" s="13"/>
      <c r="I6121" s="6" t="s">
        <v>5631</v>
      </c>
      <c r="J6121" s="6" t="s">
        <v>2579</v>
      </c>
    </row>
    <row r="6122" spans="1:14" ht="15" customHeight="1">
      <c r="A6122" s="13" t="s">
        <v>1567</v>
      </c>
      <c r="B6122" s="13" t="s">
        <v>3285</v>
      </c>
      <c r="C6122" s="13"/>
      <c r="D6122" s="13"/>
      <c r="E6122" s="13"/>
      <c r="F6122" s="13"/>
      <c r="G6122" s="13"/>
      <c r="H6122" s="13"/>
    </row>
    <row r="6123" spans="1:14" ht="15" customHeight="1">
      <c r="A6123" s="5" t="s">
        <v>4302</v>
      </c>
      <c r="B6123" s="5"/>
      <c r="C6123" s="5" t="s">
        <v>2755</v>
      </c>
      <c r="D6123" s="5" t="s">
        <v>182</v>
      </c>
      <c r="E6123" s="5" t="s">
        <v>5266</v>
      </c>
      <c r="F6123" s="5" t="s">
        <v>1321</v>
      </c>
      <c r="G6123" s="5" t="s">
        <v>780</v>
      </c>
      <c r="H6123" s="5" t="s">
        <v>1458</v>
      </c>
    </row>
    <row r="6124" spans="1:14" ht="15" customHeight="1">
      <c r="A6124" s="6" t="s">
        <v>405</v>
      </c>
      <c r="B6124" s="6" t="s">
        <v>2311</v>
      </c>
      <c r="C6124" s="6" t="s">
        <v>2846</v>
      </c>
      <c r="D6124" s="6">
        <f>(1286 + 786 + 614)*10^-4</f>
        <v>0.26860000000000001</v>
      </c>
      <c r="E6124" s="14" t="s">
        <v>740</v>
      </c>
      <c r="F6124" s="14">
        <f>중기기초자료!F541</f>
        <v>912</v>
      </c>
      <c r="G6124" s="15">
        <f>TRUNC(F6124*D6124, 1)</f>
        <v>244.9</v>
      </c>
      <c r="H6124" s="6" t="s">
        <v>5631</v>
      </c>
      <c r="I6124" s="6" t="s">
        <v>5631</v>
      </c>
      <c r="K6124" s="6" t="s">
        <v>724</v>
      </c>
      <c r="L6124" s="6" t="s">
        <v>5631</v>
      </c>
      <c r="M6124" s="6" t="s">
        <v>4124</v>
      </c>
      <c r="N6124" s="6" t="s">
        <v>5293</v>
      </c>
    </row>
    <row r="6125" spans="1:14" ht="15" customHeight="1">
      <c r="B6125" s="6" t="s">
        <v>4803</v>
      </c>
      <c r="G6125" s="14">
        <f>TRUNC(G6124, 0)</f>
        <v>244</v>
      </c>
    </row>
    <row r="6126" spans="1:14" ht="15" customHeight="1">
      <c r="A6126" s="6" t="s">
        <v>3802</v>
      </c>
    </row>
    <row r="6127" spans="1:14" ht="15" customHeight="1">
      <c r="B6127" s="6" t="s">
        <v>4803</v>
      </c>
    </row>
    <row r="6128" spans="1:14" ht="15" customHeight="1">
      <c r="A6128" s="6" t="s">
        <v>2270</v>
      </c>
    </row>
    <row r="6129" spans="1:14" ht="15" customHeight="1">
      <c r="B6129" s="6" t="s">
        <v>4803</v>
      </c>
    </row>
    <row r="6130" spans="1:14" ht="15" customHeight="1">
      <c r="B6130" s="6" t="s">
        <v>588</v>
      </c>
      <c r="G6130" s="14">
        <f>TRUNC(G6125+G6127+G6129, 0)</f>
        <v>244</v>
      </c>
    </row>
    <row r="6131" spans="1:14" ht="15" customHeight="1">
      <c r="A6131" s="13"/>
      <c r="B6131" s="13"/>
      <c r="C6131" s="13"/>
      <c r="D6131" s="13"/>
      <c r="E6131" s="13"/>
      <c r="F6131" s="13"/>
      <c r="G6131" s="13"/>
      <c r="H6131" s="13"/>
    </row>
    <row r="6132" spans="1:14" ht="15" customHeight="1">
      <c r="A6132" s="13" t="s">
        <v>4970</v>
      </c>
      <c r="B6132" s="13" t="s">
        <v>5123</v>
      </c>
      <c r="C6132" s="13"/>
      <c r="D6132" s="13"/>
      <c r="E6132" s="13"/>
      <c r="F6132" s="13"/>
      <c r="G6132" s="13"/>
      <c r="H6132" s="13"/>
      <c r="I6132" s="6" t="s">
        <v>5631</v>
      </c>
      <c r="J6132" s="6" t="s">
        <v>3968</v>
      </c>
    </row>
    <row r="6133" spans="1:14" ht="15" customHeight="1">
      <c r="A6133" s="13" t="s">
        <v>1567</v>
      </c>
      <c r="B6133" s="13" t="s">
        <v>1206</v>
      </c>
      <c r="C6133" s="13"/>
      <c r="D6133" s="13"/>
      <c r="E6133" s="13"/>
      <c r="F6133" s="13"/>
      <c r="G6133" s="13"/>
      <c r="H6133" s="13"/>
    </row>
    <row r="6134" spans="1:14" ht="15" customHeight="1">
      <c r="A6134" s="5" t="s">
        <v>4302</v>
      </c>
      <c r="B6134" s="5"/>
      <c r="C6134" s="5" t="s">
        <v>2755</v>
      </c>
      <c r="D6134" s="5" t="s">
        <v>182</v>
      </c>
      <c r="E6134" s="5" t="s">
        <v>5266</v>
      </c>
      <c r="F6134" s="5" t="s">
        <v>1321</v>
      </c>
      <c r="G6134" s="5" t="s">
        <v>780</v>
      </c>
      <c r="H6134" s="5" t="s">
        <v>1458</v>
      </c>
    </row>
    <row r="6135" spans="1:14" ht="15" customHeight="1">
      <c r="A6135" s="6" t="s">
        <v>405</v>
      </c>
      <c r="B6135" s="6" t="s">
        <v>5306</v>
      </c>
      <c r="C6135" s="6" t="s">
        <v>5063</v>
      </c>
      <c r="D6135" s="6">
        <f>(1500 + 1667 + 533)*10^-4</f>
        <v>0.37</v>
      </c>
      <c r="E6135" s="14" t="s">
        <v>740</v>
      </c>
      <c r="F6135" s="14">
        <f>중기기초자료!F542</f>
        <v>706</v>
      </c>
      <c r="G6135" s="15">
        <f>TRUNC(F6135*D6135, 1)</f>
        <v>261.2</v>
      </c>
      <c r="H6135" s="6" t="s">
        <v>5631</v>
      </c>
      <c r="I6135" s="6" t="s">
        <v>5631</v>
      </c>
      <c r="K6135" s="6" t="s">
        <v>724</v>
      </c>
      <c r="L6135" s="6" t="s">
        <v>5631</v>
      </c>
      <c r="M6135" s="6" t="s">
        <v>2726</v>
      </c>
      <c r="N6135" s="6" t="s">
        <v>3768</v>
      </c>
    </row>
    <row r="6136" spans="1:14" ht="15" customHeight="1">
      <c r="B6136" s="6" t="s">
        <v>4803</v>
      </c>
      <c r="G6136" s="14">
        <f>TRUNC(G6135, 0)</f>
        <v>261</v>
      </c>
    </row>
    <row r="6137" spans="1:14" ht="15" customHeight="1">
      <c r="A6137" s="6" t="s">
        <v>3802</v>
      </c>
    </row>
    <row r="6138" spans="1:14" ht="15" customHeight="1">
      <c r="B6138" s="6" t="s">
        <v>4803</v>
      </c>
    </row>
    <row r="6139" spans="1:14" ht="15" customHeight="1">
      <c r="A6139" s="6" t="s">
        <v>2270</v>
      </c>
    </row>
    <row r="6140" spans="1:14" ht="15" customHeight="1">
      <c r="B6140" s="6" t="s">
        <v>4803</v>
      </c>
    </row>
    <row r="6141" spans="1:14" ht="15" customHeight="1">
      <c r="B6141" s="6" t="s">
        <v>588</v>
      </c>
      <c r="G6141" s="14">
        <f>TRUNC(G6136+G6138+G6140, 0)</f>
        <v>261</v>
      </c>
    </row>
    <row r="6142" spans="1:14" ht="15" customHeight="1">
      <c r="A6142" s="13"/>
      <c r="B6142" s="13"/>
      <c r="C6142" s="13"/>
      <c r="D6142" s="13"/>
      <c r="E6142" s="13"/>
      <c r="F6142" s="13"/>
      <c r="G6142" s="13"/>
      <c r="H6142" s="13"/>
    </row>
    <row r="6143" spans="1:14" ht="15" customHeight="1">
      <c r="A6143" s="13" t="s">
        <v>4970</v>
      </c>
      <c r="B6143" s="13" t="s">
        <v>2918</v>
      </c>
      <c r="C6143" s="13"/>
      <c r="D6143" s="13"/>
      <c r="E6143" s="13"/>
      <c r="F6143" s="13"/>
      <c r="G6143" s="13"/>
      <c r="H6143" s="13"/>
      <c r="I6143" s="6" t="s">
        <v>5631</v>
      </c>
      <c r="J6143" s="6" t="s">
        <v>2999</v>
      </c>
    </row>
    <row r="6144" spans="1:14" ht="15" customHeight="1">
      <c r="A6144" s="13" t="s">
        <v>1567</v>
      </c>
      <c r="B6144" s="13" t="s">
        <v>196</v>
      </c>
      <c r="C6144" s="13"/>
      <c r="D6144" s="13"/>
      <c r="E6144" s="13"/>
      <c r="F6144" s="13"/>
      <c r="G6144" s="13"/>
      <c r="H6144" s="13"/>
    </row>
    <row r="6145" spans="1:14" ht="15" customHeight="1">
      <c r="A6145" s="5" t="s">
        <v>4302</v>
      </c>
      <c r="B6145" s="5"/>
      <c r="C6145" s="5" t="s">
        <v>2755</v>
      </c>
      <c r="D6145" s="5" t="s">
        <v>182</v>
      </c>
      <c r="E6145" s="5" t="s">
        <v>5266</v>
      </c>
      <c r="F6145" s="5" t="s">
        <v>1321</v>
      </c>
      <c r="G6145" s="5" t="s">
        <v>780</v>
      </c>
      <c r="H6145" s="5" t="s">
        <v>1458</v>
      </c>
    </row>
    <row r="6146" spans="1:14" ht="15" customHeight="1">
      <c r="A6146" s="6" t="s">
        <v>405</v>
      </c>
      <c r="B6146" s="6" t="s">
        <v>5306</v>
      </c>
      <c r="C6146" s="6" t="s">
        <v>956</v>
      </c>
      <c r="D6146" s="6">
        <f>(1500 + 1667 + 533)*10^-4</f>
        <v>0.37</v>
      </c>
      <c r="E6146" s="14" t="s">
        <v>740</v>
      </c>
      <c r="F6146" s="14">
        <f>중기기초자료!F543</f>
        <v>819</v>
      </c>
      <c r="G6146" s="15">
        <f>TRUNC(F6146*D6146, 1)</f>
        <v>303</v>
      </c>
      <c r="H6146" s="6" t="s">
        <v>5631</v>
      </c>
      <c r="I6146" s="6" t="s">
        <v>5631</v>
      </c>
      <c r="K6146" s="6" t="s">
        <v>724</v>
      </c>
      <c r="L6146" s="6" t="s">
        <v>5631</v>
      </c>
      <c r="M6146" s="6" t="s">
        <v>1494</v>
      </c>
      <c r="N6146" s="6" t="s">
        <v>2717</v>
      </c>
    </row>
    <row r="6147" spans="1:14" ht="15" customHeight="1">
      <c r="B6147" s="6" t="s">
        <v>4803</v>
      </c>
      <c r="G6147" s="14">
        <f>TRUNC(G6146, 0)</f>
        <v>303</v>
      </c>
    </row>
    <row r="6148" spans="1:14" ht="15" customHeight="1">
      <c r="A6148" s="6" t="s">
        <v>3802</v>
      </c>
    </row>
    <row r="6149" spans="1:14" ht="15" customHeight="1">
      <c r="B6149" s="6" t="s">
        <v>4803</v>
      </c>
    </row>
    <row r="6150" spans="1:14" ht="15" customHeight="1">
      <c r="A6150" s="6" t="s">
        <v>2270</v>
      </c>
    </row>
    <row r="6151" spans="1:14" ht="15" customHeight="1">
      <c r="B6151" s="6" t="s">
        <v>4803</v>
      </c>
    </row>
    <row r="6152" spans="1:14" ht="15" customHeight="1">
      <c r="B6152" s="6" t="s">
        <v>588</v>
      </c>
      <c r="G6152" s="14">
        <f>TRUNC(G6147+G6149+G6151, 0)</f>
        <v>303</v>
      </c>
    </row>
    <row r="6153" spans="1:14" ht="15" customHeight="1">
      <c r="A6153" s="13"/>
      <c r="B6153" s="13"/>
      <c r="C6153" s="13"/>
      <c r="D6153" s="13"/>
      <c r="E6153" s="13"/>
      <c r="F6153" s="13"/>
      <c r="G6153" s="13"/>
      <c r="H6153" s="13"/>
    </row>
    <row r="6154" spans="1:14" ht="15" customHeight="1">
      <c r="A6154" s="13" t="s">
        <v>4970</v>
      </c>
      <c r="B6154" s="13" t="s">
        <v>1435</v>
      </c>
      <c r="C6154" s="13"/>
      <c r="D6154" s="13"/>
      <c r="E6154" s="13"/>
      <c r="F6154" s="13"/>
      <c r="G6154" s="13"/>
      <c r="H6154" s="13"/>
      <c r="I6154" s="6" t="s">
        <v>5631</v>
      </c>
      <c r="J6154" s="6" t="s">
        <v>4488</v>
      </c>
    </row>
    <row r="6155" spans="1:14" ht="15" customHeight="1">
      <c r="A6155" s="13" t="s">
        <v>1567</v>
      </c>
      <c r="B6155" s="13" t="s">
        <v>2792</v>
      </c>
      <c r="C6155" s="13"/>
      <c r="D6155" s="13"/>
      <c r="E6155" s="13"/>
      <c r="F6155" s="13"/>
      <c r="G6155" s="13"/>
      <c r="H6155" s="13"/>
    </row>
    <row r="6156" spans="1:14" ht="15" customHeight="1">
      <c r="A6156" s="5" t="s">
        <v>4302</v>
      </c>
      <c r="B6156" s="5"/>
      <c r="C6156" s="5" t="s">
        <v>2755</v>
      </c>
      <c r="D6156" s="5" t="s">
        <v>182</v>
      </c>
      <c r="E6156" s="5" t="s">
        <v>5266</v>
      </c>
      <c r="F6156" s="5" t="s">
        <v>1321</v>
      </c>
      <c r="G6156" s="5" t="s">
        <v>780</v>
      </c>
      <c r="H6156" s="5" t="s">
        <v>1458</v>
      </c>
    </row>
    <row r="6157" spans="1:14" ht="15" customHeight="1">
      <c r="A6157" s="6" t="s">
        <v>405</v>
      </c>
      <c r="B6157" s="6" t="s">
        <v>5306</v>
      </c>
      <c r="C6157" s="6" t="s">
        <v>2773</v>
      </c>
      <c r="D6157" s="6">
        <f>(1500 + 1667 + 533)*10^-4</f>
        <v>0.37</v>
      </c>
      <c r="E6157" s="14" t="s">
        <v>740</v>
      </c>
      <c r="F6157" s="14">
        <f>중기기초자료!F544</f>
        <v>1424</v>
      </c>
      <c r="G6157" s="15">
        <f>TRUNC(F6157*D6157, 1)</f>
        <v>526.79999999999995</v>
      </c>
      <c r="H6157" s="6" t="s">
        <v>5631</v>
      </c>
      <c r="I6157" s="6" t="s">
        <v>5631</v>
      </c>
      <c r="K6157" s="6" t="s">
        <v>724</v>
      </c>
      <c r="L6157" s="6" t="s">
        <v>5631</v>
      </c>
      <c r="M6157" s="6" t="s">
        <v>146</v>
      </c>
      <c r="N6157" s="6" t="s">
        <v>2717</v>
      </c>
    </row>
    <row r="6158" spans="1:14" ht="15" customHeight="1">
      <c r="B6158" s="6" t="s">
        <v>4803</v>
      </c>
      <c r="G6158" s="14">
        <f>TRUNC(G6157, 0)</f>
        <v>526</v>
      </c>
    </row>
    <row r="6159" spans="1:14" ht="15" customHeight="1">
      <c r="A6159" s="6" t="s">
        <v>3802</v>
      </c>
    </row>
    <row r="6160" spans="1:14" ht="15" customHeight="1">
      <c r="B6160" s="6" t="s">
        <v>4803</v>
      </c>
    </row>
    <row r="6161" spans="1:14" ht="15" customHeight="1">
      <c r="A6161" s="6" t="s">
        <v>2270</v>
      </c>
    </row>
    <row r="6162" spans="1:14" ht="15" customHeight="1">
      <c r="B6162" s="6" t="s">
        <v>4803</v>
      </c>
    </row>
    <row r="6163" spans="1:14" ht="15" customHeight="1">
      <c r="B6163" s="6" t="s">
        <v>588</v>
      </c>
      <c r="G6163" s="14">
        <f>TRUNC(G6158+G6160+G6162, 0)</f>
        <v>526</v>
      </c>
    </row>
    <row r="6164" spans="1:14" ht="15" customHeight="1">
      <c r="A6164" s="13"/>
      <c r="B6164" s="13"/>
      <c r="C6164" s="13"/>
      <c r="D6164" s="13"/>
      <c r="E6164" s="13"/>
      <c r="F6164" s="13"/>
      <c r="G6164" s="13"/>
      <c r="H6164" s="13"/>
    </row>
    <row r="6165" spans="1:14" ht="15" customHeight="1">
      <c r="A6165" s="13" t="s">
        <v>4970</v>
      </c>
      <c r="B6165" s="13" t="s">
        <v>1084</v>
      </c>
      <c r="C6165" s="13"/>
      <c r="D6165" s="13"/>
      <c r="E6165" s="13"/>
      <c r="F6165" s="13"/>
      <c r="G6165" s="13"/>
      <c r="H6165" s="13"/>
      <c r="I6165" s="6" t="s">
        <v>5631</v>
      </c>
      <c r="J6165" s="6" t="s">
        <v>2432</v>
      </c>
    </row>
    <row r="6166" spans="1:14" ht="15" customHeight="1">
      <c r="A6166" s="13" t="s">
        <v>1567</v>
      </c>
      <c r="B6166" s="13" t="s">
        <v>4371</v>
      </c>
      <c r="C6166" s="13"/>
      <c r="D6166" s="13"/>
      <c r="E6166" s="13"/>
      <c r="F6166" s="13"/>
      <c r="G6166" s="13"/>
      <c r="H6166" s="13"/>
    </row>
    <row r="6167" spans="1:14" ht="15" customHeight="1">
      <c r="A6167" s="5" t="s">
        <v>4302</v>
      </c>
      <c r="B6167" s="5"/>
      <c r="C6167" s="5" t="s">
        <v>2755</v>
      </c>
      <c r="D6167" s="5" t="s">
        <v>182</v>
      </c>
      <c r="E6167" s="5" t="s">
        <v>5266</v>
      </c>
      <c r="F6167" s="5" t="s">
        <v>1321</v>
      </c>
      <c r="G6167" s="5" t="s">
        <v>780</v>
      </c>
      <c r="H6167" s="5" t="s">
        <v>1458</v>
      </c>
    </row>
    <row r="6168" spans="1:14" ht="15" customHeight="1">
      <c r="A6168" s="6" t="s">
        <v>405</v>
      </c>
      <c r="B6168" s="6" t="s">
        <v>3236</v>
      </c>
      <c r="C6168" s="6" t="s">
        <v>4932</v>
      </c>
      <c r="D6168" s="6">
        <f>(2250 + 1375 + 663)*10^-4</f>
        <v>0.42880000000000001</v>
      </c>
      <c r="E6168" s="14" t="s">
        <v>740</v>
      </c>
      <c r="F6168" s="14">
        <f>중기기초자료!F545</f>
        <v>37246</v>
      </c>
      <c r="G6168" s="15">
        <f>TRUNC(F6168*D6168, 1)</f>
        <v>15971</v>
      </c>
      <c r="H6168" s="6" t="s">
        <v>5631</v>
      </c>
      <c r="I6168" s="6" t="s">
        <v>5631</v>
      </c>
      <c r="K6168" s="6" t="s">
        <v>724</v>
      </c>
      <c r="L6168" s="6" t="s">
        <v>5631</v>
      </c>
      <c r="M6168" s="6" t="s">
        <v>3554</v>
      </c>
      <c r="N6168" s="6" t="s">
        <v>5137</v>
      </c>
    </row>
    <row r="6169" spans="1:14" ht="15" customHeight="1">
      <c r="B6169" s="6" t="s">
        <v>4803</v>
      </c>
      <c r="G6169" s="14">
        <f>TRUNC(G6168, 0)</f>
        <v>15971</v>
      </c>
    </row>
    <row r="6170" spans="1:14" ht="15" customHeight="1">
      <c r="A6170" s="6" t="s">
        <v>3802</v>
      </c>
    </row>
    <row r="6171" spans="1:14" ht="15" customHeight="1">
      <c r="B6171" s="6" t="s">
        <v>4803</v>
      </c>
    </row>
    <row r="6172" spans="1:14" ht="15" customHeight="1">
      <c r="A6172" s="6" t="s">
        <v>2270</v>
      </c>
    </row>
    <row r="6173" spans="1:14" ht="15" customHeight="1">
      <c r="B6173" s="6" t="s">
        <v>4803</v>
      </c>
    </row>
    <row r="6174" spans="1:14" ht="15" customHeight="1">
      <c r="B6174" s="6" t="s">
        <v>588</v>
      </c>
      <c r="G6174" s="14">
        <f>TRUNC(G6169+G6171+G6173, 0)</f>
        <v>15971</v>
      </c>
    </row>
    <row r="6175" spans="1:14" ht="15" customHeight="1">
      <c r="A6175" s="13"/>
      <c r="B6175" s="13"/>
      <c r="C6175" s="13"/>
      <c r="D6175" s="13"/>
      <c r="E6175" s="13"/>
      <c r="F6175" s="13"/>
      <c r="G6175" s="13"/>
      <c r="H6175" s="13"/>
    </row>
    <row r="6176" spans="1:14" ht="15" customHeight="1">
      <c r="A6176" s="13" t="s">
        <v>4970</v>
      </c>
      <c r="B6176" s="13" t="s">
        <v>3245</v>
      </c>
      <c r="C6176" s="13"/>
      <c r="D6176" s="13"/>
      <c r="E6176" s="13"/>
      <c r="F6176" s="13"/>
      <c r="G6176" s="13"/>
      <c r="H6176" s="13"/>
      <c r="I6176" s="6" t="s">
        <v>5631</v>
      </c>
      <c r="J6176" s="6" t="s">
        <v>550</v>
      </c>
    </row>
    <row r="6177" spans="1:14" ht="15" customHeight="1">
      <c r="A6177" s="13" t="s">
        <v>1567</v>
      </c>
      <c r="B6177" s="13" t="s">
        <v>3024</v>
      </c>
      <c r="C6177" s="13"/>
      <c r="D6177" s="13"/>
      <c r="E6177" s="13"/>
      <c r="F6177" s="13"/>
      <c r="G6177" s="13"/>
      <c r="H6177" s="13"/>
    </row>
    <row r="6178" spans="1:14" ht="15" customHeight="1">
      <c r="A6178" s="5" t="s">
        <v>4302</v>
      </c>
      <c r="B6178" s="5"/>
      <c r="C6178" s="5" t="s">
        <v>2755</v>
      </c>
      <c r="D6178" s="5" t="s">
        <v>182</v>
      </c>
      <c r="E6178" s="5" t="s">
        <v>5266</v>
      </c>
      <c r="F6178" s="5" t="s">
        <v>1321</v>
      </c>
      <c r="G6178" s="5" t="s">
        <v>780</v>
      </c>
      <c r="H6178" s="5" t="s">
        <v>1458</v>
      </c>
    </row>
    <row r="6179" spans="1:14" ht="15" customHeight="1">
      <c r="A6179" s="6" t="s">
        <v>405</v>
      </c>
      <c r="B6179" s="6" t="s">
        <v>3236</v>
      </c>
      <c r="C6179" s="6" t="s">
        <v>4658</v>
      </c>
      <c r="D6179" s="6">
        <f>(2250 + 1375 + 663)*10^-4</f>
        <v>0.42880000000000001</v>
      </c>
      <c r="E6179" s="14" t="s">
        <v>740</v>
      </c>
      <c r="F6179" s="14">
        <f>중기기초자료!F546</f>
        <v>58240</v>
      </c>
      <c r="G6179" s="15">
        <f>TRUNC(F6179*D6179, 1)</f>
        <v>24973.3</v>
      </c>
      <c r="H6179" s="6" t="s">
        <v>5631</v>
      </c>
      <c r="I6179" s="6" t="s">
        <v>5631</v>
      </c>
      <c r="K6179" s="6" t="s">
        <v>724</v>
      </c>
      <c r="L6179" s="6" t="s">
        <v>5631</v>
      </c>
      <c r="M6179" s="6" t="s">
        <v>4851</v>
      </c>
      <c r="N6179" s="6" t="s">
        <v>5137</v>
      </c>
    </row>
    <row r="6180" spans="1:14" ht="15" customHeight="1">
      <c r="B6180" s="6" t="s">
        <v>4803</v>
      </c>
      <c r="G6180" s="14">
        <f>TRUNC(G6179, 0)</f>
        <v>24973</v>
      </c>
    </row>
    <row r="6181" spans="1:14" ht="15" customHeight="1">
      <c r="A6181" s="6" t="s">
        <v>3802</v>
      </c>
    </row>
    <row r="6182" spans="1:14" ht="15" customHeight="1">
      <c r="B6182" s="6" t="s">
        <v>4803</v>
      </c>
    </row>
    <row r="6183" spans="1:14" ht="15" customHeight="1">
      <c r="A6183" s="6" t="s">
        <v>2270</v>
      </c>
    </row>
    <row r="6184" spans="1:14" ht="15" customHeight="1">
      <c r="B6184" s="6" t="s">
        <v>4803</v>
      </c>
    </row>
    <row r="6185" spans="1:14" ht="15" customHeight="1">
      <c r="B6185" s="6" t="s">
        <v>588</v>
      </c>
      <c r="G6185" s="14">
        <f>TRUNC(G6180+G6182+G6184, 0)</f>
        <v>24973</v>
      </c>
    </row>
    <row r="6186" spans="1:14" ht="15" customHeight="1">
      <c r="A6186" s="13"/>
      <c r="B6186" s="13"/>
      <c r="C6186" s="13"/>
      <c r="D6186" s="13"/>
      <c r="E6186" s="13"/>
      <c r="F6186" s="13"/>
      <c r="G6186" s="13"/>
      <c r="H6186" s="13"/>
    </row>
    <row r="6187" spans="1:14" ht="15" customHeight="1">
      <c r="A6187" s="13" t="s">
        <v>4970</v>
      </c>
      <c r="B6187" s="13" t="s">
        <v>2817</v>
      </c>
      <c r="C6187" s="13"/>
      <c r="D6187" s="13"/>
      <c r="E6187" s="13"/>
      <c r="F6187" s="13"/>
      <c r="G6187" s="13"/>
      <c r="H6187" s="13"/>
      <c r="I6187" s="6" t="s">
        <v>5631</v>
      </c>
      <c r="J6187" s="6" t="s">
        <v>198</v>
      </c>
    </row>
    <row r="6188" spans="1:14" ht="15" customHeight="1">
      <c r="A6188" s="13" t="s">
        <v>1567</v>
      </c>
      <c r="B6188" s="13" t="s">
        <v>2973</v>
      </c>
      <c r="C6188" s="13"/>
      <c r="D6188" s="13"/>
      <c r="E6188" s="13"/>
      <c r="F6188" s="13"/>
      <c r="G6188" s="13"/>
      <c r="H6188" s="13"/>
    </row>
    <row r="6189" spans="1:14" ht="15" customHeight="1">
      <c r="A6189" s="5" t="s">
        <v>4302</v>
      </c>
      <c r="B6189" s="5"/>
      <c r="C6189" s="5" t="s">
        <v>2755</v>
      </c>
      <c r="D6189" s="5" t="s">
        <v>182</v>
      </c>
      <c r="E6189" s="5" t="s">
        <v>5266</v>
      </c>
      <c r="F6189" s="5" t="s">
        <v>1321</v>
      </c>
      <c r="G6189" s="5" t="s">
        <v>780</v>
      </c>
      <c r="H6189" s="5" t="s">
        <v>1458</v>
      </c>
    </row>
    <row r="6190" spans="1:14" ht="15" customHeight="1">
      <c r="A6190" s="6" t="s">
        <v>405</v>
      </c>
      <c r="B6190" s="6" t="s">
        <v>2120</v>
      </c>
      <c r="C6190" s="6" t="s">
        <v>5093</v>
      </c>
      <c r="D6190" s="6">
        <f>(2250 + 1375 + 663)*10^-4</f>
        <v>0.42880000000000001</v>
      </c>
      <c r="E6190" s="14" t="s">
        <v>4463</v>
      </c>
      <c r="F6190" s="14">
        <f>TRUNC(중기기초자료!F547 * 중기전역변수!C5/1000,0)</f>
        <v>15118</v>
      </c>
      <c r="G6190" s="15">
        <f>TRUNC(F6190*D6190, 1)</f>
        <v>6482.5</v>
      </c>
      <c r="H6190" s="6" t="s">
        <v>5631</v>
      </c>
      <c r="I6190" s="6" t="s">
        <v>5631</v>
      </c>
      <c r="K6190" s="6" t="s">
        <v>724</v>
      </c>
      <c r="L6190" s="6" t="s">
        <v>5631</v>
      </c>
      <c r="M6190" s="6" t="s">
        <v>4252</v>
      </c>
      <c r="N6190" s="6" t="s">
        <v>3601</v>
      </c>
    </row>
    <row r="6191" spans="1:14" ht="15" customHeight="1">
      <c r="B6191" s="6" t="s">
        <v>4803</v>
      </c>
      <c r="G6191" s="14">
        <f>TRUNC(G6190, 0)</f>
        <v>6482</v>
      </c>
    </row>
    <row r="6192" spans="1:14" ht="15" customHeight="1">
      <c r="A6192" s="6" t="s">
        <v>3802</v>
      </c>
    </row>
    <row r="6193" spans="1:14" ht="15" customHeight="1">
      <c r="B6193" s="6" t="s">
        <v>4803</v>
      </c>
    </row>
    <row r="6194" spans="1:14" ht="15" customHeight="1">
      <c r="A6194" s="6" t="s">
        <v>2270</v>
      </c>
    </row>
    <row r="6195" spans="1:14" ht="15" customHeight="1">
      <c r="B6195" s="6" t="s">
        <v>4803</v>
      </c>
    </row>
    <row r="6196" spans="1:14" ht="15" customHeight="1">
      <c r="B6196" s="6" t="s">
        <v>588</v>
      </c>
      <c r="G6196" s="14">
        <f>TRUNC(G6191+G6193+G6195, 0)</f>
        <v>6482</v>
      </c>
    </row>
    <row r="6197" spans="1:14" ht="15" customHeight="1">
      <c r="A6197" s="13"/>
      <c r="B6197" s="13"/>
      <c r="C6197" s="13"/>
      <c r="D6197" s="13"/>
      <c r="E6197" s="13"/>
      <c r="F6197" s="13"/>
      <c r="G6197" s="13"/>
      <c r="H6197" s="13"/>
    </row>
    <row r="6198" spans="1:14" ht="15" customHeight="1">
      <c r="A6198" s="13" t="s">
        <v>4970</v>
      </c>
      <c r="B6198" s="13" t="s">
        <v>910</v>
      </c>
      <c r="C6198" s="13"/>
      <c r="D6198" s="13"/>
      <c r="E6198" s="13"/>
      <c r="F6198" s="13"/>
      <c r="G6198" s="13"/>
      <c r="H6198" s="13"/>
      <c r="I6198" s="6" t="s">
        <v>5631</v>
      </c>
      <c r="J6198" s="6" t="s">
        <v>1956</v>
      </c>
    </row>
    <row r="6199" spans="1:14" ht="15" customHeight="1">
      <c r="A6199" s="13" t="s">
        <v>1567</v>
      </c>
      <c r="B6199" s="13" t="s">
        <v>3503</v>
      </c>
      <c r="C6199" s="13"/>
      <c r="D6199" s="13"/>
      <c r="E6199" s="13"/>
      <c r="F6199" s="13"/>
      <c r="G6199" s="13"/>
      <c r="H6199" s="13"/>
    </row>
    <row r="6200" spans="1:14" ht="15" customHeight="1">
      <c r="A6200" s="5" t="s">
        <v>4302</v>
      </c>
      <c r="B6200" s="5"/>
      <c r="C6200" s="5" t="s">
        <v>2755</v>
      </c>
      <c r="D6200" s="5" t="s">
        <v>182</v>
      </c>
      <c r="E6200" s="5" t="s">
        <v>5266</v>
      </c>
      <c r="F6200" s="5" t="s">
        <v>1321</v>
      </c>
      <c r="G6200" s="5" t="s">
        <v>780</v>
      </c>
      <c r="H6200" s="5" t="s">
        <v>1458</v>
      </c>
    </row>
    <row r="6201" spans="1:14" ht="15" customHeight="1">
      <c r="A6201" s="6" t="s">
        <v>405</v>
      </c>
      <c r="B6201" s="6" t="s">
        <v>524</v>
      </c>
      <c r="C6201" s="6" t="s">
        <v>2833</v>
      </c>
      <c r="D6201" s="6">
        <f>(1125 + 1000 + 606)*10^-4</f>
        <v>0.27310000000000001</v>
      </c>
      <c r="E6201" s="14" t="s">
        <v>740</v>
      </c>
      <c r="F6201" s="14">
        <f>중기기초자료!F548</f>
        <v>158</v>
      </c>
      <c r="G6201" s="15">
        <f>TRUNC(F6201*D6201, 1)</f>
        <v>43.1</v>
      </c>
      <c r="H6201" s="6" t="s">
        <v>5631</v>
      </c>
      <c r="I6201" s="6" t="s">
        <v>5631</v>
      </c>
      <c r="K6201" s="6" t="s">
        <v>724</v>
      </c>
      <c r="L6201" s="6" t="s">
        <v>5631</v>
      </c>
      <c r="M6201" s="6" t="s">
        <v>3213</v>
      </c>
      <c r="N6201" s="6" t="s">
        <v>3991</v>
      </c>
    </row>
    <row r="6202" spans="1:14" ht="15" customHeight="1">
      <c r="B6202" s="6" t="s">
        <v>4803</v>
      </c>
      <c r="G6202" s="14">
        <f>TRUNC(G6201, 0)</f>
        <v>43</v>
      </c>
    </row>
    <row r="6203" spans="1:14" ht="15" customHeight="1">
      <c r="A6203" s="6" t="s">
        <v>3802</v>
      </c>
      <c r="B6203" s="6" t="s">
        <v>3250</v>
      </c>
      <c r="C6203" s="6" t="s">
        <v>4283</v>
      </c>
      <c r="D6203" s="6">
        <v>0.5</v>
      </c>
      <c r="E6203" s="16" t="s">
        <v>5542</v>
      </c>
      <c r="F6203" s="16">
        <f>중기기초자료!D730</f>
        <v>1399</v>
      </c>
      <c r="G6203" s="15">
        <f>TRUNC(F6203*D6203, 1)</f>
        <v>699.5</v>
      </c>
      <c r="H6203" s="6" t="s">
        <v>5631</v>
      </c>
      <c r="I6203" s="6" t="s">
        <v>5631</v>
      </c>
      <c r="K6203" s="6" t="s">
        <v>2015</v>
      </c>
      <c r="L6203" s="6" t="s">
        <v>5631</v>
      </c>
      <c r="M6203" s="6" t="s">
        <v>4799</v>
      </c>
    </row>
    <row r="6204" spans="1:14" ht="15" customHeight="1">
      <c r="B6204" s="6" t="s">
        <v>1786</v>
      </c>
      <c r="C6204" s="6" t="s">
        <v>4283</v>
      </c>
      <c r="D6204" s="6">
        <v>20</v>
      </c>
      <c r="E6204" s="16" t="s">
        <v>2305</v>
      </c>
      <c r="F6204" s="16">
        <v>0</v>
      </c>
      <c r="G6204" s="15">
        <f>TRUNC((G6203) * D6204/100, 1)</f>
        <v>139.9</v>
      </c>
      <c r="H6204" s="6" t="s">
        <v>5631</v>
      </c>
      <c r="I6204" s="6" t="s">
        <v>5631</v>
      </c>
      <c r="K6204" s="6" t="s">
        <v>608</v>
      </c>
      <c r="L6204" s="6" t="s">
        <v>5631</v>
      </c>
      <c r="M6204" s="6" t="s">
        <v>3749</v>
      </c>
      <c r="N6204" s="6" t="s">
        <v>5631</v>
      </c>
    </row>
    <row r="6205" spans="1:14" ht="15" customHeight="1">
      <c r="B6205" s="6" t="s">
        <v>4803</v>
      </c>
      <c r="G6205" s="14">
        <f>TRUNC(G6203+G6204, 0)</f>
        <v>839</v>
      </c>
    </row>
    <row r="6206" spans="1:14" ht="15" customHeight="1">
      <c r="A6206" s="6" t="s">
        <v>2270</v>
      </c>
    </row>
    <row r="6207" spans="1:14" ht="15" customHeight="1">
      <c r="B6207" s="6" t="s">
        <v>4803</v>
      </c>
    </row>
    <row r="6208" spans="1:14" ht="15" customHeight="1">
      <c r="B6208" s="6" t="s">
        <v>588</v>
      </c>
      <c r="G6208" s="14">
        <f>TRUNC(G6202+G6205+G6207, 0)</f>
        <v>882</v>
      </c>
    </row>
    <row r="6209" spans="1:14" ht="15" customHeight="1">
      <c r="A6209" s="13"/>
      <c r="B6209" s="13"/>
      <c r="C6209" s="13"/>
      <c r="D6209" s="13"/>
      <c r="E6209" s="13"/>
      <c r="F6209" s="13"/>
      <c r="G6209" s="13"/>
      <c r="H6209" s="13"/>
    </row>
    <row r="6210" spans="1:14" ht="15" customHeight="1">
      <c r="A6210" s="13" t="s">
        <v>4970</v>
      </c>
      <c r="B6210" s="13" t="s">
        <v>2170</v>
      </c>
      <c r="C6210" s="13"/>
      <c r="D6210" s="13"/>
      <c r="E6210" s="13"/>
      <c r="F6210" s="13"/>
      <c r="G6210" s="13"/>
      <c r="H6210" s="13"/>
      <c r="I6210" s="6" t="s">
        <v>5631</v>
      </c>
      <c r="J6210" s="6" t="s">
        <v>3261</v>
      </c>
    </row>
    <row r="6211" spans="1:14" ht="15" customHeight="1">
      <c r="A6211" s="13" t="s">
        <v>1567</v>
      </c>
      <c r="B6211" s="13" t="s">
        <v>4955</v>
      </c>
      <c r="C6211" s="13"/>
      <c r="D6211" s="13"/>
      <c r="E6211" s="13"/>
      <c r="F6211" s="13"/>
      <c r="G6211" s="13"/>
      <c r="H6211" s="13"/>
    </row>
    <row r="6212" spans="1:14" ht="15" customHeight="1">
      <c r="A6212" s="5" t="s">
        <v>4302</v>
      </c>
      <c r="B6212" s="5"/>
      <c r="C6212" s="5" t="s">
        <v>2755</v>
      </c>
      <c r="D6212" s="5" t="s">
        <v>182</v>
      </c>
      <c r="E6212" s="5" t="s">
        <v>5266</v>
      </c>
      <c r="F6212" s="5" t="s">
        <v>1321</v>
      </c>
      <c r="G6212" s="5" t="s">
        <v>780</v>
      </c>
      <c r="H6212" s="5" t="s">
        <v>1458</v>
      </c>
    </row>
    <row r="6213" spans="1:14" ht="15" customHeight="1">
      <c r="A6213" s="6" t="s">
        <v>405</v>
      </c>
      <c r="B6213" s="6" t="s">
        <v>524</v>
      </c>
      <c r="C6213" s="6" t="s">
        <v>5444</v>
      </c>
      <c r="D6213" s="6">
        <f>(1125 + 1000 + 606)*10^-4</f>
        <v>0.27310000000000001</v>
      </c>
      <c r="E6213" s="14" t="s">
        <v>740</v>
      </c>
      <c r="F6213" s="14">
        <f>중기기초자료!F549</f>
        <v>175</v>
      </c>
      <c r="G6213" s="15">
        <f>TRUNC(F6213*D6213, 1)</f>
        <v>47.7</v>
      </c>
      <c r="H6213" s="6" t="s">
        <v>5631</v>
      </c>
      <c r="I6213" s="6" t="s">
        <v>5631</v>
      </c>
      <c r="K6213" s="6" t="s">
        <v>724</v>
      </c>
      <c r="L6213" s="6" t="s">
        <v>5631</v>
      </c>
      <c r="M6213" s="6" t="s">
        <v>2059</v>
      </c>
      <c r="N6213" s="6" t="s">
        <v>431</v>
      </c>
    </row>
    <row r="6214" spans="1:14" ht="15" customHeight="1">
      <c r="B6214" s="6" t="s">
        <v>4803</v>
      </c>
      <c r="G6214" s="14">
        <f>TRUNC(G6213, 0)</f>
        <v>47</v>
      </c>
    </row>
    <row r="6215" spans="1:14" ht="15" customHeight="1">
      <c r="A6215" s="6" t="s">
        <v>3802</v>
      </c>
      <c r="B6215" s="6" t="s">
        <v>3250</v>
      </c>
      <c r="C6215" s="6" t="s">
        <v>4283</v>
      </c>
      <c r="D6215" s="6">
        <v>0.6</v>
      </c>
      <c r="E6215" s="16" t="s">
        <v>5542</v>
      </c>
      <c r="F6215" s="16">
        <f>중기기초자료!D730</f>
        <v>1399</v>
      </c>
      <c r="G6215" s="15">
        <f>TRUNC(F6215*D6215, 1)</f>
        <v>839.4</v>
      </c>
      <c r="H6215" s="6" t="s">
        <v>5631</v>
      </c>
      <c r="I6215" s="6" t="s">
        <v>5631</v>
      </c>
      <c r="K6215" s="6" t="s">
        <v>2015</v>
      </c>
      <c r="L6215" s="6" t="s">
        <v>5631</v>
      </c>
      <c r="M6215" s="6" t="s">
        <v>4799</v>
      </c>
    </row>
    <row r="6216" spans="1:14" ht="15" customHeight="1">
      <c r="B6216" s="6" t="s">
        <v>1786</v>
      </c>
      <c r="C6216" s="6" t="s">
        <v>4283</v>
      </c>
      <c r="D6216" s="6">
        <v>20</v>
      </c>
      <c r="E6216" s="16" t="s">
        <v>2305</v>
      </c>
      <c r="F6216" s="16">
        <v>0</v>
      </c>
      <c r="G6216" s="15">
        <f>TRUNC((G6215) * D6216/100, 1)</f>
        <v>167.8</v>
      </c>
      <c r="H6216" s="6" t="s">
        <v>5631</v>
      </c>
      <c r="I6216" s="6" t="s">
        <v>5631</v>
      </c>
      <c r="K6216" s="6" t="s">
        <v>608</v>
      </c>
      <c r="L6216" s="6" t="s">
        <v>5631</v>
      </c>
      <c r="M6216" s="6" t="s">
        <v>3749</v>
      </c>
      <c r="N6216" s="6" t="s">
        <v>5631</v>
      </c>
    </row>
    <row r="6217" spans="1:14" ht="15" customHeight="1">
      <c r="B6217" s="6" t="s">
        <v>4803</v>
      </c>
      <c r="G6217" s="14">
        <f>TRUNC(G6215+G6216, 0)</f>
        <v>1007</v>
      </c>
    </row>
    <row r="6218" spans="1:14" ht="15" customHeight="1">
      <c r="A6218" s="6" t="s">
        <v>2270</v>
      </c>
    </row>
    <row r="6219" spans="1:14" ht="15" customHeight="1">
      <c r="B6219" s="6" t="s">
        <v>4803</v>
      </c>
    </row>
    <row r="6220" spans="1:14" ht="15" customHeight="1">
      <c r="B6220" s="6" t="s">
        <v>588</v>
      </c>
      <c r="G6220" s="14">
        <f>TRUNC(G6214+G6217+G6219, 0)</f>
        <v>1054</v>
      </c>
    </row>
    <row r="6221" spans="1:14" ht="15" customHeight="1">
      <c r="A6221" s="13"/>
      <c r="B6221" s="13"/>
      <c r="C6221" s="13"/>
      <c r="D6221" s="13"/>
      <c r="E6221" s="13"/>
      <c r="F6221" s="13"/>
      <c r="G6221" s="13"/>
      <c r="H6221" s="13"/>
    </row>
    <row r="6222" spans="1:14" ht="15" customHeight="1">
      <c r="A6222" s="13" t="s">
        <v>4970</v>
      </c>
      <c r="B6222" s="13" t="s">
        <v>4133</v>
      </c>
      <c r="C6222" s="13"/>
      <c r="D6222" s="13"/>
      <c r="E6222" s="13"/>
      <c r="F6222" s="13"/>
      <c r="G6222" s="13"/>
      <c r="H6222" s="13"/>
      <c r="I6222" s="6" t="s">
        <v>5631</v>
      </c>
      <c r="J6222" s="6" t="s">
        <v>1812</v>
      </c>
    </row>
    <row r="6223" spans="1:14" ht="15" customHeight="1">
      <c r="A6223" s="13" t="s">
        <v>1567</v>
      </c>
      <c r="B6223" s="13" t="s">
        <v>2617</v>
      </c>
      <c r="C6223" s="13"/>
      <c r="D6223" s="13"/>
      <c r="E6223" s="13"/>
      <c r="F6223" s="13"/>
      <c r="G6223" s="13"/>
      <c r="H6223" s="13"/>
    </row>
    <row r="6224" spans="1:14" ht="15" customHeight="1">
      <c r="A6224" s="5" t="s">
        <v>4302</v>
      </c>
      <c r="B6224" s="5"/>
      <c r="C6224" s="5" t="s">
        <v>2755</v>
      </c>
      <c r="D6224" s="5" t="s">
        <v>182</v>
      </c>
      <c r="E6224" s="5" t="s">
        <v>5266</v>
      </c>
      <c r="F6224" s="5" t="s">
        <v>1321</v>
      </c>
      <c r="G6224" s="5" t="s">
        <v>780</v>
      </c>
      <c r="H6224" s="5" t="s">
        <v>1458</v>
      </c>
    </row>
    <row r="6225" spans="1:14" ht="15" customHeight="1">
      <c r="A6225" s="6" t="s">
        <v>405</v>
      </c>
      <c r="B6225" s="6" t="s">
        <v>524</v>
      </c>
      <c r="C6225" s="6" t="s">
        <v>3033</v>
      </c>
      <c r="D6225" s="6">
        <f>(1125 + 1000 + 606)*10^-4</f>
        <v>0.27310000000000001</v>
      </c>
      <c r="E6225" s="14" t="s">
        <v>740</v>
      </c>
      <c r="F6225" s="14">
        <f>중기기초자료!F550</f>
        <v>231</v>
      </c>
      <c r="G6225" s="15">
        <f>TRUNC(F6225*D6225, 1)</f>
        <v>63</v>
      </c>
      <c r="H6225" s="6" t="s">
        <v>5631</v>
      </c>
      <c r="I6225" s="6" t="s">
        <v>5631</v>
      </c>
      <c r="K6225" s="6" t="s">
        <v>724</v>
      </c>
      <c r="L6225" s="6" t="s">
        <v>5631</v>
      </c>
      <c r="M6225" s="6" t="s">
        <v>3345</v>
      </c>
      <c r="N6225" s="6" t="s">
        <v>431</v>
      </c>
    </row>
    <row r="6226" spans="1:14" ht="15" customHeight="1">
      <c r="B6226" s="6" t="s">
        <v>4803</v>
      </c>
      <c r="G6226" s="14">
        <f>TRUNC(G6225, 0)</f>
        <v>63</v>
      </c>
    </row>
    <row r="6227" spans="1:14" ht="15" customHeight="1">
      <c r="A6227" s="6" t="s">
        <v>3802</v>
      </c>
      <c r="B6227" s="6" t="s">
        <v>3250</v>
      </c>
      <c r="C6227" s="6" t="s">
        <v>4283</v>
      </c>
      <c r="D6227" s="6">
        <v>0.8</v>
      </c>
      <c r="E6227" s="16" t="s">
        <v>5542</v>
      </c>
      <c r="F6227" s="16">
        <f>중기기초자료!D730</f>
        <v>1399</v>
      </c>
      <c r="G6227" s="15">
        <f>TRUNC(F6227*D6227, 1)</f>
        <v>1119.2</v>
      </c>
      <c r="H6227" s="6" t="s">
        <v>5631</v>
      </c>
      <c r="I6227" s="6" t="s">
        <v>5631</v>
      </c>
      <c r="K6227" s="6" t="s">
        <v>2015</v>
      </c>
      <c r="L6227" s="6" t="s">
        <v>5631</v>
      </c>
      <c r="M6227" s="6" t="s">
        <v>4799</v>
      </c>
    </row>
    <row r="6228" spans="1:14" ht="15" customHeight="1">
      <c r="B6228" s="6" t="s">
        <v>1786</v>
      </c>
      <c r="C6228" s="6" t="s">
        <v>4283</v>
      </c>
      <c r="D6228" s="6">
        <v>20</v>
      </c>
      <c r="E6228" s="16" t="s">
        <v>2305</v>
      </c>
      <c r="F6228" s="16">
        <v>0</v>
      </c>
      <c r="G6228" s="15">
        <f>TRUNC((G6227) * D6228/100, 1)</f>
        <v>223.8</v>
      </c>
      <c r="H6228" s="6" t="s">
        <v>5631</v>
      </c>
      <c r="I6228" s="6" t="s">
        <v>5631</v>
      </c>
      <c r="K6228" s="6" t="s">
        <v>608</v>
      </c>
      <c r="L6228" s="6" t="s">
        <v>5631</v>
      </c>
      <c r="M6228" s="6" t="s">
        <v>3749</v>
      </c>
      <c r="N6228" s="6" t="s">
        <v>5631</v>
      </c>
    </row>
    <row r="6229" spans="1:14" ht="15" customHeight="1">
      <c r="B6229" s="6" t="s">
        <v>4803</v>
      </c>
      <c r="G6229" s="14">
        <f>TRUNC(G6227+G6228, 0)</f>
        <v>1343</v>
      </c>
    </row>
    <row r="6230" spans="1:14" ht="15" customHeight="1">
      <c r="A6230" s="6" t="s">
        <v>2270</v>
      </c>
    </row>
    <row r="6231" spans="1:14" ht="15" customHeight="1">
      <c r="B6231" s="6" t="s">
        <v>4803</v>
      </c>
    </row>
    <row r="6232" spans="1:14" ht="15" customHeight="1">
      <c r="B6232" s="6" t="s">
        <v>588</v>
      </c>
      <c r="G6232" s="14">
        <f>TRUNC(G6226+G6229+G6231, 0)</f>
        <v>1406</v>
      </c>
    </row>
    <row r="6233" spans="1:14" ht="15" customHeight="1">
      <c r="A6233" s="13"/>
      <c r="B6233" s="13"/>
      <c r="C6233" s="13"/>
      <c r="D6233" s="13"/>
      <c r="E6233" s="13"/>
      <c r="F6233" s="13"/>
      <c r="G6233" s="13"/>
      <c r="H6233" s="13"/>
    </row>
    <row r="6234" spans="1:14" ht="15" customHeight="1">
      <c r="A6234" s="13" t="s">
        <v>4970</v>
      </c>
      <c r="B6234" s="13" t="s">
        <v>4521</v>
      </c>
      <c r="C6234" s="13"/>
      <c r="D6234" s="13"/>
      <c r="E6234" s="13"/>
      <c r="F6234" s="13"/>
      <c r="G6234" s="13"/>
      <c r="H6234" s="13"/>
      <c r="I6234" s="6" t="s">
        <v>5631</v>
      </c>
      <c r="J6234" s="6" t="s">
        <v>4887</v>
      </c>
    </row>
    <row r="6235" spans="1:14" ht="15" customHeight="1">
      <c r="A6235" s="13" t="s">
        <v>1567</v>
      </c>
      <c r="B6235" s="13" t="s">
        <v>267</v>
      </c>
      <c r="C6235" s="13"/>
      <c r="D6235" s="13"/>
      <c r="E6235" s="13"/>
      <c r="F6235" s="13"/>
      <c r="G6235" s="13"/>
      <c r="H6235" s="13"/>
    </row>
    <row r="6236" spans="1:14" ht="15" customHeight="1">
      <c r="A6236" s="5" t="s">
        <v>4302</v>
      </c>
      <c r="B6236" s="5"/>
      <c r="C6236" s="5" t="s">
        <v>2755</v>
      </c>
      <c r="D6236" s="5" t="s">
        <v>182</v>
      </c>
      <c r="E6236" s="5" t="s">
        <v>5266</v>
      </c>
      <c r="F6236" s="5" t="s">
        <v>1321</v>
      </c>
      <c r="G6236" s="5" t="s">
        <v>780</v>
      </c>
      <c r="H6236" s="5" t="s">
        <v>1458</v>
      </c>
    </row>
    <row r="6237" spans="1:14" ht="15" customHeight="1">
      <c r="A6237" s="6" t="s">
        <v>405</v>
      </c>
      <c r="B6237" s="6" t="s">
        <v>524</v>
      </c>
      <c r="C6237" s="6" t="s">
        <v>3862</v>
      </c>
      <c r="D6237" s="6">
        <f>(1125 + 1000 + 606)*10^-4</f>
        <v>0.27310000000000001</v>
      </c>
      <c r="E6237" s="14" t="s">
        <v>740</v>
      </c>
      <c r="F6237" s="14">
        <f>중기기초자료!F551</f>
        <v>288</v>
      </c>
      <c r="G6237" s="15">
        <f>TRUNC(F6237*D6237, 1)</f>
        <v>78.599999999999994</v>
      </c>
      <c r="H6237" s="6" t="s">
        <v>5631</v>
      </c>
      <c r="I6237" s="6" t="s">
        <v>5631</v>
      </c>
      <c r="K6237" s="6" t="s">
        <v>724</v>
      </c>
      <c r="L6237" s="6" t="s">
        <v>5631</v>
      </c>
      <c r="M6237" s="6" t="s">
        <v>492</v>
      </c>
      <c r="N6237" s="6" t="s">
        <v>431</v>
      </c>
    </row>
    <row r="6238" spans="1:14" ht="15" customHeight="1">
      <c r="B6238" s="6" t="s">
        <v>4803</v>
      </c>
      <c r="G6238" s="14">
        <f>TRUNC(G6237, 0)</f>
        <v>78</v>
      </c>
    </row>
    <row r="6239" spans="1:14" ht="15" customHeight="1">
      <c r="A6239" s="6" t="s">
        <v>3802</v>
      </c>
      <c r="B6239" s="6" t="s">
        <v>3250</v>
      </c>
      <c r="C6239" s="6" t="s">
        <v>4283</v>
      </c>
      <c r="D6239" s="6">
        <v>0.9</v>
      </c>
      <c r="E6239" s="16" t="s">
        <v>5542</v>
      </c>
      <c r="F6239" s="16">
        <f>중기기초자료!D730</f>
        <v>1399</v>
      </c>
      <c r="G6239" s="15">
        <f>TRUNC(F6239*D6239, 1)</f>
        <v>1259.0999999999999</v>
      </c>
      <c r="H6239" s="6" t="s">
        <v>5631</v>
      </c>
      <c r="I6239" s="6" t="s">
        <v>5631</v>
      </c>
      <c r="K6239" s="6" t="s">
        <v>4875</v>
      </c>
      <c r="L6239" s="6" t="s">
        <v>5631</v>
      </c>
      <c r="M6239" s="6" t="s">
        <v>4799</v>
      </c>
    </row>
    <row r="6240" spans="1:14" ht="15" customHeight="1">
      <c r="B6240" s="6" t="s">
        <v>1786</v>
      </c>
      <c r="C6240" s="6" t="s">
        <v>4283</v>
      </c>
      <c r="D6240" s="6">
        <v>20</v>
      </c>
      <c r="E6240" s="16" t="s">
        <v>2305</v>
      </c>
      <c r="F6240" s="16">
        <v>0</v>
      </c>
      <c r="G6240" s="15">
        <f>TRUNC((G6239) * D6240/100, 1)</f>
        <v>251.8</v>
      </c>
      <c r="H6240" s="6" t="s">
        <v>5631</v>
      </c>
      <c r="I6240" s="6" t="s">
        <v>5631</v>
      </c>
      <c r="K6240" s="6" t="s">
        <v>3386</v>
      </c>
      <c r="L6240" s="6" t="s">
        <v>5631</v>
      </c>
      <c r="M6240" s="6" t="s">
        <v>3749</v>
      </c>
      <c r="N6240" s="6" t="s">
        <v>5631</v>
      </c>
    </row>
    <row r="6241" spans="1:14" ht="15" customHeight="1">
      <c r="B6241" s="6" t="s">
        <v>4803</v>
      </c>
      <c r="G6241" s="14">
        <f>TRUNC(G6239+G6240, 0)</f>
        <v>1510</v>
      </c>
    </row>
    <row r="6242" spans="1:14" ht="15" customHeight="1">
      <c r="A6242" s="6" t="s">
        <v>2270</v>
      </c>
    </row>
    <row r="6243" spans="1:14" ht="15" customHeight="1">
      <c r="B6243" s="6" t="s">
        <v>4803</v>
      </c>
    </row>
    <row r="6244" spans="1:14" ht="15" customHeight="1">
      <c r="B6244" s="6" t="s">
        <v>588</v>
      </c>
      <c r="G6244" s="14">
        <f>TRUNC(G6238+G6241+G6243, 0)</f>
        <v>1588</v>
      </c>
    </row>
    <row r="6245" spans="1:14" ht="15" customHeight="1">
      <c r="A6245" s="13"/>
      <c r="B6245" s="13"/>
      <c r="C6245" s="13"/>
      <c r="D6245" s="13"/>
      <c r="E6245" s="13"/>
      <c r="F6245" s="13"/>
      <c r="G6245" s="13"/>
      <c r="H6245" s="13"/>
    </row>
    <row r="6246" spans="1:14" ht="15" customHeight="1">
      <c r="A6246" s="13" t="s">
        <v>4970</v>
      </c>
      <c r="B6246" s="13" t="s">
        <v>598</v>
      </c>
      <c r="C6246" s="13"/>
      <c r="D6246" s="13"/>
      <c r="E6246" s="13"/>
      <c r="F6246" s="13"/>
      <c r="G6246" s="13"/>
      <c r="H6246" s="13"/>
      <c r="I6246" s="6" t="s">
        <v>5631</v>
      </c>
      <c r="J6246" s="6" t="s">
        <v>3196</v>
      </c>
    </row>
    <row r="6247" spans="1:14" ht="15" customHeight="1">
      <c r="A6247" s="13" t="s">
        <v>1567</v>
      </c>
      <c r="B6247" s="13" t="s">
        <v>3644</v>
      </c>
      <c r="C6247" s="13"/>
      <c r="D6247" s="13"/>
      <c r="E6247" s="13"/>
      <c r="F6247" s="13"/>
      <c r="G6247" s="13"/>
      <c r="H6247" s="13"/>
    </row>
    <row r="6248" spans="1:14" ht="15" customHeight="1">
      <c r="A6248" s="5" t="s">
        <v>4302</v>
      </c>
      <c r="B6248" s="5"/>
      <c r="C6248" s="5" t="s">
        <v>2755</v>
      </c>
      <c r="D6248" s="5" t="s">
        <v>182</v>
      </c>
      <c r="E6248" s="5" t="s">
        <v>5266</v>
      </c>
      <c r="F6248" s="5" t="s">
        <v>1321</v>
      </c>
      <c r="G6248" s="5" t="s">
        <v>780</v>
      </c>
      <c r="H6248" s="5" t="s">
        <v>1458</v>
      </c>
    </row>
    <row r="6249" spans="1:14" ht="15" customHeight="1">
      <c r="A6249" s="6" t="s">
        <v>405</v>
      </c>
      <c r="B6249" s="6" t="s">
        <v>524</v>
      </c>
      <c r="C6249" s="6" t="s">
        <v>75</v>
      </c>
      <c r="D6249" s="6">
        <f>(1125 + 1000 + 606)*10^-4</f>
        <v>0.27310000000000001</v>
      </c>
      <c r="E6249" s="14" t="s">
        <v>740</v>
      </c>
      <c r="F6249" s="14">
        <f>중기기초자료!F552</f>
        <v>407</v>
      </c>
      <c r="G6249" s="15">
        <f>TRUNC(F6249*D6249, 1)</f>
        <v>111.1</v>
      </c>
      <c r="H6249" s="6" t="s">
        <v>5631</v>
      </c>
      <c r="I6249" s="6" t="s">
        <v>5631</v>
      </c>
      <c r="K6249" s="6" t="s">
        <v>724</v>
      </c>
      <c r="L6249" s="6" t="s">
        <v>5631</v>
      </c>
      <c r="M6249" s="6" t="s">
        <v>1972</v>
      </c>
      <c r="N6249" s="6" t="s">
        <v>431</v>
      </c>
    </row>
    <row r="6250" spans="1:14" ht="15" customHeight="1">
      <c r="B6250" s="6" t="s">
        <v>4803</v>
      </c>
      <c r="G6250" s="14">
        <f>TRUNC(G6249, 0)</f>
        <v>111</v>
      </c>
    </row>
    <row r="6251" spans="1:14" ht="15" customHeight="1">
      <c r="A6251" s="6" t="s">
        <v>3802</v>
      </c>
      <c r="B6251" s="6" t="s">
        <v>3250</v>
      </c>
      <c r="C6251" s="6" t="s">
        <v>4283</v>
      </c>
      <c r="D6251" s="6">
        <v>1.4</v>
      </c>
      <c r="E6251" s="16" t="s">
        <v>5542</v>
      </c>
      <c r="F6251" s="16">
        <f>중기기초자료!D730</f>
        <v>1399</v>
      </c>
      <c r="G6251" s="15">
        <f>TRUNC(F6251*D6251, 1)</f>
        <v>1958.6</v>
      </c>
      <c r="H6251" s="6" t="s">
        <v>5631</v>
      </c>
      <c r="I6251" s="6" t="s">
        <v>5631</v>
      </c>
      <c r="K6251" s="6" t="s">
        <v>2015</v>
      </c>
      <c r="L6251" s="6" t="s">
        <v>5631</v>
      </c>
      <c r="M6251" s="6" t="s">
        <v>4799</v>
      </c>
    </row>
    <row r="6252" spans="1:14" ht="15" customHeight="1">
      <c r="B6252" s="6" t="s">
        <v>1786</v>
      </c>
      <c r="C6252" s="6" t="s">
        <v>4283</v>
      </c>
      <c r="D6252" s="6">
        <v>20</v>
      </c>
      <c r="E6252" s="16" t="s">
        <v>2305</v>
      </c>
      <c r="F6252" s="16">
        <v>0</v>
      </c>
      <c r="G6252" s="15">
        <f>TRUNC((G6251) * D6252/100, 1)</f>
        <v>391.7</v>
      </c>
      <c r="H6252" s="6" t="s">
        <v>5631</v>
      </c>
      <c r="I6252" s="6" t="s">
        <v>5631</v>
      </c>
      <c r="K6252" s="6" t="s">
        <v>608</v>
      </c>
      <c r="L6252" s="6" t="s">
        <v>5631</v>
      </c>
      <c r="M6252" s="6" t="s">
        <v>3749</v>
      </c>
      <c r="N6252" s="6" t="s">
        <v>5631</v>
      </c>
    </row>
    <row r="6253" spans="1:14" ht="15" customHeight="1">
      <c r="B6253" s="6" t="s">
        <v>4803</v>
      </c>
      <c r="G6253" s="14">
        <f>TRUNC(G6251+G6252, 0)</f>
        <v>2350</v>
      </c>
    </row>
    <row r="6254" spans="1:14" ht="15" customHeight="1">
      <c r="A6254" s="6" t="s">
        <v>2270</v>
      </c>
    </row>
    <row r="6255" spans="1:14" ht="15" customHeight="1">
      <c r="B6255" s="6" t="s">
        <v>4803</v>
      </c>
    </row>
    <row r="6256" spans="1:14" ht="15" customHeight="1">
      <c r="B6256" s="6" t="s">
        <v>588</v>
      </c>
      <c r="G6256" s="14">
        <f>TRUNC(G6250+G6253+G6255, 0)</f>
        <v>2461</v>
      </c>
    </row>
    <row r="6257" spans="1:14" ht="15" customHeight="1">
      <c r="A6257" s="13"/>
      <c r="B6257" s="13"/>
      <c r="C6257" s="13"/>
      <c r="D6257" s="13"/>
      <c r="E6257" s="13"/>
      <c r="F6257" s="13"/>
      <c r="G6257" s="13"/>
      <c r="H6257" s="13"/>
    </row>
    <row r="6258" spans="1:14" ht="15" customHeight="1">
      <c r="A6258" s="13" t="s">
        <v>4970</v>
      </c>
      <c r="B6258" s="13" t="s">
        <v>3121</v>
      </c>
      <c r="C6258" s="13"/>
      <c r="D6258" s="13"/>
      <c r="E6258" s="13"/>
      <c r="F6258" s="13"/>
      <c r="G6258" s="13"/>
      <c r="H6258" s="13"/>
      <c r="I6258" s="6" t="s">
        <v>5631</v>
      </c>
      <c r="J6258" s="6" t="s">
        <v>4937</v>
      </c>
    </row>
    <row r="6259" spans="1:14" ht="15" customHeight="1">
      <c r="A6259" s="13" t="s">
        <v>1567</v>
      </c>
      <c r="B6259" s="13" t="s">
        <v>1815</v>
      </c>
      <c r="C6259" s="13"/>
      <c r="D6259" s="13"/>
      <c r="E6259" s="13"/>
      <c r="F6259" s="13"/>
      <c r="G6259" s="13"/>
      <c r="H6259" s="13"/>
    </row>
    <row r="6260" spans="1:14" ht="15" customHeight="1">
      <c r="A6260" s="5" t="s">
        <v>4302</v>
      </c>
      <c r="B6260" s="5"/>
      <c r="C6260" s="5" t="s">
        <v>2755</v>
      </c>
      <c r="D6260" s="5" t="s">
        <v>182</v>
      </c>
      <c r="E6260" s="5" t="s">
        <v>5266</v>
      </c>
      <c r="F6260" s="5" t="s">
        <v>1321</v>
      </c>
      <c r="G6260" s="5" t="s">
        <v>780</v>
      </c>
      <c r="H6260" s="5" t="s">
        <v>1458</v>
      </c>
    </row>
    <row r="6261" spans="1:14" ht="15" customHeight="1">
      <c r="A6261" s="6" t="s">
        <v>405</v>
      </c>
      <c r="B6261" s="6" t="s">
        <v>524</v>
      </c>
      <c r="C6261" s="6" t="s">
        <v>2401</v>
      </c>
      <c r="D6261" s="6">
        <f>(1125 + 1000 + 606)*10^-4</f>
        <v>0.27310000000000001</v>
      </c>
      <c r="E6261" s="14" t="s">
        <v>740</v>
      </c>
      <c r="F6261" s="14">
        <f>중기기초자료!F553</f>
        <v>991</v>
      </c>
      <c r="G6261" s="15">
        <f>TRUNC(F6261*D6261, 1)</f>
        <v>270.60000000000002</v>
      </c>
      <c r="H6261" s="6" t="s">
        <v>5631</v>
      </c>
      <c r="I6261" s="6" t="s">
        <v>5631</v>
      </c>
      <c r="K6261" s="6" t="s">
        <v>724</v>
      </c>
      <c r="L6261" s="6" t="s">
        <v>5631</v>
      </c>
      <c r="M6261" s="6" t="s">
        <v>993</v>
      </c>
      <c r="N6261" s="6" t="s">
        <v>431</v>
      </c>
    </row>
    <row r="6262" spans="1:14" ht="15" customHeight="1">
      <c r="B6262" s="6" t="s">
        <v>4803</v>
      </c>
      <c r="G6262" s="14">
        <f>TRUNC(G6261, 0)</f>
        <v>270</v>
      </c>
    </row>
    <row r="6263" spans="1:14" ht="15" customHeight="1">
      <c r="A6263" s="6" t="s">
        <v>3802</v>
      </c>
      <c r="B6263" s="6" t="s">
        <v>3250</v>
      </c>
      <c r="C6263" s="6" t="s">
        <v>4283</v>
      </c>
      <c r="D6263" s="6">
        <v>2.4</v>
      </c>
      <c r="E6263" s="16" t="s">
        <v>5542</v>
      </c>
      <c r="F6263" s="16">
        <f>중기기초자료!D730</f>
        <v>1399</v>
      </c>
      <c r="G6263" s="15">
        <f>TRUNC(F6263*D6263, 1)</f>
        <v>3357.6</v>
      </c>
      <c r="H6263" s="6" t="s">
        <v>5631</v>
      </c>
      <c r="I6263" s="6" t="s">
        <v>5631</v>
      </c>
      <c r="K6263" s="6" t="s">
        <v>2015</v>
      </c>
      <c r="L6263" s="6" t="s">
        <v>5631</v>
      </c>
      <c r="M6263" s="6" t="s">
        <v>4799</v>
      </c>
    </row>
    <row r="6264" spans="1:14" ht="15" customHeight="1">
      <c r="B6264" s="6" t="s">
        <v>1786</v>
      </c>
      <c r="C6264" s="6" t="s">
        <v>4283</v>
      </c>
      <c r="D6264" s="6">
        <v>20</v>
      </c>
      <c r="E6264" s="16" t="s">
        <v>2305</v>
      </c>
      <c r="F6264" s="16">
        <v>0</v>
      </c>
      <c r="G6264" s="15">
        <f>TRUNC((G6263) * D6264/100, 1)</f>
        <v>671.5</v>
      </c>
      <c r="H6264" s="6" t="s">
        <v>5631</v>
      </c>
      <c r="I6264" s="6" t="s">
        <v>5631</v>
      </c>
      <c r="K6264" s="6" t="s">
        <v>608</v>
      </c>
      <c r="L6264" s="6" t="s">
        <v>5631</v>
      </c>
      <c r="M6264" s="6" t="s">
        <v>3749</v>
      </c>
      <c r="N6264" s="6" t="s">
        <v>5631</v>
      </c>
    </row>
    <row r="6265" spans="1:14" ht="15" customHeight="1">
      <c r="B6265" s="6" t="s">
        <v>4803</v>
      </c>
      <c r="G6265" s="14">
        <f>TRUNC(G6263+G6264, 0)</f>
        <v>4029</v>
      </c>
    </row>
    <row r="6266" spans="1:14" ht="15" customHeight="1">
      <c r="A6266" s="6" t="s">
        <v>2270</v>
      </c>
    </row>
    <row r="6267" spans="1:14" ht="15" customHeight="1">
      <c r="B6267" s="6" t="s">
        <v>4803</v>
      </c>
    </row>
    <row r="6268" spans="1:14" ht="15" customHeight="1">
      <c r="B6268" s="6" t="s">
        <v>588</v>
      </c>
      <c r="G6268" s="14">
        <f>TRUNC(G6262+G6265+G6267, 0)</f>
        <v>4299</v>
      </c>
    </row>
    <row r="6269" spans="1:14" ht="15" customHeight="1">
      <c r="A6269" s="13"/>
      <c r="B6269" s="13"/>
      <c r="C6269" s="13"/>
      <c r="D6269" s="13"/>
      <c r="E6269" s="13"/>
      <c r="F6269" s="13"/>
      <c r="G6269" s="13"/>
      <c r="H6269" s="13"/>
    </row>
    <row r="6270" spans="1:14" ht="15" customHeight="1">
      <c r="A6270" s="13" t="s">
        <v>4970</v>
      </c>
      <c r="B6270" s="13" t="s">
        <v>4724</v>
      </c>
      <c r="C6270" s="13"/>
      <c r="D6270" s="13"/>
      <c r="E6270" s="13"/>
      <c r="F6270" s="13"/>
      <c r="G6270" s="13"/>
      <c r="H6270" s="13"/>
      <c r="I6270" s="6" t="s">
        <v>5631</v>
      </c>
      <c r="J6270" s="6" t="s">
        <v>261</v>
      </c>
    </row>
    <row r="6271" spans="1:14" ht="15" customHeight="1">
      <c r="A6271" s="13" t="s">
        <v>1567</v>
      </c>
      <c r="B6271" s="13" t="s">
        <v>919</v>
      </c>
      <c r="C6271" s="13"/>
      <c r="D6271" s="13"/>
      <c r="E6271" s="13"/>
      <c r="F6271" s="13"/>
      <c r="G6271" s="13"/>
      <c r="H6271" s="13"/>
    </row>
    <row r="6272" spans="1:14" ht="15" customHeight="1">
      <c r="A6272" s="5" t="s">
        <v>4302</v>
      </c>
      <c r="B6272" s="5"/>
      <c r="C6272" s="5" t="s">
        <v>2755</v>
      </c>
      <c r="D6272" s="5" t="s">
        <v>182</v>
      </c>
      <c r="E6272" s="5" t="s">
        <v>5266</v>
      </c>
      <c r="F6272" s="5" t="s">
        <v>1321</v>
      </c>
      <c r="G6272" s="5" t="s">
        <v>780</v>
      </c>
      <c r="H6272" s="5" t="s">
        <v>1458</v>
      </c>
    </row>
    <row r="6273" spans="1:14" ht="15" customHeight="1">
      <c r="A6273" s="6" t="s">
        <v>405</v>
      </c>
      <c r="B6273" s="6" t="s">
        <v>4785</v>
      </c>
      <c r="C6273" s="6" t="s">
        <v>1859</v>
      </c>
      <c r="D6273" s="6">
        <f>(1125 + 1000 + 606)*10^-4</f>
        <v>0.27310000000000001</v>
      </c>
      <c r="E6273" s="14" t="s">
        <v>740</v>
      </c>
      <c r="F6273" s="14">
        <f>중기기초자료!F554</f>
        <v>243</v>
      </c>
      <c r="G6273" s="15">
        <f>TRUNC(F6273*D6273, 1)</f>
        <v>66.3</v>
      </c>
      <c r="H6273" s="6" t="s">
        <v>5631</v>
      </c>
      <c r="I6273" s="6" t="s">
        <v>5631</v>
      </c>
      <c r="K6273" s="6" t="s">
        <v>724</v>
      </c>
      <c r="L6273" s="6" t="s">
        <v>5631</v>
      </c>
      <c r="M6273" s="6" t="s">
        <v>4226</v>
      </c>
      <c r="N6273" s="6" t="s">
        <v>431</v>
      </c>
    </row>
    <row r="6274" spans="1:14" ht="15" customHeight="1">
      <c r="B6274" s="6" t="s">
        <v>4803</v>
      </c>
      <c r="G6274" s="14">
        <f>TRUNC(G6273, 0)</f>
        <v>66</v>
      </c>
    </row>
    <row r="6275" spans="1:14" ht="15" customHeight="1">
      <c r="A6275" s="6" t="s">
        <v>3802</v>
      </c>
      <c r="B6275" s="6" t="s">
        <v>2171</v>
      </c>
      <c r="C6275" s="6" t="s">
        <v>4283</v>
      </c>
      <c r="D6275" s="6">
        <v>0.5</v>
      </c>
      <c r="E6275" s="16" t="s">
        <v>5542</v>
      </c>
      <c r="F6275" s="16">
        <f>중기기초자료!D731</f>
        <v>1223</v>
      </c>
      <c r="G6275" s="15">
        <f>TRUNC(F6275*D6275, 1)</f>
        <v>611.5</v>
      </c>
      <c r="H6275" s="6" t="s">
        <v>5631</v>
      </c>
      <c r="I6275" s="6" t="s">
        <v>5631</v>
      </c>
      <c r="K6275" s="6" t="s">
        <v>2015</v>
      </c>
      <c r="L6275" s="6" t="s">
        <v>5631</v>
      </c>
      <c r="M6275" s="6" t="s">
        <v>1155</v>
      </c>
    </row>
    <row r="6276" spans="1:14" ht="15" customHeight="1">
      <c r="B6276" s="6" t="s">
        <v>1786</v>
      </c>
      <c r="C6276" s="6" t="s">
        <v>4283</v>
      </c>
      <c r="D6276" s="6">
        <v>16</v>
      </c>
      <c r="E6276" s="16" t="s">
        <v>2305</v>
      </c>
      <c r="F6276" s="16">
        <v>0</v>
      </c>
      <c r="G6276" s="15">
        <f>TRUNC((G6275) * D6276/100, 1)</f>
        <v>97.8</v>
      </c>
      <c r="H6276" s="6" t="s">
        <v>5631</v>
      </c>
      <c r="I6276" s="6" t="s">
        <v>5631</v>
      </c>
      <c r="K6276" s="6" t="s">
        <v>608</v>
      </c>
      <c r="L6276" s="6" t="s">
        <v>5631</v>
      </c>
      <c r="M6276" s="6" t="s">
        <v>3749</v>
      </c>
      <c r="N6276" s="6" t="s">
        <v>5631</v>
      </c>
    </row>
    <row r="6277" spans="1:14" ht="15" customHeight="1">
      <c r="B6277" s="6" t="s">
        <v>4803</v>
      </c>
      <c r="G6277" s="14">
        <f>TRUNC(G6275+G6276, 0)</f>
        <v>709</v>
      </c>
    </row>
    <row r="6278" spans="1:14" ht="15" customHeight="1">
      <c r="A6278" s="6" t="s">
        <v>2270</v>
      </c>
    </row>
    <row r="6279" spans="1:14" ht="15" customHeight="1">
      <c r="B6279" s="6" t="s">
        <v>4803</v>
      </c>
    </row>
    <row r="6280" spans="1:14" ht="15" customHeight="1">
      <c r="B6280" s="6" t="s">
        <v>588</v>
      </c>
      <c r="G6280" s="14">
        <f>TRUNC(G6274+G6277+G6279, 0)</f>
        <v>775</v>
      </c>
    </row>
    <row r="6281" spans="1:14" ht="15" customHeight="1">
      <c r="A6281" s="13"/>
      <c r="B6281" s="13"/>
      <c r="C6281" s="13"/>
      <c r="D6281" s="13"/>
      <c r="E6281" s="13"/>
      <c r="F6281" s="13"/>
      <c r="G6281" s="13"/>
      <c r="H6281" s="13"/>
    </row>
    <row r="6282" spans="1:14" ht="15" customHeight="1">
      <c r="A6282" s="13" t="s">
        <v>4970</v>
      </c>
      <c r="B6282" s="13" t="s">
        <v>2914</v>
      </c>
      <c r="C6282" s="13"/>
      <c r="D6282" s="13"/>
      <c r="E6282" s="13"/>
      <c r="F6282" s="13"/>
      <c r="G6282" s="13"/>
      <c r="H6282" s="13"/>
      <c r="I6282" s="6" t="s">
        <v>5631</v>
      </c>
      <c r="J6282" s="6" t="s">
        <v>900</v>
      </c>
    </row>
    <row r="6283" spans="1:14" ht="15" customHeight="1">
      <c r="A6283" s="13" t="s">
        <v>1567</v>
      </c>
      <c r="B6283" s="13" t="s">
        <v>501</v>
      </c>
      <c r="C6283" s="13"/>
      <c r="D6283" s="13"/>
      <c r="E6283" s="13"/>
      <c r="F6283" s="13"/>
      <c r="G6283" s="13"/>
      <c r="H6283" s="13"/>
    </row>
    <row r="6284" spans="1:14" ht="15" customHeight="1">
      <c r="A6284" s="5" t="s">
        <v>4302</v>
      </c>
      <c r="B6284" s="5"/>
      <c r="C6284" s="5" t="s">
        <v>2755</v>
      </c>
      <c r="D6284" s="5" t="s">
        <v>182</v>
      </c>
      <c r="E6284" s="5" t="s">
        <v>5266</v>
      </c>
      <c r="F6284" s="5" t="s">
        <v>1321</v>
      </c>
      <c r="G6284" s="5" t="s">
        <v>780</v>
      </c>
      <c r="H6284" s="5" t="s">
        <v>1458</v>
      </c>
    </row>
    <row r="6285" spans="1:14" ht="15" customHeight="1">
      <c r="A6285" s="6" t="s">
        <v>405</v>
      </c>
      <c r="B6285" s="6" t="s">
        <v>4785</v>
      </c>
      <c r="C6285" s="6" t="s">
        <v>75</v>
      </c>
      <c r="D6285" s="6">
        <f>(1125 + 1000 + 606)*10^-4</f>
        <v>0.27310000000000001</v>
      </c>
      <c r="E6285" s="14" t="s">
        <v>740</v>
      </c>
      <c r="F6285" s="14">
        <f>중기기초자료!F555</f>
        <v>286</v>
      </c>
      <c r="G6285" s="15">
        <f>TRUNC(F6285*D6285, 1)</f>
        <v>78.099999999999994</v>
      </c>
      <c r="H6285" s="6" t="s">
        <v>5631</v>
      </c>
      <c r="I6285" s="6" t="s">
        <v>5631</v>
      </c>
      <c r="K6285" s="6" t="s">
        <v>724</v>
      </c>
      <c r="L6285" s="6" t="s">
        <v>5631</v>
      </c>
      <c r="M6285" s="6" t="s">
        <v>5238</v>
      </c>
      <c r="N6285" s="6" t="s">
        <v>431</v>
      </c>
    </row>
    <row r="6286" spans="1:14" ht="15" customHeight="1">
      <c r="B6286" s="6" t="s">
        <v>4803</v>
      </c>
      <c r="G6286" s="14">
        <f>TRUNC(G6285, 0)</f>
        <v>78</v>
      </c>
    </row>
    <row r="6287" spans="1:14" ht="15" customHeight="1">
      <c r="A6287" s="6" t="s">
        <v>3802</v>
      </c>
      <c r="B6287" s="6" t="s">
        <v>2171</v>
      </c>
      <c r="C6287" s="6" t="s">
        <v>4283</v>
      </c>
      <c r="D6287" s="6">
        <v>0.8</v>
      </c>
      <c r="E6287" s="16" t="s">
        <v>5542</v>
      </c>
      <c r="F6287" s="16">
        <f>중기기초자료!D731</f>
        <v>1223</v>
      </c>
      <c r="G6287" s="15">
        <f>TRUNC(F6287*D6287, 1)</f>
        <v>978.4</v>
      </c>
      <c r="H6287" s="6" t="s">
        <v>5631</v>
      </c>
      <c r="I6287" s="6" t="s">
        <v>5631</v>
      </c>
      <c r="K6287" s="6" t="s">
        <v>2015</v>
      </c>
      <c r="L6287" s="6" t="s">
        <v>5631</v>
      </c>
      <c r="M6287" s="6" t="s">
        <v>1155</v>
      </c>
    </row>
    <row r="6288" spans="1:14" ht="15" customHeight="1">
      <c r="B6288" s="6" t="s">
        <v>1786</v>
      </c>
      <c r="C6288" s="6" t="s">
        <v>4283</v>
      </c>
      <c r="D6288" s="6">
        <v>16</v>
      </c>
      <c r="E6288" s="16" t="s">
        <v>2305</v>
      </c>
      <c r="F6288" s="16">
        <v>0</v>
      </c>
      <c r="G6288" s="15">
        <f>TRUNC((G6287) * D6288/100, 1)</f>
        <v>156.5</v>
      </c>
      <c r="H6288" s="6" t="s">
        <v>5631</v>
      </c>
      <c r="I6288" s="6" t="s">
        <v>5631</v>
      </c>
      <c r="K6288" s="6" t="s">
        <v>608</v>
      </c>
      <c r="L6288" s="6" t="s">
        <v>5631</v>
      </c>
      <c r="M6288" s="6" t="s">
        <v>3749</v>
      </c>
      <c r="N6288" s="6" t="s">
        <v>5631</v>
      </c>
    </row>
    <row r="6289" spans="1:14" ht="15" customHeight="1">
      <c r="B6289" s="6" t="s">
        <v>4803</v>
      </c>
      <c r="G6289" s="14">
        <f>TRUNC(G6287+G6288, 0)</f>
        <v>1134</v>
      </c>
    </row>
    <row r="6290" spans="1:14" ht="15" customHeight="1">
      <c r="A6290" s="6" t="s">
        <v>2270</v>
      </c>
    </row>
    <row r="6291" spans="1:14" ht="15" customHeight="1">
      <c r="B6291" s="6" t="s">
        <v>4803</v>
      </c>
    </row>
    <row r="6292" spans="1:14" ht="15" customHeight="1">
      <c r="B6292" s="6" t="s">
        <v>588</v>
      </c>
      <c r="G6292" s="14">
        <f>TRUNC(G6286+G6289+G6291, 0)</f>
        <v>1212</v>
      </c>
    </row>
    <row r="6293" spans="1:14" ht="15" customHeight="1">
      <c r="A6293" s="13"/>
      <c r="B6293" s="13"/>
      <c r="C6293" s="13"/>
      <c r="D6293" s="13"/>
      <c r="E6293" s="13"/>
      <c r="F6293" s="13"/>
      <c r="G6293" s="13"/>
      <c r="H6293" s="13"/>
    </row>
    <row r="6294" spans="1:14" ht="15" customHeight="1">
      <c r="A6294" s="13" t="s">
        <v>4970</v>
      </c>
      <c r="B6294" s="13" t="s">
        <v>1365</v>
      </c>
      <c r="C6294" s="13"/>
      <c r="D6294" s="13"/>
      <c r="E6294" s="13"/>
      <c r="F6294" s="13"/>
      <c r="G6294" s="13"/>
      <c r="H6294" s="13"/>
      <c r="I6294" s="6" t="s">
        <v>5631</v>
      </c>
      <c r="J6294" s="6" t="s">
        <v>794</v>
      </c>
    </row>
    <row r="6295" spans="1:14" ht="15" customHeight="1">
      <c r="A6295" s="13" t="s">
        <v>1567</v>
      </c>
      <c r="B6295" s="13" t="s">
        <v>2704</v>
      </c>
      <c r="C6295" s="13"/>
      <c r="D6295" s="13"/>
      <c r="E6295" s="13"/>
      <c r="F6295" s="13"/>
      <c r="G6295" s="13"/>
      <c r="H6295" s="13"/>
    </row>
    <row r="6296" spans="1:14" ht="15" customHeight="1">
      <c r="A6296" s="5" t="s">
        <v>4302</v>
      </c>
      <c r="B6296" s="5"/>
      <c r="C6296" s="5" t="s">
        <v>2755</v>
      </c>
      <c r="D6296" s="5" t="s">
        <v>182</v>
      </c>
      <c r="E6296" s="5" t="s">
        <v>5266</v>
      </c>
      <c r="F6296" s="5" t="s">
        <v>1321</v>
      </c>
      <c r="G6296" s="5" t="s">
        <v>780</v>
      </c>
      <c r="H6296" s="5" t="s">
        <v>1458</v>
      </c>
    </row>
    <row r="6297" spans="1:14" ht="15" customHeight="1">
      <c r="A6297" s="6" t="s">
        <v>405</v>
      </c>
      <c r="B6297" s="6" t="s">
        <v>4785</v>
      </c>
      <c r="C6297" s="6" t="s">
        <v>2118</v>
      </c>
      <c r="D6297" s="6">
        <f>(1125 + 1000 + 606)*10^-4</f>
        <v>0.27310000000000001</v>
      </c>
      <c r="E6297" s="14" t="s">
        <v>740</v>
      </c>
      <c r="F6297" s="14">
        <f>중기기초자료!F556</f>
        <v>362</v>
      </c>
      <c r="G6297" s="15">
        <f>TRUNC(F6297*D6297, 1)</f>
        <v>98.8</v>
      </c>
      <c r="H6297" s="6" t="s">
        <v>5631</v>
      </c>
      <c r="I6297" s="6" t="s">
        <v>5631</v>
      </c>
      <c r="K6297" s="6" t="s">
        <v>724</v>
      </c>
      <c r="L6297" s="6" t="s">
        <v>5631</v>
      </c>
      <c r="M6297" s="6" t="s">
        <v>5170</v>
      </c>
      <c r="N6297" s="6" t="s">
        <v>431</v>
      </c>
    </row>
    <row r="6298" spans="1:14" ht="15" customHeight="1">
      <c r="B6298" s="6" t="s">
        <v>4803</v>
      </c>
      <c r="G6298" s="14">
        <f>TRUNC(G6297, 0)</f>
        <v>98</v>
      </c>
    </row>
    <row r="6299" spans="1:14" ht="15" customHeight="1">
      <c r="A6299" s="6" t="s">
        <v>3802</v>
      </c>
      <c r="B6299" s="6" t="s">
        <v>2171</v>
      </c>
      <c r="C6299" s="6" t="s">
        <v>4283</v>
      </c>
      <c r="D6299" s="6">
        <v>1</v>
      </c>
      <c r="E6299" s="16" t="s">
        <v>5542</v>
      </c>
      <c r="F6299" s="16">
        <f>중기기초자료!D731</f>
        <v>1223</v>
      </c>
      <c r="G6299" s="15">
        <f>TRUNC(F6299*D6299, 1)</f>
        <v>1223</v>
      </c>
      <c r="H6299" s="6" t="s">
        <v>5631</v>
      </c>
      <c r="I6299" s="6" t="s">
        <v>5631</v>
      </c>
      <c r="K6299" s="6" t="s">
        <v>2015</v>
      </c>
      <c r="L6299" s="6" t="s">
        <v>5631</v>
      </c>
      <c r="M6299" s="6" t="s">
        <v>1155</v>
      </c>
    </row>
    <row r="6300" spans="1:14" ht="15" customHeight="1">
      <c r="B6300" s="6" t="s">
        <v>1786</v>
      </c>
      <c r="C6300" s="6" t="s">
        <v>4283</v>
      </c>
      <c r="D6300" s="6">
        <v>16</v>
      </c>
      <c r="E6300" s="16" t="s">
        <v>2305</v>
      </c>
      <c r="F6300" s="16">
        <v>0</v>
      </c>
      <c r="G6300" s="15">
        <f>TRUNC((G6299) * D6300/100, 1)</f>
        <v>195.6</v>
      </c>
      <c r="H6300" s="6" t="s">
        <v>5631</v>
      </c>
      <c r="I6300" s="6" t="s">
        <v>5631</v>
      </c>
      <c r="K6300" s="6" t="s">
        <v>608</v>
      </c>
      <c r="L6300" s="6" t="s">
        <v>5631</v>
      </c>
      <c r="M6300" s="6" t="s">
        <v>3749</v>
      </c>
      <c r="N6300" s="6" t="s">
        <v>5631</v>
      </c>
    </row>
    <row r="6301" spans="1:14" ht="15" customHeight="1">
      <c r="B6301" s="6" t="s">
        <v>4803</v>
      </c>
      <c r="G6301" s="14">
        <f>TRUNC(G6299+G6300, 0)</f>
        <v>1418</v>
      </c>
    </row>
    <row r="6302" spans="1:14" ht="15" customHeight="1">
      <c r="A6302" s="6" t="s">
        <v>2270</v>
      </c>
    </row>
    <row r="6303" spans="1:14" ht="15" customHeight="1">
      <c r="B6303" s="6" t="s">
        <v>4803</v>
      </c>
    </row>
    <row r="6304" spans="1:14" ht="15" customHeight="1">
      <c r="B6304" s="6" t="s">
        <v>588</v>
      </c>
      <c r="G6304" s="14">
        <f>TRUNC(G6298+G6301+G6303, 0)</f>
        <v>1516</v>
      </c>
    </row>
    <row r="6305" spans="1:14" ht="15" customHeight="1">
      <c r="A6305" s="13"/>
      <c r="B6305" s="13"/>
      <c r="C6305" s="13"/>
      <c r="D6305" s="13"/>
      <c r="E6305" s="13"/>
      <c r="F6305" s="13"/>
      <c r="G6305" s="13"/>
      <c r="H6305" s="13"/>
    </row>
    <row r="6306" spans="1:14" ht="15" customHeight="1">
      <c r="A6306" s="13" t="s">
        <v>4970</v>
      </c>
      <c r="B6306" s="13" t="s">
        <v>2287</v>
      </c>
      <c r="C6306" s="13"/>
      <c r="D6306" s="13"/>
      <c r="E6306" s="13"/>
      <c r="F6306" s="13"/>
      <c r="G6306" s="13"/>
      <c r="H6306" s="13"/>
      <c r="I6306" s="6" t="s">
        <v>5631</v>
      </c>
      <c r="J6306" s="6" t="s">
        <v>1682</v>
      </c>
    </row>
    <row r="6307" spans="1:14" ht="15" customHeight="1">
      <c r="A6307" s="13" t="s">
        <v>1567</v>
      </c>
      <c r="B6307" s="13" t="s">
        <v>5157</v>
      </c>
      <c r="C6307" s="13"/>
      <c r="D6307" s="13"/>
      <c r="E6307" s="13"/>
      <c r="F6307" s="13"/>
      <c r="G6307" s="13"/>
      <c r="H6307" s="13"/>
    </row>
    <row r="6308" spans="1:14" ht="15" customHeight="1">
      <c r="A6308" s="5" t="s">
        <v>4302</v>
      </c>
      <c r="B6308" s="5"/>
      <c r="C6308" s="5" t="s">
        <v>2755</v>
      </c>
      <c r="D6308" s="5" t="s">
        <v>182</v>
      </c>
      <c r="E6308" s="5" t="s">
        <v>5266</v>
      </c>
      <c r="F6308" s="5" t="s">
        <v>1321</v>
      </c>
      <c r="G6308" s="5" t="s">
        <v>780</v>
      </c>
      <c r="H6308" s="5" t="s">
        <v>1458</v>
      </c>
    </row>
    <row r="6309" spans="1:14" ht="15" customHeight="1">
      <c r="A6309" s="6" t="s">
        <v>405</v>
      </c>
      <c r="B6309" s="6" t="s">
        <v>4785</v>
      </c>
      <c r="C6309" s="6" t="s">
        <v>1265</v>
      </c>
      <c r="D6309" s="6">
        <f>(1125 + 1000 + 606)*10^-4</f>
        <v>0.27310000000000001</v>
      </c>
      <c r="E6309" s="14" t="s">
        <v>740</v>
      </c>
      <c r="F6309" s="14">
        <f>중기기초자료!F557</f>
        <v>947</v>
      </c>
      <c r="G6309" s="15">
        <f>TRUNC(F6309*D6309, 1)</f>
        <v>258.60000000000002</v>
      </c>
      <c r="H6309" s="6" t="s">
        <v>5631</v>
      </c>
      <c r="I6309" s="6" t="s">
        <v>5631</v>
      </c>
      <c r="K6309" s="6" t="s">
        <v>724</v>
      </c>
      <c r="L6309" s="6" t="s">
        <v>5631</v>
      </c>
      <c r="M6309" s="6" t="s">
        <v>2825</v>
      </c>
      <c r="N6309" s="6" t="s">
        <v>431</v>
      </c>
    </row>
    <row r="6310" spans="1:14" ht="15" customHeight="1">
      <c r="B6310" s="6" t="s">
        <v>4803</v>
      </c>
      <c r="G6310" s="14">
        <f>TRUNC(G6309, 0)</f>
        <v>258</v>
      </c>
    </row>
    <row r="6311" spans="1:14" ht="15" customHeight="1">
      <c r="A6311" s="6" t="s">
        <v>3802</v>
      </c>
      <c r="B6311" s="6" t="s">
        <v>2171</v>
      </c>
      <c r="C6311" s="6" t="s">
        <v>4283</v>
      </c>
      <c r="D6311" s="6">
        <v>1.6</v>
      </c>
      <c r="E6311" s="16" t="s">
        <v>5542</v>
      </c>
      <c r="F6311" s="16">
        <f>중기기초자료!D731</f>
        <v>1223</v>
      </c>
      <c r="G6311" s="15">
        <f>TRUNC(F6311*D6311, 1)</f>
        <v>1956.8</v>
      </c>
      <c r="H6311" s="6" t="s">
        <v>5631</v>
      </c>
      <c r="I6311" s="6" t="s">
        <v>5631</v>
      </c>
      <c r="K6311" s="6" t="s">
        <v>2015</v>
      </c>
      <c r="L6311" s="6" t="s">
        <v>5631</v>
      </c>
      <c r="M6311" s="6" t="s">
        <v>1155</v>
      </c>
    </row>
    <row r="6312" spans="1:14" ht="15" customHeight="1">
      <c r="B6312" s="6" t="s">
        <v>1786</v>
      </c>
      <c r="C6312" s="6" t="s">
        <v>4283</v>
      </c>
      <c r="D6312" s="6">
        <v>16</v>
      </c>
      <c r="E6312" s="16" t="s">
        <v>2305</v>
      </c>
      <c r="F6312" s="16">
        <v>0</v>
      </c>
      <c r="G6312" s="15">
        <f>TRUNC((G6311) * D6312/100, 1)</f>
        <v>313</v>
      </c>
      <c r="H6312" s="6" t="s">
        <v>5631</v>
      </c>
      <c r="I6312" s="6" t="s">
        <v>5631</v>
      </c>
      <c r="K6312" s="6" t="s">
        <v>608</v>
      </c>
      <c r="L6312" s="6" t="s">
        <v>5631</v>
      </c>
      <c r="M6312" s="6" t="s">
        <v>3749</v>
      </c>
      <c r="N6312" s="6" t="s">
        <v>5631</v>
      </c>
    </row>
    <row r="6313" spans="1:14" ht="15" customHeight="1">
      <c r="B6313" s="6" t="s">
        <v>4803</v>
      </c>
      <c r="G6313" s="14">
        <f>TRUNC(G6311+G6312, 0)</f>
        <v>2269</v>
      </c>
    </row>
    <row r="6314" spans="1:14" ht="15" customHeight="1">
      <c r="A6314" s="6" t="s">
        <v>2270</v>
      </c>
    </row>
    <row r="6315" spans="1:14" ht="15" customHeight="1">
      <c r="B6315" s="6" t="s">
        <v>4803</v>
      </c>
    </row>
    <row r="6316" spans="1:14" ht="15" customHeight="1">
      <c r="B6316" s="6" t="s">
        <v>588</v>
      </c>
      <c r="G6316" s="14">
        <f>TRUNC(G6310+G6313+G6315, 0)</f>
        <v>2527</v>
      </c>
    </row>
    <row r="6317" spans="1:14" ht="15" customHeight="1">
      <c r="A6317" s="13"/>
      <c r="B6317" s="13"/>
      <c r="C6317" s="13"/>
      <c r="D6317" s="13"/>
      <c r="E6317" s="13"/>
      <c r="F6317" s="13"/>
      <c r="G6317" s="13"/>
      <c r="H6317" s="13"/>
    </row>
    <row r="6318" spans="1:14" ht="15" customHeight="1">
      <c r="A6318" s="13" t="s">
        <v>4970</v>
      </c>
      <c r="B6318" s="13" t="s">
        <v>1633</v>
      </c>
      <c r="C6318" s="13"/>
      <c r="D6318" s="13"/>
      <c r="E6318" s="13"/>
      <c r="F6318" s="13"/>
      <c r="G6318" s="13"/>
      <c r="H6318" s="13"/>
      <c r="I6318" s="6" t="s">
        <v>5631</v>
      </c>
      <c r="J6318" s="6" t="s">
        <v>5434</v>
      </c>
    </row>
    <row r="6319" spans="1:14" ht="15" customHeight="1">
      <c r="A6319" s="13" t="s">
        <v>1567</v>
      </c>
      <c r="B6319" s="13" t="s">
        <v>4346</v>
      </c>
      <c r="C6319" s="13"/>
      <c r="D6319" s="13"/>
      <c r="E6319" s="13"/>
      <c r="F6319" s="13"/>
      <c r="G6319" s="13"/>
      <c r="H6319" s="13"/>
    </row>
    <row r="6320" spans="1:14" ht="15" customHeight="1">
      <c r="A6320" s="5" t="s">
        <v>4302</v>
      </c>
      <c r="B6320" s="5"/>
      <c r="C6320" s="5" t="s">
        <v>2755</v>
      </c>
      <c r="D6320" s="5" t="s">
        <v>182</v>
      </c>
      <c r="E6320" s="5" t="s">
        <v>5266</v>
      </c>
      <c r="F6320" s="5" t="s">
        <v>1321</v>
      </c>
      <c r="G6320" s="5" t="s">
        <v>780</v>
      </c>
      <c r="H6320" s="5" t="s">
        <v>1458</v>
      </c>
    </row>
    <row r="6321" spans="1:14" ht="15" customHeight="1">
      <c r="A6321" s="6" t="s">
        <v>405</v>
      </c>
      <c r="B6321" s="6" t="s">
        <v>4785</v>
      </c>
      <c r="C6321" s="6" t="s">
        <v>1061</v>
      </c>
      <c r="D6321" s="6">
        <f>(1125 + 1000 + 606)*10^-4</f>
        <v>0.27310000000000001</v>
      </c>
      <c r="E6321" s="14" t="s">
        <v>740</v>
      </c>
      <c r="F6321" s="14">
        <f>중기기초자료!F558</f>
        <v>1922</v>
      </c>
      <c r="G6321" s="15">
        <f>TRUNC(F6321*D6321, 1)</f>
        <v>524.79999999999995</v>
      </c>
      <c r="H6321" s="6" t="s">
        <v>5631</v>
      </c>
      <c r="I6321" s="6" t="s">
        <v>5631</v>
      </c>
      <c r="K6321" s="6" t="s">
        <v>724</v>
      </c>
      <c r="L6321" s="6" t="s">
        <v>5631</v>
      </c>
      <c r="M6321" s="6" t="s">
        <v>1376</v>
      </c>
      <c r="N6321" s="6" t="s">
        <v>431</v>
      </c>
    </row>
    <row r="6322" spans="1:14" ht="15" customHeight="1">
      <c r="B6322" s="6" t="s">
        <v>4803</v>
      </c>
      <c r="G6322" s="14">
        <f>TRUNC(G6321, 0)</f>
        <v>524</v>
      </c>
    </row>
    <row r="6323" spans="1:14" ht="15" customHeight="1">
      <c r="A6323" s="6" t="s">
        <v>3802</v>
      </c>
      <c r="B6323" s="6" t="s">
        <v>2171</v>
      </c>
      <c r="C6323" s="6" t="s">
        <v>4283</v>
      </c>
      <c r="D6323" s="6">
        <v>2</v>
      </c>
      <c r="E6323" s="16" t="s">
        <v>5542</v>
      </c>
      <c r="F6323" s="16">
        <f>중기기초자료!D731</f>
        <v>1223</v>
      </c>
      <c r="G6323" s="15">
        <f>TRUNC(F6323*D6323, 1)</f>
        <v>2446</v>
      </c>
      <c r="H6323" s="6" t="s">
        <v>5631</v>
      </c>
      <c r="I6323" s="6" t="s">
        <v>5631</v>
      </c>
      <c r="K6323" s="6" t="s">
        <v>2015</v>
      </c>
      <c r="L6323" s="6" t="s">
        <v>5631</v>
      </c>
      <c r="M6323" s="6" t="s">
        <v>1155</v>
      </c>
    </row>
    <row r="6324" spans="1:14" ht="15" customHeight="1">
      <c r="B6324" s="6" t="s">
        <v>1786</v>
      </c>
      <c r="C6324" s="6" t="s">
        <v>4283</v>
      </c>
      <c r="D6324" s="6">
        <v>16</v>
      </c>
      <c r="E6324" s="16" t="s">
        <v>2305</v>
      </c>
      <c r="F6324" s="16">
        <v>0</v>
      </c>
      <c r="G6324" s="15">
        <f>TRUNC((G6323) * D6324/100, 1)</f>
        <v>391.3</v>
      </c>
      <c r="H6324" s="6" t="s">
        <v>5631</v>
      </c>
      <c r="I6324" s="6" t="s">
        <v>5631</v>
      </c>
      <c r="K6324" s="6" t="s">
        <v>608</v>
      </c>
      <c r="L6324" s="6" t="s">
        <v>5631</v>
      </c>
      <c r="M6324" s="6" t="s">
        <v>3749</v>
      </c>
      <c r="N6324" s="6" t="s">
        <v>5631</v>
      </c>
    </row>
    <row r="6325" spans="1:14" ht="15" customHeight="1">
      <c r="B6325" s="6" t="s">
        <v>4803</v>
      </c>
      <c r="G6325" s="14">
        <f>TRUNC(G6323+G6324, 0)</f>
        <v>2837</v>
      </c>
    </row>
    <row r="6326" spans="1:14" ht="15" customHeight="1">
      <c r="A6326" s="6" t="s">
        <v>2270</v>
      </c>
    </row>
    <row r="6327" spans="1:14" ht="15" customHeight="1">
      <c r="B6327" s="6" t="s">
        <v>4803</v>
      </c>
    </row>
    <row r="6328" spans="1:14" ht="15" customHeight="1">
      <c r="B6328" s="6" t="s">
        <v>588</v>
      </c>
      <c r="G6328" s="14">
        <f>TRUNC(G6322+G6325+G6327, 0)</f>
        <v>3361</v>
      </c>
    </row>
    <row r="6329" spans="1:14" ht="15" customHeight="1">
      <c r="A6329" s="13"/>
      <c r="B6329" s="13"/>
      <c r="C6329" s="13"/>
      <c r="D6329" s="13"/>
      <c r="E6329" s="13"/>
      <c r="F6329" s="13"/>
      <c r="G6329" s="13"/>
      <c r="H6329" s="13"/>
    </row>
    <row r="6330" spans="1:14" ht="15" customHeight="1">
      <c r="A6330" s="13" t="s">
        <v>4970</v>
      </c>
      <c r="B6330" s="13" t="s">
        <v>720</v>
      </c>
      <c r="C6330" s="13"/>
      <c r="D6330" s="13"/>
      <c r="E6330" s="13"/>
      <c r="F6330" s="13"/>
      <c r="G6330" s="13"/>
      <c r="H6330" s="13"/>
      <c r="I6330" s="6" t="s">
        <v>5631</v>
      </c>
      <c r="J6330" s="6" t="s">
        <v>173</v>
      </c>
    </row>
    <row r="6331" spans="1:14" ht="15" customHeight="1">
      <c r="A6331" s="13" t="s">
        <v>1567</v>
      </c>
      <c r="B6331" s="13" t="s">
        <v>4333</v>
      </c>
      <c r="C6331" s="13"/>
      <c r="D6331" s="13"/>
      <c r="E6331" s="13"/>
      <c r="F6331" s="13"/>
      <c r="G6331" s="13"/>
      <c r="H6331" s="13"/>
    </row>
    <row r="6332" spans="1:14" ht="15" customHeight="1">
      <c r="A6332" s="5" t="s">
        <v>4302</v>
      </c>
      <c r="B6332" s="5"/>
      <c r="C6332" s="5" t="s">
        <v>2755</v>
      </c>
      <c r="D6332" s="5" t="s">
        <v>182</v>
      </c>
      <c r="E6332" s="5" t="s">
        <v>5266</v>
      </c>
      <c r="F6332" s="5" t="s">
        <v>1321</v>
      </c>
      <c r="G6332" s="5" t="s">
        <v>780</v>
      </c>
      <c r="H6332" s="5" t="s">
        <v>1458</v>
      </c>
    </row>
    <row r="6333" spans="1:14" ht="15" customHeight="1">
      <c r="A6333" s="6" t="s">
        <v>405</v>
      </c>
      <c r="B6333" s="6" t="s">
        <v>4785</v>
      </c>
      <c r="C6333" s="6" t="s">
        <v>2878</v>
      </c>
      <c r="D6333" s="6">
        <f>(1125 + 1000 + 606)*10^-4</f>
        <v>0.27310000000000001</v>
      </c>
      <c r="E6333" s="14" t="s">
        <v>740</v>
      </c>
      <c r="F6333" s="14">
        <f>중기기초자료!F559</f>
        <v>2573</v>
      </c>
      <c r="G6333" s="15">
        <f>TRUNC(F6333*D6333, 1)</f>
        <v>702.6</v>
      </c>
      <c r="H6333" s="6" t="s">
        <v>5631</v>
      </c>
      <c r="I6333" s="6" t="s">
        <v>5631</v>
      </c>
      <c r="K6333" s="6" t="s">
        <v>724</v>
      </c>
      <c r="L6333" s="6" t="s">
        <v>5631</v>
      </c>
      <c r="M6333" s="6" t="s">
        <v>4475</v>
      </c>
      <c r="N6333" s="6" t="s">
        <v>431</v>
      </c>
    </row>
    <row r="6334" spans="1:14" ht="15" customHeight="1">
      <c r="B6334" s="6" t="s">
        <v>4803</v>
      </c>
      <c r="G6334" s="14">
        <f>TRUNC(G6333, 0)</f>
        <v>702</v>
      </c>
    </row>
    <row r="6335" spans="1:14" ht="15" customHeight="1">
      <c r="A6335" s="6" t="s">
        <v>3802</v>
      </c>
      <c r="B6335" s="6" t="s">
        <v>2171</v>
      </c>
      <c r="C6335" s="6" t="s">
        <v>4283</v>
      </c>
      <c r="D6335" s="6">
        <v>2.2000000000000002</v>
      </c>
      <c r="E6335" s="16" t="s">
        <v>5542</v>
      </c>
      <c r="F6335" s="16">
        <f>중기기초자료!D731</f>
        <v>1223</v>
      </c>
      <c r="G6335" s="15">
        <f>TRUNC(F6335*D6335, 1)</f>
        <v>2690.6</v>
      </c>
      <c r="H6335" s="6" t="s">
        <v>5631</v>
      </c>
      <c r="I6335" s="6" t="s">
        <v>5631</v>
      </c>
      <c r="K6335" s="6" t="s">
        <v>2015</v>
      </c>
      <c r="L6335" s="6" t="s">
        <v>5631</v>
      </c>
      <c r="M6335" s="6" t="s">
        <v>1155</v>
      </c>
    </row>
    <row r="6336" spans="1:14" ht="15" customHeight="1">
      <c r="B6336" s="6" t="s">
        <v>1786</v>
      </c>
      <c r="C6336" s="6" t="s">
        <v>4283</v>
      </c>
      <c r="D6336" s="6">
        <v>16</v>
      </c>
      <c r="E6336" s="16" t="s">
        <v>2305</v>
      </c>
      <c r="F6336" s="16">
        <v>0</v>
      </c>
      <c r="G6336" s="15">
        <f>TRUNC((G6335) * D6336/100, 1)</f>
        <v>430.4</v>
      </c>
      <c r="H6336" s="6" t="s">
        <v>5631</v>
      </c>
      <c r="I6336" s="6" t="s">
        <v>5631</v>
      </c>
      <c r="K6336" s="6" t="s">
        <v>608</v>
      </c>
      <c r="L6336" s="6" t="s">
        <v>5631</v>
      </c>
      <c r="M6336" s="6" t="s">
        <v>3749</v>
      </c>
      <c r="N6336" s="6" t="s">
        <v>5631</v>
      </c>
    </row>
    <row r="6337" spans="1:14" ht="15" customHeight="1">
      <c r="B6337" s="6" t="s">
        <v>4803</v>
      </c>
      <c r="G6337" s="14">
        <f>TRUNC(G6335+G6336, 0)</f>
        <v>3121</v>
      </c>
    </row>
    <row r="6338" spans="1:14" ht="15" customHeight="1">
      <c r="A6338" s="6" t="s">
        <v>2270</v>
      </c>
    </row>
    <row r="6339" spans="1:14" ht="15" customHeight="1">
      <c r="B6339" s="6" t="s">
        <v>4803</v>
      </c>
    </row>
    <row r="6340" spans="1:14" ht="15" customHeight="1">
      <c r="B6340" s="6" t="s">
        <v>588</v>
      </c>
      <c r="G6340" s="14">
        <f>TRUNC(G6334+G6337+G6339, 0)</f>
        <v>3823</v>
      </c>
    </row>
    <row r="6341" spans="1:14" ht="15" customHeight="1">
      <c r="A6341" s="13"/>
      <c r="B6341" s="13"/>
      <c r="C6341" s="13"/>
      <c r="D6341" s="13"/>
      <c r="E6341" s="13"/>
      <c r="F6341" s="13"/>
      <c r="G6341" s="13"/>
      <c r="H6341" s="13"/>
    </row>
    <row r="6342" spans="1:14" ht="15" customHeight="1">
      <c r="A6342" s="13" t="s">
        <v>4970</v>
      </c>
      <c r="B6342" s="13" t="s">
        <v>1990</v>
      </c>
      <c r="C6342" s="13"/>
      <c r="D6342" s="13"/>
      <c r="E6342" s="13"/>
      <c r="F6342" s="13"/>
      <c r="G6342" s="13"/>
      <c r="H6342" s="13"/>
      <c r="I6342" s="6" t="s">
        <v>5631</v>
      </c>
      <c r="J6342" s="6" t="s">
        <v>4406</v>
      </c>
    </row>
    <row r="6343" spans="1:14" ht="15" customHeight="1">
      <c r="A6343" s="13" t="s">
        <v>1567</v>
      </c>
      <c r="B6343" s="13" t="s">
        <v>3593</v>
      </c>
      <c r="C6343" s="13"/>
      <c r="D6343" s="13"/>
      <c r="E6343" s="13"/>
      <c r="F6343" s="13"/>
      <c r="G6343" s="13"/>
      <c r="H6343" s="13"/>
    </row>
    <row r="6344" spans="1:14" ht="15" customHeight="1">
      <c r="A6344" s="5" t="s">
        <v>4302</v>
      </c>
      <c r="B6344" s="5"/>
      <c r="C6344" s="5" t="s">
        <v>2755</v>
      </c>
      <c r="D6344" s="5" t="s">
        <v>182</v>
      </c>
      <c r="E6344" s="5" t="s">
        <v>5266</v>
      </c>
      <c r="F6344" s="5" t="s">
        <v>1321</v>
      </c>
      <c r="G6344" s="5" t="s">
        <v>780</v>
      </c>
      <c r="H6344" s="5" t="s">
        <v>1458</v>
      </c>
    </row>
    <row r="6345" spans="1:14" ht="15" customHeight="1">
      <c r="A6345" s="6" t="s">
        <v>405</v>
      </c>
      <c r="B6345" s="6" t="s">
        <v>4785</v>
      </c>
      <c r="C6345" s="6" t="s">
        <v>2995</v>
      </c>
      <c r="D6345" s="6">
        <f>(1125 + 1000 + 606)*10^-4</f>
        <v>0.27310000000000001</v>
      </c>
      <c r="E6345" s="14" t="s">
        <v>740</v>
      </c>
      <c r="F6345" s="14">
        <f>중기기초자료!F560</f>
        <v>3000</v>
      </c>
      <c r="G6345" s="15">
        <f>TRUNC(F6345*D6345, 1)</f>
        <v>819.3</v>
      </c>
      <c r="H6345" s="6" t="s">
        <v>5631</v>
      </c>
      <c r="I6345" s="6" t="s">
        <v>5631</v>
      </c>
      <c r="K6345" s="6" t="s">
        <v>724</v>
      </c>
      <c r="L6345" s="6" t="s">
        <v>5631</v>
      </c>
      <c r="M6345" s="6" t="s">
        <v>66</v>
      </c>
      <c r="N6345" s="6" t="s">
        <v>431</v>
      </c>
    </row>
    <row r="6346" spans="1:14" ht="15" customHeight="1">
      <c r="B6346" s="6" t="s">
        <v>4803</v>
      </c>
      <c r="G6346" s="14">
        <f>TRUNC(G6345, 0)</f>
        <v>819</v>
      </c>
    </row>
    <row r="6347" spans="1:14" ht="15" customHeight="1">
      <c r="A6347" s="6" t="s">
        <v>3802</v>
      </c>
      <c r="B6347" s="6" t="s">
        <v>2171</v>
      </c>
      <c r="C6347" s="6" t="s">
        <v>4283</v>
      </c>
      <c r="D6347" s="6">
        <v>3.8</v>
      </c>
      <c r="E6347" s="16" t="s">
        <v>5542</v>
      </c>
      <c r="F6347" s="16">
        <f>중기기초자료!D731</f>
        <v>1223</v>
      </c>
      <c r="G6347" s="15">
        <f>TRUNC(F6347*D6347, 1)</f>
        <v>4647.3999999999996</v>
      </c>
      <c r="H6347" s="6" t="s">
        <v>5631</v>
      </c>
      <c r="I6347" s="6" t="s">
        <v>5631</v>
      </c>
      <c r="K6347" s="6" t="s">
        <v>2015</v>
      </c>
      <c r="L6347" s="6" t="s">
        <v>5631</v>
      </c>
      <c r="M6347" s="6" t="s">
        <v>1155</v>
      </c>
    </row>
    <row r="6348" spans="1:14" ht="15" customHeight="1">
      <c r="B6348" s="6" t="s">
        <v>1786</v>
      </c>
      <c r="C6348" s="6" t="s">
        <v>4283</v>
      </c>
      <c r="D6348" s="6">
        <v>16</v>
      </c>
      <c r="E6348" s="16" t="s">
        <v>2305</v>
      </c>
      <c r="F6348" s="16">
        <v>0</v>
      </c>
      <c r="G6348" s="15">
        <f>TRUNC((G6347) * D6348/100, 1)</f>
        <v>743.5</v>
      </c>
      <c r="H6348" s="6" t="s">
        <v>5631</v>
      </c>
      <c r="I6348" s="6" t="s">
        <v>5631</v>
      </c>
      <c r="K6348" s="6" t="s">
        <v>608</v>
      </c>
      <c r="L6348" s="6" t="s">
        <v>5631</v>
      </c>
      <c r="M6348" s="6" t="s">
        <v>3749</v>
      </c>
      <c r="N6348" s="6" t="s">
        <v>5631</v>
      </c>
    </row>
    <row r="6349" spans="1:14" ht="15" customHeight="1">
      <c r="B6349" s="6" t="s">
        <v>4803</v>
      </c>
      <c r="G6349" s="14">
        <f>TRUNC(G6347+G6348, 0)</f>
        <v>5390</v>
      </c>
    </row>
    <row r="6350" spans="1:14" ht="15" customHeight="1">
      <c r="A6350" s="6" t="s">
        <v>2270</v>
      </c>
    </row>
    <row r="6351" spans="1:14" ht="15" customHeight="1">
      <c r="B6351" s="6" t="s">
        <v>4803</v>
      </c>
    </row>
    <row r="6352" spans="1:14" ht="15" customHeight="1">
      <c r="B6352" s="6" t="s">
        <v>588</v>
      </c>
      <c r="G6352" s="14">
        <f>TRUNC(G6346+G6349+G6351, 0)</f>
        <v>6209</v>
      </c>
    </row>
    <row r="6353" spans="1:14" ht="15" customHeight="1">
      <c r="A6353" s="13"/>
      <c r="B6353" s="13"/>
      <c r="C6353" s="13"/>
      <c r="D6353" s="13"/>
      <c r="E6353" s="13"/>
      <c r="F6353" s="13"/>
      <c r="G6353" s="13"/>
      <c r="H6353" s="13"/>
    </row>
    <row r="6354" spans="1:14" ht="15" customHeight="1">
      <c r="A6354" s="13" t="s">
        <v>4970</v>
      </c>
      <c r="B6354" s="13" t="s">
        <v>220</v>
      </c>
      <c r="C6354" s="13"/>
      <c r="D6354" s="13"/>
      <c r="E6354" s="13"/>
      <c r="F6354" s="13"/>
      <c r="G6354" s="13"/>
      <c r="H6354" s="13"/>
      <c r="I6354" s="6" t="s">
        <v>5631</v>
      </c>
      <c r="J6354" s="6" t="s">
        <v>1480</v>
      </c>
    </row>
    <row r="6355" spans="1:14" ht="15" customHeight="1">
      <c r="A6355" s="13" t="s">
        <v>1567</v>
      </c>
      <c r="B6355" s="13" t="s">
        <v>647</v>
      </c>
      <c r="C6355" s="13"/>
      <c r="D6355" s="13"/>
      <c r="E6355" s="13"/>
      <c r="F6355" s="13"/>
      <c r="G6355" s="13"/>
      <c r="H6355" s="13"/>
    </row>
    <row r="6356" spans="1:14" ht="15" customHeight="1">
      <c r="A6356" s="5" t="s">
        <v>4302</v>
      </c>
      <c r="B6356" s="5"/>
      <c r="C6356" s="5" t="s">
        <v>2755</v>
      </c>
      <c r="D6356" s="5" t="s">
        <v>182</v>
      </c>
      <c r="E6356" s="5" t="s">
        <v>5266</v>
      </c>
      <c r="F6356" s="5" t="s">
        <v>1321</v>
      </c>
      <c r="G6356" s="5" t="s">
        <v>780</v>
      </c>
      <c r="H6356" s="5" t="s">
        <v>1458</v>
      </c>
    </row>
    <row r="6357" spans="1:14" ht="15" customHeight="1">
      <c r="A6357" s="6" t="s">
        <v>405</v>
      </c>
      <c r="B6357" s="6" t="s">
        <v>4785</v>
      </c>
      <c r="C6357" s="6" t="s">
        <v>3031</v>
      </c>
      <c r="D6357" s="6">
        <f>(1125 + 1000 + 606)*10^-4</f>
        <v>0.27310000000000001</v>
      </c>
      <c r="E6357" s="14" t="s">
        <v>740</v>
      </c>
      <c r="F6357" s="14">
        <f>중기기초자료!F561</f>
        <v>3852</v>
      </c>
      <c r="G6357" s="15">
        <f>TRUNC(F6357*D6357, 1)</f>
        <v>1051.9000000000001</v>
      </c>
      <c r="H6357" s="6" t="s">
        <v>5631</v>
      </c>
      <c r="I6357" s="6" t="s">
        <v>5631</v>
      </c>
      <c r="K6357" s="6" t="s">
        <v>724</v>
      </c>
      <c r="L6357" s="6" t="s">
        <v>5631</v>
      </c>
      <c r="M6357" s="6" t="s">
        <v>3019</v>
      </c>
      <c r="N6357" s="6" t="s">
        <v>431</v>
      </c>
    </row>
    <row r="6358" spans="1:14" ht="15" customHeight="1">
      <c r="B6358" s="6" t="s">
        <v>4803</v>
      </c>
      <c r="G6358" s="14">
        <f>TRUNC(G6357, 0)</f>
        <v>1051</v>
      </c>
    </row>
    <row r="6359" spans="1:14" ht="15" customHeight="1">
      <c r="A6359" s="6" t="s">
        <v>3802</v>
      </c>
      <c r="B6359" s="6" t="s">
        <v>2171</v>
      </c>
      <c r="C6359" s="6" t="s">
        <v>4283</v>
      </c>
      <c r="D6359" s="6">
        <v>7.6</v>
      </c>
      <c r="E6359" s="16" t="s">
        <v>5542</v>
      </c>
      <c r="F6359" s="16">
        <f>중기기초자료!D731</f>
        <v>1223</v>
      </c>
      <c r="G6359" s="15">
        <f>TRUNC(F6359*D6359, 1)</f>
        <v>9294.7999999999993</v>
      </c>
      <c r="H6359" s="6" t="s">
        <v>5631</v>
      </c>
      <c r="I6359" s="6" t="s">
        <v>5631</v>
      </c>
      <c r="K6359" s="6" t="s">
        <v>2015</v>
      </c>
      <c r="L6359" s="6" t="s">
        <v>5631</v>
      </c>
      <c r="M6359" s="6" t="s">
        <v>1155</v>
      </c>
    </row>
    <row r="6360" spans="1:14" ht="15" customHeight="1">
      <c r="B6360" s="6" t="s">
        <v>1786</v>
      </c>
      <c r="C6360" s="6" t="s">
        <v>4283</v>
      </c>
      <c r="D6360" s="6">
        <v>16</v>
      </c>
      <c r="E6360" s="16" t="s">
        <v>2305</v>
      </c>
      <c r="F6360" s="16">
        <v>0</v>
      </c>
      <c r="G6360" s="15">
        <f>TRUNC((G6359) * D6360/100, 1)</f>
        <v>1487.1</v>
      </c>
      <c r="H6360" s="6" t="s">
        <v>5631</v>
      </c>
      <c r="I6360" s="6" t="s">
        <v>5631</v>
      </c>
      <c r="K6360" s="6" t="s">
        <v>608</v>
      </c>
      <c r="L6360" s="6" t="s">
        <v>5631</v>
      </c>
      <c r="M6360" s="6" t="s">
        <v>3749</v>
      </c>
      <c r="N6360" s="6" t="s">
        <v>5631</v>
      </c>
    </row>
    <row r="6361" spans="1:14" ht="15" customHeight="1">
      <c r="B6361" s="6" t="s">
        <v>4803</v>
      </c>
      <c r="G6361" s="14">
        <f>TRUNC(G6359+G6360, 0)</f>
        <v>10781</v>
      </c>
    </row>
    <row r="6362" spans="1:14" ht="15" customHeight="1">
      <c r="A6362" s="6" t="s">
        <v>2270</v>
      </c>
    </row>
    <row r="6363" spans="1:14" ht="15" customHeight="1">
      <c r="B6363" s="6" t="s">
        <v>4803</v>
      </c>
    </row>
    <row r="6364" spans="1:14" ht="15" customHeight="1">
      <c r="B6364" s="6" t="s">
        <v>588</v>
      </c>
      <c r="G6364" s="14">
        <f>TRUNC(G6358+G6361+G6363, 0)</f>
        <v>11832</v>
      </c>
    </row>
    <row r="6365" spans="1:14" ht="15" customHeight="1">
      <c r="A6365" s="13"/>
      <c r="B6365" s="13"/>
      <c r="C6365" s="13"/>
      <c r="D6365" s="13"/>
      <c r="E6365" s="13"/>
      <c r="F6365" s="13"/>
      <c r="G6365" s="13"/>
      <c r="H6365" s="13"/>
    </row>
    <row r="6366" spans="1:14" ht="15" customHeight="1">
      <c r="A6366" s="13" t="s">
        <v>4970</v>
      </c>
      <c r="B6366" s="13" t="s">
        <v>51</v>
      </c>
      <c r="C6366" s="13"/>
      <c r="D6366" s="13"/>
      <c r="E6366" s="13"/>
      <c r="F6366" s="13"/>
      <c r="G6366" s="13"/>
      <c r="H6366" s="13"/>
      <c r="I6366" s="6" t="s">
        <v>5631</v>
      </c>
      <c r="J6366" s="6" t="s">
        <v>3864</v>
      </c>
    </row>
    <row r="6367" spans="1:14" ht="15" customHeight="1">
      <c r="A6367" s="13" t="s">
        <v>1567</v>
      </c>
      <c r="B6367" s="13" t="s">
        <v>3028</v>
      </c>
      <c r="C6367" s="13"/>
      <c r="D6367" s="13"/>
      <c r="E6367" s="13"/>
      <c r="F6367" s="13"/>
      <c r="G6367" s="13"/>
      <c r="H6367" s="13"/>
    </row>
    <row r="6368" spans="1:14" ht="15" customHeight="1">
      <c r="A6368" s="5" t="s">
        <v>4302</v>
      </c>
      <c r="B6368" s="5"/>
      <c r="C6368" s="5" t="s">
        <v>2755</v>
      </c>
      <c r="D6368" s="5" t="s">
        <v>182</v>
      </c>
      <c r="E6368" s="5" t="s">
        <v>5266</v>
      </c>
      <c r="F6368" s="5" t="s">
        <v>1321</v>
      </c>
      <c r="G6368" s="5" t="s">
        <v>780</v>
      </c>
      <c r="H6368" s="5" t="s">
        <v>1458</v>
      </c>
    </row>
    <row r="6369" spans="1:14" ht="15" customHeight="1">
      <c r="A6369" s="6" t="s">
        <v>405</v>
      </c>
      <c r="B6369" s="6" t="s">
        <v>4785</v>
      </c>
      <c r="C6369" s="6" t="s">
        <v>4583</v>
      </c>
      <c r="D6369" s="6">
        <f>(1125 + 1000 + 606)*10^-4</f>
        <v>0.27310000000000001</v>
      </c>
      <c r="E6369" s="14" t="s">
        <v>740</v>
      </c>
      <c r="F6369" s="14">
        <f>중기기초자료!F562</f>
        <v>4582</v>
      </c>
      <c r="G6369" s="15">
        <f>TRUNC(F6369*D6369, 1)</f>
        <v>1251.3</v>
      </c>
      <c r="H6369" s="6" t="s">
        <v>5631</v>
      </c>
      <c r="I6369" s="6" t="s">
        <v>5631</v>
      </c>
      <c r="K6369" s="6" t="s">
        <v>724</v>
      </c>
      <c r="L6369" s="6" t="s">
        <v>5631</v>
      </c>
      <c r="M6369" s="6" t="s">
        <v>2668</v>
      </c>
      <c r="N6369" s="6" t="s">
        <v>431</v>
      </c>
    </row>
    <row r="6370" spans="1:14" ht="15" customHeight="1">
      <c r="B6370" s="6" t="s">
        <v>4803</v>
      </c>
      <c r="G6370" s="14">
        <f>TRUNC(G6369, 0)</f>
        <v>1251</v>
      </c>
    </row>
    <row r="6371" spans="1:14" ht="15" customHeight="1">
      <c r="A6371" s="6" t="s">
        <v>3802</v>
      </c>
      <c r="B6371" s="6" t="s">
        <v>2171</v>
      </c>
      <c r="C6371" s="6" t="s">
        <v>4283</v>
      </c>
      <c r="D6371" s="6">
        <v>10.8</v>
      </c>
      <c r="E6371" s="16" t="s">
        <v>5542</v>
      </c>
      <c r="F6371" s="16">
        <f>중기기초자료!D731</f>
        <v>1223</v>
      </c>
      <c r="G6371" s="15">
        <f>TRUNC(F6371*D6371, 1)</f>
        <v>13208.4</v>
      </c>
      <c r="H6371" s="6" t="s">
        <v>5631</v>
      </c>
      <c r="I6371" s="6" t="s">
        <v>5631</v>
      </c>
      <c r="K6371" s="6" t="s">
        <v>2015</v>
      </c>
      <c r="L6371" s="6" t="s">
        <v>5631</v>
      </c>
      <c r="M6371" s="6" t="s">
        <v>1155</v>
      </c>
    </row>
    <row r="6372" spans="1:14" ht="15" customHeight="1">
      <c r="B6372" s="6" t="s">
        <v>1786</v>
      </c>
      <c r="C6372" s="6" t="s">
        <v>4283</v>
      </c>
      <c r="D6372" s="6">
        <v>16</v>
      </c>
      <c r="E6372" s="16" t="s">
        <v>2305</v>
      </c>
      <c r="F6372" s="16">
        <v>0</v>
      </c>
      <c r="G6372" s="15">
        <f>TRUNC((G6371) * D6372/100, 1)</f>
        <v>2113.3000000000002</v>
      </c>
      <c r="H6372" s="6" t="s">
        <v>5631</v>
      </c>
      <c r="I6372" s="6" t="s">
        <v>5631</v>
      </c>
      <c r="K6372" s="6" t="s">
        <v>608</v>
      </c>
      <c r="L6372" s="6" t="s">
        <v>5631</v>
      </c>
      <c r="M6372" s="6" t="s">
        <v>3749</v>
      </c>
      <c r="N6372" s="6" t="s">
        <v>5631</v>
      </c>
    </row>
    <row r="6373" spans="1:14" ht="15" customHeight="1">
      <c r="B6373" s="6" t="s">
        <v>4803</v>
      </c>
      <c r="G6373" s="14">
        <f>TRUNC(G6371+G6372, 0)</f>
        <v>15321</v>
      </c>
    </row>
    <row r="6374" spans="1:14" ht="15" customHeight="1">
      <c r="A6374" s="6" t="s">
        <v>2270</v>
      </c>
    </row>
    <row r="6375" spans="1:14" ht="15" customHeight="1">
      <c r="B6375" s="6" t="s">
        <v>4803</v>
      </c>
    </row>
    <row r="6376" spans="1:14" ht="15" customHeight="1">
      <c r="B6376" s="6" t="s">
        <v>588</v>
      </c>
      <c r="G6376" s="14">
        <f>TRUNC(G6370+G6373+G6375, 0)</f>
        <v>16572</v>
      </c>
    </row>
    <row r="6377" spans="1:14" ht="15" customHeight="1">
      <c r="A6377" s="13"/>
      <c r="B6377" s="13"/>
      <c r="C6377" s="13"/>
      <c r="D6377" s="13"/>
      <c r="E6377" s="13"/>
      <c r="F6377" s="13"/>
      <c r="G6377" s="13"/>
      <c r="H6377" s="13"/>
    </row>
    <row r="6378" spans="1:14" ht="15" customHeight="1">
      <c r="A6378" s="13" t="s">
        <v>4970</v>
      </c>
      <c r="B6378" s="13" t="s">
        <v>306</v>
      </c>
      <c r="C6378" s="13"/>
      <c r="D6378" s="13"/>
      <c r="E6378" s="13"/>
      <c r="F6378" s="13"/>
      <c r="G6378" s="13"/>
      <c r="H6378" s="13"/>
      <c r="I6378" s="6" t="s">
        <v>5631</v>
      </c>
      <c r="J6378" s="6" t="s">
        <v>5465</v>
      </c>
    </row>
    <row r="6379" spans="1:14" ht="15" customHeight="1">
      <c r="A6379" s="13" t="s">
        <v>1567</v>
      </c>
      <c r="B6379" s="13" t="s">
        <v>1366</v>
      </c>
      <c r="C6379" s="13"/>
      <c r="D6379" s="13"/>
      <c r="E6379" s="13"/>
      <c r="F6379" s="13"/>
      <c r="G6379" s="13"/>
      <c r="H6379" s="13"/>
    </row>
    <row r="6380" spans="1:14" ht="15" customHeight="1">
      <c r="A6380" s="5" t="s">
        <v>4302</v>
      </c>
      <c r="B6380" s="5"/>
      <c r="C6380" s="5" t="s">
        <v>2755</v>
      </c>
      <c r="D6380" s="5" t="s">
        <v>182</v>
      </c>
      <c r="E6380" s="5" t="s">
        <v>5266</v>
      </c>
      <c r="F6380" s="5" t="s">
        <v>1321</v>
      </c>
      <c r="G6380" s="5" t="s">
        <v>780</v>
      </c>
      <c r="H6380" s="5" t="s">
        <v>1458</v>
      </c>
    </row>
    <row r="6381" spans="1:14" ht="15" customHeight="1">
      <c r="A6381" s="6" t="s">
        <v>405</v>
      </c>
      <c r="B6381" s="6" t="s">
        <v>4785</v>
      </c>
      <c r="C6381" s="6" t="s">
        <v>618</v>
      </c>
      <c r="D6381" s="6">
        <f>(1125 + 1000 + 606)*10^-4</f>
        <v>0.27310000000000001</v>
      </c>
      <c r="E6381" s="14" t="s">
        <v>740</v>
      </c>
      <c r="F6381" s="14">
        <f>중기기초자료!F563</f>
        <v>5800</v>
      </c>
      <c r="G6381" s="15">
        <f>TRUNC(F6381*D6381, 1)</f>
        <v>1583.9</v>
      </c>
      <c r="H6381" s="6" t="s">
        <v>5631</v>
      </c>
      <c r="I6381" s="6" t="s">
        <v>5631</v>
      </c>
      <c r="K6381" s="6" t="s">
        <v>724</v>
      </c>
      <c r="L6381" s="6" t="s">
        <v>5631</v>
      </c>
      <c r="M6381" s="6" t="s">
        <v>1360</v>
      </c>
      <c r="N6381" s="6" t="s">
        <v>431</v>
      </c>
    </row>
    <row r="6382" spans="1:14" ht="15" customHeight="1">
      <c r="B6382" s="6" t="s">
        <v>4803</v>
      </c>
      <c r="G6382" s="14">
        <f>TRUNC(G6381, 0)</f>
        <v>1583</v>
      </c>
    </row>
    <row r="6383" spans="1:14" ht="15" customHeight="1">
      <c r="A6383" s="6" t="s">
        <v>3802</v>
      </c>
      <c r="B6383" s="6" t="s">
        <v>2171</v>
      </c>
      <c r="C6383" s="6" t="s">
        <v>4283</v>
      </c>
      <c r="D6383" s="6">
        <v>16.3</v>
      </c>
      <c r="E6383" s="16" t="s">
        <v>5542</v>
      </c>
      <c r="F6383" s="16">
        <f>중기기초자료!D731</f>
        <v>1223</v>
      </c>
      <c r="G6383" s="15">
        <f>TRUNC(F6383*D6383, 1)</f>
        <v>19934.900000000001</v>
      </c>
      <c r="H6383" s="6" t="s">
        <v>5631</v>
      </c>
      <c r="I6383" s="6" t="s">
        <v>5631</v>
      </c>
      <c r="K6383" s="6" t="s">
        <v>2015</v>
      </c>
      <c r="L6383" s="6" t="s">
        <v>5631</v>
      </c>
      <c r="M6383" s="6" t="s">
        <v>1155</v>
      </c>
    </row>
    <row r="6384" spans="1:14" ht="15" customHeight="1">
      <c r="B6384" s="6" t="s">
        <v>1786</v>
      </c>
      <c r="C6384" s="6" t="s">
        <v>4283</v>
      </c>
      <c r="D6384" s="6">
        <v>16</v>
      </c>
      <c r="E6384" s="16" t="s">
        <v>2305</v>
      </c>
      <c r="F6384" s="16">
        <v>0</v>
      </c>
      <c r="G6384" s="15">
        <f>TRUNC((G6383) * D6384/100, 1)</f>
        <v>3189.5</v>
      </c>
      <c r="H6384" s="6" t="s">
        <v>5631</v>
      </c>
      <c r="I6384" s="6" t="s">
        <v>5631</v>
      </c>
      <c r="K6384" s="6" t="s">
        <v>608</v>
      </c>
      <c r="L6384" s="6" t="s">
        <v>5631</v>
      </c>
      <c r="M6384" s="6" t="s">
        <v>3749</v>
      </c>
      <c r="N6384" s="6" t="s">
        <v>5631</v>
      </c>
    </row>
    <row r="6385" spans="1:14" ht="15" customHeight="1">
      <c r="B6385" s="6" t="s">
        <v>4803</v>
      </c>
      <c r="G6385" s="14">
        <f>TRUNC(G6383+G6384, 0)</f>
        <v>23124</v>
      </c>
    </row>
    <row r="6386" spans="1:14" ht="15" customHeight="1">
      <c r="A6386" s="6" t="s">
        <v>2270</v>
      </c>
    </row>
    <row r="6387" spans="1:14" ht="15" customHeight="1">
      <c r="B6387" s="6" t="s">
        <v>4803</v>
      </c>
    </row>
    <row r="6388" spans="1:14" ht="15" customHeight="1">
      <c r="B6388" s="6" t="s">
        <v>588</v>
      </c>
      <c r="G6388" s="14">
        <f>TRUNC(G6382+G6385+G6387, 0)</f>
        <v>24707</v>
      </c>
    </row>
    <row r="6389" spans="1:14" ht="15" customHeight="1">
      <c r="A6389" s="13"/>
      <c r="B6389" s="13"/>
      <c r="C6389" s="13"/>
      <c r="D6389" s="13"/>
      <c r="E6389" s="13"/>
      <c r="F6389" s="13"/>
      <c r="G6389" s="13"/>
      <c r="H6389" s="13"/>
    </row>
    <row r="6390" spans="1:14" ht="15" customHeight="1">
      <c r="A6390" s="13" t="s">
        <v>4970</v>
      </c>
      <c r="B6390" s="13" t="s">
        <v>2587</v>
      </c>
      <c r="C6390" s="13"/>
      <c r="D6390" s="13"/>
      <c r="E6390" s="13"/>
      <c r="F6390" s="13"/>
      <c r="G6390" s="13"/>
      <c r="H6390" s="13"/>
      <c r="I6390" s="6" t="s">
        <v>5631</v>
      </c>
      <c r="J6390" s="6" t="s">
        <v>5200</v>
      </c>
    </row>
    <row r="6391" spans="1:14" ht="15" customHeight="1">
      <c r="A6391" s="13" t="s">
        <v>1567</v>
      </c>
      <c r="B6391" s="13" t="s">
        <v>116</v>
      </c>
      <c r="C6391" s="13"/>
      <c r="D6391" s="13"/>
      <c r="E6391" s="13"/>
      <c r="F6391" s="13"/>
      <c r="G6391" s="13"/>
      <c r="H6391" s="13"/>
    </row>
    <row r="6392" spans="1:14" ht="15" customHeight="1">
      <c r="A6392" s="5" t="s">
        <v>4302</v>
      </c>
      <c r="B6392" s="5"/>
      <c r="C6392" s="5" t="s">
        <v>2755</v>
      </c>
      <c r="D6392" s="5" t="s">
        <v>182</v>
      </c>
      <c r="E6392" s="5" t="s">
        <v>5266</v>
      </c>
      <c r="F6392" s="5" t="s">
        <v>1321</v>
      </c>
      <c r="G6392" s="5" t="s">
        <v>780</v>
      </c>
      <c r="H6392" s="5" t="s">
        <v>1458</v>
      </c>
    </row>
    <row r="6393" spans="1:14" ht="15" customHeight="1">
      <c r="A6393" s="6" t="s">
        <v>405</v>
      </c>
      <c r="B6393" s="6" t="s">
        <v>4785</v>
      </c>
      <c r="C6393" s="6" t="s">
        <v>547</v>
      </c>
      <c r="D6393" s="6">
        <f>(1125 + 1000 + 606)*10^-4</f>
        <v>0.27310000000000001</v>
      </c>
      <c r="E6393" s="14" t="s">
        <v>740</v>
      </c>
      <c r="F6393" s="14">
        <f>중기기초자료!F564</f>
        <v>11000</v>
      </c>
      <c r="G6393" s="15">
        <f>TRUNC(F6393*D6393, 1)</f>
        <v>3004.1</v>
      </c>
      <c r="H6393" s="6" t="s">
        <v>5631</v>
      </c>
      <c r="I6393" s="6" t="s">
        <v>5631</v>
      </c>
      <c r="K6393" s="6" t="s">
        <v>724</v>
      </c>
      <c r="L6393" s="6" t="s">
        <v>5631</v>
      </c>
      <c r="M6393" s="6" t="s">
        <v>764</v>
      </c>
      <c r="N6393" s="6" t="s">
        <v>431</v>
      </c>
    </row>
    <row r="6394" spans="1:14" ht="15" customHeight="1">
      <c r="B6394" s="6" t="s">
        <v>4803</v>
      </c>
      <c r="G6394" s="14">
        <f>TRUNC(G6393, 0)</f>
        <v>3004</v>
      </c>
    </row>
    <row r="6395" spans="1:14" ht="15" customHeight="1">
      <c r="A6395" s="6" t="s">
        <v>3802</v>
      </c>
      <c r="B6395" s="6" t="s">
        <v>2171</v>
      </c>
      <c r="C6395" s="6" t="s">
        <v>4283</v>
      </c>
      <c r="D6395" s="6">
        <v>21.7</v>
      </c>
      <c r="E6395" s="16" t="s">
        <v>5542</v>
      </c>
      <c r="F6395" s="16">
        <f>중기기초자료!D731</f>
        <v>1223</v>
      </c>
      <c r="G6395" s="15">
        <f>TRUNC(F6395*D6395, 1)</f>
        <v>26539.1</v>
      </c>
      <c r="H6395" s="6" t="s">
        <v>5631</v>
      </c>
      <c r="I6395" s="6" t="s">
        <v>5631</v>
      </c>
      <c r="K6395" s="6" t="s">
        <v>2015</v>
      </c>
      <c r="L6395" s="6" t="s">
        <v>5631</v>
      </c>
      <c r="M6395" s="6" t="s">
        <v>1155</v>
      </c>
    </row>
    <row r="6396" spans="1:14" ht="15" customHeight="1">
      <c r="B6396" s="6" t="s">
        <v>1786</v>
      </c>
      <c r="C6396" s="6" t="s">
        <v>4283</v>
      </c>
      <c r="D6396" s="6">
        <v>16</v>
      </c>
      <c r="E6396" s="16" t="s">
        <v>2305</v>
      </c>
      <c r="F6396" s="16">
        <v>0</v>
      </c>
      <c r="G6396" s="15">
        <f>TRUNC((G6395) * D6396/100, 1)</f>
        <v>4246.2</v>
      </c>
      <c r="H6396" s="6" t="s">
        <v>5631</v>
      </c>
      <c r="I6396" s="6" t="s">
        <v>5631</v>
      </c>
      <c r="K6396" s="6" t="s">
        <v>608</v>
      </c>
      <c r="L6396" s="6" t="s">
        <v>5631</v>
      </c>
      <c r="M6396" s="6" t="s">
        <v>3749</v>
      </c>
      <c r="N6396" s="6" t="s">
        <v>5631</v>
      </c>
    </row>
    <row r="6397" spans="1:14" ht="15" customHeight="1">
      <c r="B6397" s="6" t="s">
        <v>4803</v>
      </c>
      <c r="G6397" s="14">
        <f>TRUNC(G6395+G6396, 0)</f>
        <v>30785</v>
      </c>
    </row>
    <row r="6398" spans="1:14" ht="15" customHeight="1">
      <c r="A6398" s="6" t="s">
        <v>2270</v>
      </c>
    </row>
    <row r="6399" spans="1:14" ht="15" customHeight="1">
      <c r="B6399" s="6" t="s">
        <v>4803</v>
      </c>
    </row>
    <row r="6400" spans="1:14" ht="15" customHeight="1">
      <c r="B6400" s="6" t="s">
        <v>588</v>
      </c>
      <c r="G6400" s="14">
        <f>TRUNC(G6394+G6397+G6399, 0)</f>
        <v>33789</v>
      </c>
    </row>
    <row r="6401" spans="1:14" ht="15" customHeight="1">
      <c r="A6401" s="13"/>
      <c r="B6401" s="13"/>
      <c r="C6401" s="13"/>
      <c r="D6401" s="13"/>
      <c r="E6401" s="13"/>
      <c r="F6401" s="13"/>
      <c r="G6401" s="13"/>
      <c r="H6401" s="13"/>
    </row>
    <row r="6402" spans="1:14" ht="15" customHeight="1">
      <c r="A6402" s="13" t="s">
        <v>4970</v>
      </c>
      <c r="B6402" s="13" t="s">
        <v>3253</v>
      </c>
      <c r="C6402" s="13"/>
      <c r="D6402" s="13"/>
      <c r="E6402" s="13"/>
      <c r="F6402" s="13"/>
      <c r="G6402" s="13"/>
      <c r="H6402" s="13"/>
      <c r="I6402" s="6" t="s">
        <v>5631</v>
      </c>
      <c r="J6402" s="6" t="s">
        <v>2470</v>
      </c>
    </row>
    <row r="6403" spans="1:14" ht="15" customHeight="1">
      <c r="A6403" s="13" t="s">
        <v>1567</v>
      </c>
      <c r="B6403" s="13" t="s">
        <v>1586</v>
      </c>
      <c r="C6403" s="13"/>
      <c r="D6403" s="13"/>
      <c r="E6403" s="13"/>
      <c r="F6403" s="13"/>
      <c r="G6403" s="13"/>
      <c r="H6403" s="13"/>
    </row>
    <row r="6404" spans="1:14" ht="15" customHeight="1">
      <c r="A6404" s="5" t="s">
        <v>4302</v>
      </c>
      <c r="B6404" s="5"/>
      <c r="C6404" s="5" t="s">
        <v>2755</v>
      </c>
      <c r="D6404" s="5" t="s">
        <v>182</v>
      </c>
      <c r="E6404" s="5" t="s">
        <v>5266</v>
      </c>
      <c r="F6404" s="5" t="s">
        <v>1321</v>
      </c>
      <c r="G6404" s="5" t="s">
        <v>780</v>
      </c>
      <c r="H6404" s="5" t="s">
        <v>1458</v>
      </c>
    </row>
    <row r="6405" spans="1:14" ht="15" customHeight="1">
      <c r="A6405" s="6" t="s">
        <v>405</v>
      </c>
      <c r="B6405" s="6" t="s">
        <v>5538</v>
      </c>
      <c r="C6405" s="6" t="s">
        <v>3965</v>
      </c>
      <c r="D6405" s="6">
        <f>(1500 + 833 + 625)*10^-4</f>
        <v>0.29580000000000001</v>
      </c>
      <c r="E6405" s="14" t="s">
        <v>740</v>
      </c>
      <c r="F6405" s="14">
        <f>중기기초자료!F566</f>
        <v>22725</v>
      </c>
      <c r="G6405" s="15">
        <f>TRUNC(F6405*D6405, 1)</f>
        <v>6722</v>
      </c>
      <c r="H6405" s="6" t="s">
        <v>5631</v>
      </c>
      <c r="I6405" s="6" t="s">
        <v>5631</v>
      </c>
      <c r="K6405" s="6" t="s">
        <v>724</v>
      </c>
      <c r="L6405" s="6" t="s">
        <v>5631</v>
      </c>
      <c r="M6405" s="6" t="s">
        <v>4069</v>
      </c>
      <c r="N6405" s="6" t="s">
        <v>4725</v>
      </c>
    </row>
    <row r="6406" spans="1:14" ht="15" customHeight="1">
      <c r="B6406" s="6" t="s">
        <v>4803</v>
      </c>
      <c r="G6406" s="14">
        <f>TRUNC(G6405, 0)</f>
        <v>6722</v>
      </c>
    </row>
    <row r="6407" spans="1:14" ht="15" customHeight="1">
      <c r="A6407" s="6" t="s">
        <v>3802</v>
      </c>
    </row>
    <row r="6408" spans="1:14" ht="15" customHeight="1">
      <c r="B6408" s="6" t="s">
        <v>4803</v>
      </c>
    </row>
    <row r="6409" spans="1:14" ht="15" customHeight="1">
      <c r="A6409" s="6" t="s">
        <v>2270</v>
      </c>
    </row>
    <row r="6410" spans="1:14" ht="15" customHeight="1">
      <c r="B6410" s="6" t="s">
        <v>4803</v>
      </c>
    </row>
    <row r="6411" spans="1:14" ht="15" customHeight="1">
      <c r="B6411" s="6" t="s">
        <v>588</v>
      </c>
      <c r="G6411" s="14">
        <f>TRUNC(G6406+G6408+G6410, 0)</f>
        <v>6722</v>
      </c>
    </row>
    <row r="6412" spans="1:14" ht="15" customHeight="1">
      <c r="A6412" s="13"/>
      <c r="B6412" s="13"/>
      <c r="C6412" s="13"/>
      <c r="D6412" s="13"/>
      <c r="E6412" s="13"/>
      <c r="F6412" s="13"/>
      <c r="G6412" s="13"/>
      <c r="H6412" s="13"/>
    </row>
    <row r="6413" spans="1:14" ht="15" customHeight="1">
      <c r="A6413" s="13" t="s">
        <v>4970</v>
      </c>
      <c r="B6413" s="13" t="s">
        <v>975</v>
      </c>
      <c r="C6413" s="13"/>
      <c r="D6413" s="13"/>
      <c r="E6413" s="13"/>
      <c r="F6413" s="13"/>
      <c r="G6413" s="13"/>
      <c r="H6413" s="13"/>
      <c r="I6413" s="6" t="s">
        <v>5631</v>
      </c>
      <c r="J6413" s="6" t="s">
        <v>4484</v>
      </c>
    </row>
    <row r="6414" spans="1:14" ht="15" customHeight="1">
      <c r="A6414" s="13" t="s">
        <v>1567</v>
      </c>
      <c r="B6414" s="13" t="s">
        <v>3257</v>
      </c>
      <c r="C6414" s="13"/>
      <c r="D6414" s="13"/>
      <c r="E6414" s="13"/>
      <c r="F6414" s="13"/>
      <c r="G6414" s="13"/>
      <c r="H6414" s="13"/>
    </row>
    <row r="6415" spans="1:14" ht="15" customHeight="1">
      <c r="A6415" s="5" t="s">
        <v>4302</v>
      </c>
      <c r="B6415" s="5"/>
      <c r="C6415" s="5" t="s">
        <v>2755</v>
      </c>
      <c r="D6415" s="5" t="s">
        <v>182</v>
      </c>
      <c r="E6415" s="5" t="s">
        <v>5266</v>
      </c>
      <c r="F6415" s="5" t="s">
        <v>1321</v>
      </c>
      <c r="G6415" s="5" t="s">
        <v>780</v>
      </c>
      <c r="H6415" s="5" t="s">
        <v>1458</v>
      </c>
    </row>
    <row r="6416" spans="1:14" ht="15" customHeight="1">
      <c r="A6416" s="6" t="s">
        <v>405</v>
      </c>
      <c r="B6416" s="6" t="s">
        <v>3155</v>
      </c>
      <c r="C6416" s="6" t="s">
        <v>5393</v>
      </c>
      <c r="D6416" s="6">
        <f>(744 + 207 + 537)*10^-4</f>
        <v>0.14880000000000002</v>
      </c>
      <c r="E6416" s="14" t="s">
        <v>740</v>
      </c>
      <c r="F6416" s="14">
        <f>중기기초자료!F567</f>
        <v>134</v>
      </c>
      <c r="G6416" s="15">
        <f>TRUNC(F6416*D6416, 1)</f>
        <v>19.899999999999999</v>
      </c>
      <c r="H6416" s="6" t="s">
        <v>5631</v>
      </c>
      <c r="I6416" s="6" t="s">
        <v>5631</v>
      </c>
      <c r="K6416" s="6" t="s">
        <v>724</v>
      </c>
      <c r="L6416" s="6" t="s">
        <v>5631</v>
      </c>
      <c r="M6416" s="6" t="s">
        <v>180</v>
      </c>
      <c r="N6416" s="6" t="s">
        <v>5572</v>
      </c>
    </row>
    <row r="6417" spans="1:14" ht="15" customHeight="1">
      <c r="B6417" s="6" t="s">
        <v>4803</v>
      </c>
      <c r="G6417" s="14">
        <f>TRUNC(G6416, 0)</f>
        <v>19</v>
      </c>
    </row>
    <row r="6418" spans="1:14" ht="15" customHeight="1">
      <c r="A6418" s="6" t="s">
        <v>3802</v>
      </c>
    </row>
    <row r="6419" spans="1:14" ht="15" customHeight="1">
      <c r="B6419" s="6" t="s">
        <v>4803</v>
      </c>
    </row>
    <row r="6420" spans="1:14" ht="15" customHeight="1">
      <c r="A6420" s="6" t="s">
        <v>2270</v>
      </c>
    </row>
    <row r="6421" spans="1:14" ht="15" customHeight="1">
      <c r="B6421" s="6" t="s">
        <v>4803</v>
      </c>
    </row>
    <row r="6422" spans="1:14" ht="15" customHeight="1">
      <c r="B6422" s="6" t="s">
        <v>588</v>
      </c>
      <c r="G6422" s="14">
        <f>TRUNC(G6417+G6419+G6421, 0)</f>
        <v>19</v>
      </c>
    </row>
    <row r="6423" spans="1:14" ht="15" customHeight="1">
      <c r="A6423" s="13"/>
      <c r="B6423" s="13"/>
      <c r="C6423" s="13"/>
      <c r="D6423" s="13"/>
      <c r="E6423" s="13"/>
      <c r="F6423" s="13"/>
      <c r="G6423" s="13"/>
      <c r="H6423" s="13"/>
    </row>
    <row r="6424" spans="1:14" ht="15" customHeight="1">
      <c r="A6424" s="13" t="s">
        <v>4970</v>
      </c>
      <c r="B6424" s="13" t="s">
        <v>1235</v>
      </c>
      <c r="C6424" s="13"/>
      <c r="D6424" s="13"/>
      <c r="E6424" s="13"/>
      <c r="F6424" s="13"/>
      <c r="G6424" s="13"/>
      <c r="H6424" s="13"/>
      <c r="I6424" s="6" t="s">
        <v>5631</v>
      </c>
      <c r="J6424" s="6" t="s">
        <v>2609</v>
      </c>
    </row>
    <row r="6425" spans="1:14" ht="15" customHeight="1">
      <c r="A6425" s="13" t="s">
        <v>1567</v>
      </c>
      <c r="B6425" s="13" t="s">
        <v>4645</v>
      </c>
      <c r="C6425" s="13"/>
      <c r="D6425" s="13"/>
      <c r="E6425" s="13"/>
      <c r="F6425" s="13"/>
      <c r="G6425" s="13"/>
      <c r="H6425" s="13"/>
    </row>
    <row r="6426" spans="1:14" ht="15" customHeight="1">
      <c r="A6426" s="5" t="s">
        <v>4302</v>
      </c>
      <c r="B6426" s="5"/>
      <c r="C6426" s="5" t="s">
        <v>2755</v>
      </c>
      <c r="D6426" s="5" t="s">
        <v>182</v>
      </c>
      <c r="E6426" s="5" t="s">
        <v>5266</v>
      </c>
      <c r="F6426" s="5" t="s">
        <v>1321</v>
      </c>
      <c r="G6426" s="5" t="s">
        <v>780</v>
      </c>
      <c r="H6426" s="5" t="s">
        <v>1458</v>
      </c>
    </row>
    <row r="6427" spans="1:14" ht="15" customHeight="1">
      <c r="A6427" s="6" t="s">
        <v>405</v>
      </c>
      <c r="B6427" s="6" t="s">
        <v>3155</v>
      </c>
      <c r="C6427" s="6" t="s">
        <v>3812</v>
      </c>
      <c r="D6427" s="6">
        <f>(744 + 207 + 537)*10^-4</f>
        <v>0.14880000000000002</v>
      </c>
      <c r="E6427" s="14" t="s">
        <v>740</v>
      </c>
      <c r="F6427" s="14">
        <f>중기기초자료!F568</f>
        <v>157</v>
      </c>
      <c r="G6427" s="15">
        <f>TRUNC(F6427*D6427, 1)</f>
        <v>23.3</v>
      </c>
      <c r="H6427" s="6" t="s">
        <v>5631</v>
      </c>
      <c r="I6427" s="6" t="s">
        <v>5631</v>
      </c>
      <c r="K6427" s="6" t="s">
        <v>724</v>
      </c>
      <c r="L6427" s="6" t="s">
        <v>5631</v>
      </c>
      <c r="M6427" s="6" t="s">
        <v>4116</v>
      </c>
      <c r="N6427" s="6" t="s">
        <v>5572</v>
      </c>
    </row>
    <row r="6428" spans="1:14" ht="15" customHeight="1">
      <c r="B6428" s="6" t="s">
        <v>4803</v>
      </c>
      <c r="G6428" s="14">
        <f>TRUNC(G6427, 0)</f>
        <v>23</v>
      </c>
    </row>
    <row r="6429" spans="1:14" ht="15" customHeight="1">
      <c r="A6429" s="6" t="s">
        <v>3802</v>
      </c>
    </row>
    <row r="6430" spans="1:14" ht="15" customHeight="1">
      <c r="B6430" s="6" t="s">
        <v>4803</v>
      </c>
    </row>
    <row r="6431" spans="1:14" ht="15" customHeight="1">
      <c r="A6431" s="6" t="s">
        <v>2270</v>
      </c>
    </row>
    <row r="6432" spans="1:14" ht="15" customHeight="1">
      <c r="B6432" s="6" t="s">
        <v>4803</v>
      </c>
    </row>
    <row r="6433" spans="1:14" ht="15" customHeight="1">
      <c r="B6433" s="6" t="s">
        <v>588</v>
      </c>
      <c r="G6433" s="14">
        <f>TRUNC(G6428+G6430+G6432, 0)</f>
        <v>23</v>
      </c>
    </row>
    <row r="6434" spans="1:14" ht="15" customHeight="1">
      <c r="A6434" s="13"/>
      <c r="B6434" s="13"/>
      <c r="C6434" s="13"/>
      <c r="D6434" s="13"/>
      <c r="E6434" s="13"/>
      <c r="F6434" s="13"/>
      <c r="G6434" s="13"/>
      <c r="H6434" s="13"/>
    </row>
    <row r="6435" spans="1:14" ht="15" customHeight="1">
      <c r="A6435" s="13" t="s">
        <v>4970</v>
      </c>
      <c r="B6435" s="13" t="s">
        <v>2702</v>
      </c>
      <c r="C6435" s="13"/>
      <c r="D6435" s="13"/>
      <c r="E6435" s="13"/>
      <c r="F6435" s="13"/>
      <c r="G6435" s="13"/>
      <c r="H6435" s="13"/>
      <c r="I6435" s="6" t="s">
        <v>5631</v>
      </c>
      <c r="J6435" s="6" t="s">
        <v>4941</v>
      </c>
    </row>
    <row r="6436" spans="1:14" ht="15" customHeight="1">
      <c r="A6436" s="13" t="s">
        <v>1567</v>
      </c>
      <c r="B6436" s="13" t="s">
        <v>5512</v>
      </c>
      <c r="C6436" s="13"/>
      <c r="D6436" s="13"/>
      <c r="E6436" s="13"/>
      <c r="F6436" s="13"/>
      <c r="G6436" s="13"/>
      <c r="H6436" s="13"/>
    </row>
    <row r="6437" spans="1:14" ht="15" customHeight="1">
      <c r="A6437" s="5" t="s">
        <v>4302</v>
      </c>
      <c r="B6437" s="5"/>
      <c r="C6437" s="5" t="s">
        <v>2755</v>
      </c>
      <c r="D6437" s="5" t="s">
        <v>182</v>
      </c>
      <c r="E6437" s="5" t="s">
        <v>5266</v>
      </c>
      <c r="F6437" s="5" t="s">
        <v>1321</v>
      </c>
      <c r="G6437" s="5" t="s">
        <v>780</v>
      </c>
      <c r="H6437" s="5" t="s">
        <v>1458</v>
      </c>
    </row>
    <row r="6438" spans="1:14" ht="15" customHeight="1">
      <c r="A6438" s="6" t="s">
        <v>405</v>
      </c>
      <c r="B6438" s="6" t="s">
        <v>3155</v>
      </c>
      <c r="C6438" s="6" t="s">
        <v>5444</v>
      </c>
      <c r="D6438" s="6">
        <f>(744 + 207 + 537)*10^-4</f>
        <v>0.14880000000000002</v>
      </c>
      <c r="E6438" s="14" t="s">
        <v>740</v>
      </c>
      <c r="F6438" s="14">
        <f>중기기초자료!F569</f>
        <v>188</v>
      </c>
      <c r="G6438" s="15">
        <f>TRUNC(F6438*D6438, 1)</f>
        <v>27.9</v>
      </c>
      <c r="H6438" s="6" t="s">
        <v>5631</v>
      </c>
      <c r="I6438" s="6" t="s">
        <v>5631</v>
      </c>
      <c r="K6438" s="6" t="s">
        <v>724</v>
      </c>
      <c r="L6438" s="6" t="s">
        <v>5631</v>
      </c>
      <c r="M6438" s="6" t="s">
        <v>995</v>
      </c>
      <c r="N6438" s="6" t="s">
        <v>5572</v>
      </c>
    </row>
    <row r="6439" spans="1:14" ht="15" customHeight="1">
      <c r="B6439" s="6" t="s">
        <v>4803</v>
      </c>
      <c r="G6439" s="14">
        <f>TRUNC(G6438, 0)</f>
        <v>27</v>
      </c>
    </row>
    <row r="6440" spans="1:14" ht="15" customHeight="1">
      <c r="A6440" s="6" t="s">
        <v>3802</v>
      </c>
    </row>
    <row r="6441" spans="1:14" ht="15" customHeight="1">
      <c r="B6441" s="6" t="s">
        <v>4803</v>
      </c>
    </row>
    <row r="6442" spans="1:14" ht="15" customHeight="1">
      <c r="A6442" s="6" t="s">
        <v>2270</v>
      </c>
    </row>
    <row r="6443" spans="1:14" ht="15" customHeight="1">
      <c r="B6443" s="6" t="s">
        <v>4803</v>
      </c>
    </row>
    <row r="6444" spans="1:14" ht="15" customHeight="1">
      <c r="B6444" s="6" t="s">
        <v>588</v>
      </c>
      <c r="G6444" s="14">
        <f>TRUNC(G6439+G6441+G6443, 0)</f>
        <v>27</v>
      </c>
    </row>
    <row r="6445" spans="1:14" ht="15" customHeight="1">
      <c r="A6445" s="13"/>
      <c r="B6445" s="13"/>
      <c r="C6445" s="13"/>
      <c r="D6445" s="13"/>
      <c r="E6445" s="13"/>
      <c r="F6445" s="13"/>
      <c r="G6445" s="13"/>
      <c r="H6445" s="13"/>
    </row>
    <row r="6446" spans="1:14" ht="15" customHeight="1">
      <c r="A6446" s="13" t="s">
        <v>4970</v>
      </c>
      <c r="B6446" s="13" t="s">
        <v>1848</v>
      </c>
      <c r="C6446" s="13"/>
      <c r="D6446" s="13"/>
      <c r="E6446" s="13"/>
      <c r="F6446" s="13"/>
      <c r="G6446" s="13"/>
      <c r="H6446" s="13"/>
      <c r="I6446" s="6" t="s">
        <v>5631</v>
      </c>
      <c r="J6446" s="6" t="s">
        <v>4686</v>
      </c>
    </row>
    <row r="6447" spans="1:14" ht="15" customHeight="1">
      <c r="A6447" s="13" t="s">
        <v>1567</v>
      </c>
      <c r="B6447" s="13" t="s">
        <v>3013</v>
      </c>
      <c r="C6447" s="13"/>
      <c r="D6447" s="13"/>
      <c r="E6447" s="13"/>
      <c r="F6447" s="13"/>
      <c r="G6447" s="13"/>
      <c r="H6447" s="13"/>
    </row>
    <row r="6448" spans="1:14" ht="15" customHeight="1">
      <c r="A6448" s="5" t="s">
        <v>4302</v>
      </c>
      <c r="B6448" s="5"/>
      <c r="C6448" s="5" t="s">
        <v>2755</v>
      </c>
      <c r="D6448" s="5" t="s">
        <v>182</v>
      </c>
      <c r="E6448" s="5" t="s">
        <v>5266</v>
      </c>
      <c r="F6448" s="5" t="s">
        <v>1321</v>
      </c>
      <c r="G6448" s="5" t="s">
        <v>780</v>
      </c>
      <c r="H6448" s="5" t="s">
        <v>1458</v>
      </c>
    </row>
    <row r="6449" spans="1:14" ht="15" customHeight="1">
      <c r="A6449" s="6" t="s">
        <v>405</v>
      </c>
      <c r="B6449" s="6" t="s">
        <v>3155</v>
      </c>
      <c r="C6449" s="6" t="s">
        <v>1859</v>
      </c>
      <c r="D6449" s="6">
        <f>(744 + 207 + 537)*10^-4</f>
        <v>0.14880000000000002</v>
      </c>
      <c r="E6449" s="14" t="s">
        <v>740</v>
      </c>
      <c r="F6449" s="14">
        <f>중기기초자료!F570</f>
        <v>239</v>
      </c>
      <c r="G6449" s="15">
        <f>TRUNC(F6449*D6449, 1)</f>
        <v>35.5</v>
      </c>
      <c r="H6449" s="6" t="s">
        <v>5631</v>
      </c>
      <c r="I6449" s="6" t="s">
        <v>5631</v>
      </c>
      <c r="K6449" s="6" t="s">
        <v>724</v>
      </c>
      <c r="L6449" s="6" t="s">
        <v>5631</v>
      </c>
      <c r="M6449" s="6" t="s">
        <v>702</v>
      </c>
      <c r="N6449" s="6" t="s">
        <v>5572</v>
      </c>
    </row>
    <row r="6450" spans="1:14" ht="15" customHeight="1">
      <c r="B6450" s="6" t="s">
        <v>4803</v>
      </c>
      <c r="G6450" s="14">
        <f>TRUNC(G6449, 0)</f>
        <v>35</v>
      </c>
    </row>
    <row r="6451" spans="1:14" ht="15" customHeight="1">
      <c r="A6451" s="6" t="s">
        <v>3802</v>
      </c>
    </row>
    <row r="6452" spans="1:14" ht="15" customHeight="1">
      <c r="B6452" s="6" t="s">
        <v>4803</v>
      </c>
    </row>
    <row r="6453" spans="1:14" ht="15" customHeight="1">
      <c r="A6453" s="6" t="s">
        <v>2270</v>
      </c>
    </row>
    <row r="6454" spans="1:14" ht="15" customHeight="1">
      <c r="B6454" s="6" t="s">
        <v>4803</v>
      </c>
    </row>
    <row r="6455" spans="1:14" ht="15" customHeight="1">
      <c r="B6455" s="6" t="s">
        <v>588</v>
      </c>
      <c r="G6455" s="14">
        <f>TRUNC(G6450+G6452+G6454, 0)</f>
        <v>35</v>
      </c>
    </row>
    <row r="6456" spans="1:14" ht="15" customHeight="1">
      <c r="A6456" s="13"/>
      <c r="B6456" s="13"/>
      <c r="C6456" s="13"/>
      <c r="D6456" s="13"/>
      <c r="E6456" s="13"/>
      <c r="F6456" s="13"/>
      <c r="G6456" s="13"/>
      <c r="H6456" s="13"/>
    </row>
    <row r="6457" spans="1:14" ht="15" customHeight="1">
      <c r="A6457" s="13" t="s">
        <v>4970</v>
      </c>
      <c r="B6457" s="13" t="s">
        <v>557</v>
      </c>
      <c r="C6457" s="13"/>
      <c r="D6457" s="13"/>
      <c r="E6457" s="13"/>
      <c r="F6457" s="13"/>
      <c r="G6457" s="13"/>
      <c r="H6457" s="13"/>
      <c r="I6457" s="6" t="s">
        <v>5631</v>
      </c>
      <c r="J6457" s="6" t="s">
        <v>5500</v>
      </c>
    </row>
    <row r="6458" spans="1:14" ht="15" customHeight="1">
      <c r="A6458" s="13" t="s">
        <v>1567</v>
      </c>
      <c r="B6458" s="13" t="s">
        <v>1031</v>
      </c>
      <c r="C6458" s="13"/>
      <c r="D6458" s="13"/>
      <c r="E6458" s="13"/>
      <c r="F6458" s="13"/>
      <c r="G6458" s="13"/>
      <c r="H6458" s="13"/>
    </row>
    <row r="6459" spans="1:14" ht="15" customHeight="1">
      <c r="A6459" s="5" t="s">
        <v>4302</v>
      </c>
      <c r="B6459" s="5"/>
      <c r="C6459" s="5" t="s">
        <v>2755</v>
      </c>
      <c r="D6459" s="5" t="s">
        <v>182</v>
      </c>
      <c r="E6459" s="5" t="s">
        <v>5266</v>
      </c>
      <c r="F6459" s="5" t="s">
        <v>1321</v>
      </c>
      <c r="G6459" s="5" t="s">
        <v>780</v>
      </c>
      <c r="H6459" s="5" t="s">
        <v>1458</v>
      </c>
    </row>
    <row r="6460" spans="1:14" ht="15" customHeight="1">
      <c r="A6460" s="6" t="s">
        <v>405</v>
      </c>
      <c r="B6460" s="6" t="s">
        <v>3155</v>
      </c>
      <c r="C6460" s="6" t="s">
        <v>2141</v>
      </c>
      <c r="D6460" s="6">
        <f>(744 + 207 + 537)*10^-4</f>
        <v>0.14880000000000002</v>
      </c>
      <c r="E6460" s="14" t="s">
        <v>740</v>
      </c>
      <c r="F6460" s="14">
        <f>중기기초자료!F571</f>
        <v>304</v>
      </c>
      <c r="G6460" s="15">
        <f>TRUNC(F6460*D6460, 1)</f>
        <v>45.2</v>
      </c>
      <c r="H6460" s="6" t="s">
        <v>5631</v>
      </c>
      <c r="I6460" s="6" t="s">
        <v>5631</v>
      </c>
      <c r="K6460" s="6" t="s">
        <v>724</v>
      </c>
      <c r="L6460" s="6" t="s">
        <v>5631</v>
      </c>
      <c r="M6460" s="6" t="s">
        <v>1143</v>
      </c>
      <c r="N6460" s="6" t="s">
        <v>5572</v>
      </c>
    </row>
    <row r="6461" spans="1:14" ht="15" customHeight="1">
      <c r="B6461" s="6" t="s">
        <v>4803</v>
      </c>
      <c r="G6461" s="14">
        <f>TRUNC(G6460, 0)</f>
        <v>45</v>
      </c>
    </row>
    <row r="6462" spans="1:14" ht="15" customHeight="1">
      <c r="A6462" s="6" t="s">
        <v>3802</v>
      </c>
    </row>
    <row r="6463" spans="1:14" ht="15" customHeight="1">
      <c r="B6463" s="6" t="s">
        <v>4803</v>
      </c>
    </row>
    <row r="6464" spans="1:14" ht="15" customHeight="1">
      <c r="A6464" s="6" t="s">
        <v>2270</v>
      </c>
    </row>
    <row r="6465" spans="1:14" ht="15" customHeight="1">
      <c r="B6465" s="6" t="s">
        <v>4803</v>
      </c>
    </row>
    <row r="6466" spans="1:14" ht="15" customHeight="1">
      <c r="B6466" s="6" t="s">
        <v>588</v>
      </c>
      <c r="G6466" s="14">
        <f>TRUNC(G6461+G6463+G6465, 0)</f>
        <v>45</v>
      </c>
    </row>
    <row r="6467" spans="1:14" ht="15" customHeight="1">
      <c r="A6467" s="13"/>
      <c r="B6467" s="13"/>
      <c r="C6467" s="13"/>
      <c r="D6467" s="13"/>
      <c r="E6467" s="13"/>
      <c r="F6467" s="13"/>
      <c r="G6467" s="13"/>
      <c r="H6467" s="13"/>
    </row>
    <row r="6468" spans="1:14" ht="15" customHeight="1">
      <c r="A6468" s="13" t="s">
        <v>4970</v>
      </c>
      <c r="B6468" s="13" t="s">
        <v>218</v>
      </c>
      <c r="C6468" s="13"/>
      <c r="D6468" s="13"/>
      <c r="E6468" s="13"/>
      <c r="F6468" s="13"/>
      <c r="G6468" s="13"/>
      <c r="H6468" s="13"/>
      <c r="I6468" s="6" t="s">
        <v>5631</v>
      </c>
      <c r="J6468" s="6" t="s">
        <v>651</v>
      </c>
    </row>
    <row r="6469" spans="1:14" ht="15" customHeight="1">
      <c r="A6469" s="13" t="s">
        <v>1567</v>
      </c>
      <c r="B6469" s="13" t="s">
        <v>4009</v>
      </c>
      <c r="C6469" s="13"/>
      <c r="D6469" s="13"/>
      <c r="E6469" s="13"/>
      <c r="F6469" s="13"/>
      <c r="G6469" s="13"/>
      <c r="H6469" s="13"/>
    </row>
    <row r="6470" spans="1:14" ht="15" customHeight="1">
      <c r="A6470" s="5" t="s">
        <v>4302</v>
      </c>
      <c r="B6470" s="5"/>
      <c r="C6470" s="5" t="s">
        <v>2755</v>
      </c>
      <c r="D6470" s="5" t="s">
        <v>182</v>
      </c>
      <c r="E6470" s="5" t="s">
        <v>5266</v>
      </c>
      <c r="F6470" s="5" t="s">
        <v>1321</v>
      </c>
      <c r="G6470" s="5" t="s">
        <v>780</v>
      </c>
      <c r="H6470" s="5" t="s">
        <v>1458</v>
      </c>
    </row>
    <row r="6471" spans="1:14" ht="15" customHeight="1">
      <c r="A6471" s="6" t="s">
        <v>405</v>
      </c>
      <c r="B6471" s="6" t="s">
        <v>3155</v>
      </c>
      <c r="C6471" s="6" t="s">
        <v>4882</v>
      </c>
      <c r="D6471" s="6">
        <f>(744 + 207 + 537)*10^-4</f>
        <v>0.14880000000000002</v>
      </c>
      <c r="E6471" s="14" t="s">
        <v>740</v>
      </c>
      <c r="F6471" s="14">
        <f>중기기초자료!F572</f>
        <v>402</v>
      </c>
      <c r="G6471" s="15">
        <f>TRUNC(F6471*D6471, 1)</f>
        <v>59.8</v>
      </c>
      <c r="H6471" s="6" t="s">
        <v>5631</v>
      </c>
      <c r="I6471" s="6" t="s">
        <v>5631</v>
      </c>
      <c r="K6471" s="6" t="s">
        <v>724</v>
      </c>
      <c r="L6471" s="6" t="s">
        <v>5631</v>
      </c>
      <c r="M6471" s="6" t="s">
        <v>4584</v>
      </c>
      <c r="N6471" s="6" t="s">
        <v>5572</v>
      </c>
    </row>
    <row r="6472" spans="1:14" ht="15" customHeight="1">
      <c r="B6472" s="6" t="s">
        <v>4803</v>
      </c>
      <c r="G6472" s="14">
        <f>TRUNC(G6471, 0)</f>
        <v>59</v>
      </c>
    </row>
    <row r="6473" spans="1:14" ht="15" customHeight="1">
      <c r="A6473" s="6" t="s">
        <v>3802</v>
      </c>
    </row>
    <row r="6474" spans="1:14" ht="15" customHeight="1">
      <c r="B6474" s="6" t="s">
        <v>4803</v>
      </c>
    </row>
    <row r="6475" spans="1:14" ht="15" customHeight="1">
      <c r="A6475" s="6" t="s">
        <v>2270</v>
      </c>
    </row>
    <row r="6476" spans="1:14" ht="15" customHeight="1">
      <c r="B6476" s="6" t="s">
        <v>4803</v>
      </c>
    </row>
    <row r="6477" spans="1:14" ht="15" customHeight="1">
      <c r="B6477" s="6" t="s">
        <v>588</v>
      </c>
      <c r="G6477" s="14">
        <f>TRUNC(G6472+G6474+G6476, 0)</f>
        <v>59</v>
      </c>
    </row>
    <row r="6478" spans="1:14" ht="15" customHeight="1">
      <c r="A6478" s="13"/>
      <c r="B6478" s="13"/>
      <c r="C6478" s="13"/>
      <c r="D6478" s="13"/>
      <c r="E6478" s="13"/>
      <c r="F6478" s="13"/>
      <c r="G6478" s="13"/>
      <c r="H6478" s="13"/>
    </row>
    <row r="6479" spans="1:14" ht="15" customHeight="1">
      <c r="A6479" s="13" t="s">
        <v>4970</v>
      </c>
      <c r="B6479" s="13" t="s">
        <v>4997</v>
      </c>
      <c r="C6479" s="13"/>
      <c r="D6479" s="13"/>
      <c r="E6479" s="13"/>
      <c r="F6479" s="13"/>
      <c r="G6479" s="13"/>
      <c r="H6479" s="13"/>
      <c r="I6479" s="6" t="s">
        <v>5631</v>
      </c>
      <c r="J6479" s="6" t="s">
        <v>3229</v>
      </c>
    </row>
    <row r="6480" spans="1:14" ht="15" customHeight="1">
      <c r="A6480" s="13" t="s">
        <v>1567</v>
      </c>
      <c r="B6480" s="13" t="s">
        <v>207</v>
      </c>
      <c r="C6480" s="13"/>
      <c r="D6480" s="13"/>
      <c r="E6480" s="13"/>
      <c r="F6480" s="13"/>
      <c r="G6480" s="13"/>
      <c r="H6480" s="13"/>
    </row>
    <row r="6481" spans="1:14" ht="15" customHeight="1">
      <c r="A6481" s="5" t="s">
        <v>4302</v>
      </c>
      <c r="B6481" s="5"/>
      <c r="C6481" s="5" t="s">
        <v>2755</v>
      </c>
      <c r="D6481" s="5" t="s">
        <v>182</v>
      </c>
      <c r="E6481" s="5" t="s">
        <v>5266</v>
      </c>
      <c r="F6481" s="5" t="s">
        <v>1321</v>
      </c>
      <c r="G6481" s="5" t="s">
        <v>780</v>
      </c>
      <c r="H6481" s="5" t="s">
        <v>1458</v>
      </c>
    </row>
    <row r="6482" spans="1:14" ht="15" customHeight="1">
      <c r="A6482" s="6" t="s">
        <v>405</v>
      </c>
      <c r="B6482" s="6" t="s">
        <v>3155</v>
      </c>
      <c r="C6482" s="6" t="s">
        <v>1265</v>
      </c>
      <c r="D6482" s="6">
        <f>(744 + 207 + 537)*10^-4</f>
        <v>0.14880000000000002</v>
      </c>
      <c r="E6482" s="14" t="s">
        <v>740</v>
      </c>
      <c r="F6482" s="14">
        <f>중기기초자료!F573</f>
        <v>491</v>
      </c>
      <c r="G6482" s="15">
        <f>TRUNC(F6482*D6482, 1)</f>
        <v>73</v>
      </c>
      <c r="H6482" s="6" t="s">
        <v>5631</v>
      </c>
      <c r="I6482" s="6" t="s">
        <v>5631</v>
      </c>
      <c r="K6482" s="6" t="s">
        <v>724</v>
      </c>
      <c r="L6482" s="6" t="s">
        <v>5631</v>
      </c>
      <c r="M6482" s="6" t="s">
        <v>2102</v>
      </c>
      <c r="N6482" s="6" t="s">
        <v>5572</v>
      </c>
    </row>
    <row r="6483" spans="1:14" ht="15" customHeight="1">
      <c r="B6483" s="6" t="s">
        <v>4803</v>
      </c>
      <c r="G6483" s="14">
        <f>TRUNC(G6482, 0)</f>
        <v>73</v>
      </c>
    </row>
    <row r="6484" spans="1:14" ht="15" customHeight="1">
      <c r="A6484" s="6" t="s">
        <v>3802</v>
      </c>
    </row>
    <row r="6485" spans="1:14" ht="15" customHeight="1">
      <c r="B6485" s="6" t="s">
        <v>4803</v>
      </c>
    </row>
    <row r="6486" spans="1:14" ht="15" customHeight="1">
      <c r="A6486" s="6" t="s">
        <v>2270</v>
      </c>
    </row>
    <row r="6487" spans="1:14" ht="15" customHeight="1">
      <c r="B6487" s="6" t="s">
        <v>4803</v>
      </c>
    </row>
    <row r="6488" spans="1:14" ht="15" customHeight="1">
      <c r="B6488" s="6" t="s">
        <v>588</v>
      </c>
      <c r="G6488" s="14">
        <f>TRUNC(G6483+G6485+G6487, 0)</f>
        <v>73</v>
      </c>
    </row>
    <row r="6489" spans="1:14" ht="15" customHeight="1">
      <c r="A6489" s="13"/>
      <c r="B6489" s="13"/>
      <c r="C6489" s="13"/>
      <c r="D6489" s="13"/>
      <c r="E6489" s="13"/>
      <c r="F6489" s="13"/>
      <c r="G6489" s="13"/>
      <c r="H6489" s="13"/>
    </row>
    <row r="6490" spans="1:14" ht="15" customHeight="1">
      <c r="A6490" s="13" t="s">
        <v>4970</v>
      </c>
      <c r="B6490" s="13" t="s">
        <v>3367</v>
      </c>
      <c r="C6490" s="13"/>
      <c r="D6490" s="13"/>
      <c r="E6490" s="13"/>
      <c r="F6490" s="13"/>
      <c r="G6490" s="13"/>
      <c r="H6490" s="13"/>
      <c r="I6490" s="6" t="s">
        <v>5631</v>
      </c>
      <c r="J6490" s="6" t="s">
        <v>4763</v>
      </c>
    </row>
    <row r="6491" spans="1:14" ht="15" customHeight="1">
      <c r="A6491" s="13" t="s">
        <v>1567</v>
      </c>
      <c r="B6491" s="13" t="s">
        <v>1206</v>
      </c>
      <c r="C6491" s="13"/>
      <c r="D6491" s="13"/>
      <c r="E6491" s="13"/>
      <c r="F6491" s="13"/>
      <c r="G6491" s="13"/>
      <c r="H6491" s="13"/>
    </row>
    <row r="6492" spans="1:14" ht="15" customHeight="1">
      <c r="A6492" s="5" t="s">
        <v>4302</v>
      </c>
      <c r="B6492" s="5"/>
      <c r="C6492" s="5" t="s">
        <v>2755</v>
      </c>
      <c r="D6492" s="5" t="s">
        <v>182</v>
      </c>
      <c r="E6492" s="5" t="s">
        <v>5266</v>
      </c>
      <c r="F6492" s="5" t="s">
        <v>1321</v>
      </c>
      <c r="G6492" s="5" t="s">
        <v>780</v>
      </c>
      <c r="H6492" s="5" t="s">
        <v>1458</v>
      </c>
    </row>
    <row r="6493" spans="1:14" ht="15" customHeight="1">
      <c r="A6493" s="6" t="s">
        <v>405</v>
      </c>
      <c r="B6493" s="6" t="s">
        <v>3155</v>
      </c>
      <c r="C6493" s="6" t="s">
        <v>2878</v>
      </c>
      <c r="D6493" s="6">
        <f>(744 + 207 + 537)*10^-4</f>
        <v>0.14880000000000002</v>
      </c>
      <c r="E6493" s="14" t="s">
        <v>740</v>
      </c>
      <c r="F6493" s="14">
        <f>중기기초자료!F574</f>
        <v>706</v>
      </c>
      <c r="G6493" s="15">
        <f>TRUNC(F6493*D6493, 1)</f>
        <v>105</v>
      </c>
      <c r="H6493" s="6" t="s">
        <v>5631</v>
      </c>
      <c r="I6493" s="6" t="s">
        <v>5631</v>
      </c>
      <c r="K6493" s="6" t="s">
        <v>724</v>
      </c>
      <c r="L6493" s="6" t="s">
        <v>5631</v>
      </c>
      <c r="M6493" s="6" t="s">
        <v>447</v>
      </c>
      <c r="N6493" s="6" t="s">
        <v>5572</v>
      </c>
    </row>
    <row r="6494" spans="1:14" ht="15" customHeight="1">
      <c r="B6494" s="6" t="s">
        <v>4803</v>
      </c>
      <c r="G6494" s="14">
        <f>TRUNC(G6493, 0)</f>
        <v>105</v>
      </c>
    </row>
    <row r="6495" spans="1:14" ht="15" customHeight="1">
      <c r="A6495" s="6" t="s">
        <v>3802</v>
      </c>
    </row>
    <row r="6496" spans="1:14" ht="15" customHeight="1">
      <c r="B6496" s="6" t="s">
        <v>4803</v>
      </c>
    </row>
    <row r="6497" spans="1:14" ht="15" customHeight="1">
      <c r="A6497" s="6" t="s">
        <v>2270</v>
      </c>
    </row>
    <row r="6498" spans="1:14" ht="15" customHeight="1">
      <c r="B6498" s="6" t="s">
        <v>4803</v>
      </c>
    </row>
    <row r="6499" spans="1:14" ht="15" customHeight="1">
      <c r="B6499" s="6" t="s">
        <v>588</v>
      </c>
      <c r="G6499" s="14">
        <f>TRUNC(G6494+G6496+G6498, 0)</f>
        <v>105</v>
      </c>
    </row>
    <row r="6500" spans="1:14" ht="15" customHeight="1">
      <c r="A6500" s="13"/>
      <c r="B6500" s="13"/>
      <c r="C6500" s="13"/>
      <c r="D6500" s="13"/>
      <c r="E6500" s="13"/>
      <c r="F6500" s="13"/>
      <c r="G6500" s="13"/>
      <c r="H6500" s="13"/>
    </row>
    <row r="6501" spans="1:14" ht="15" customHeight="1">
      <c r="A6501" s="13" t="s">
        <v>4970</v>
      </c>
      <c r="B6501" s="13" t="s">
        <v>4193</v>
      </c>
      <c r="C6501" s="13"/>
      <c r="D6501" s="13"/>
      <c r="E6501" s="13"/>
      <c r="F6501" s="13"/>
      <c r="G6501" s="13"/>
      <c r="H6501" s="13"/>
      <c r="I6501" s="6" t="s">
        <v>5631</v>
      </c>
      <c r="J6501" s="6" t="s">
        <v>1916</v>
      </c>
    </row>
    <row r="6502" spans="1:14" ht="15" customHeight="1">
      <c r="A6502" s="13" t="s">
        <v>1567</v>
      </c>
      <c r="B6502" s="13" t="s">
        <v>1158</v>
      </c>
      <c r="C6502" s="13"/>
      <c r="D6502" s="13"/>
      <c r="E6502" s="13"/>
      <c r="F6502" s="13"/>
      <c r="G6502" s="13"/>
      <c r="H6502" s="13"/>
    </row>
    <row r="6503" spans="1:14" ht="15" customHeight="1">
      <c r="A6503" s="5" t="s">
        <v>4302</v>
      </c>
      <c r="B6503" s="5"/>
      <c r="C6503" s="5" t="s">
        <v>2755</v>
      </c>
      <c r="D6503" s="5" t="s">
        <v>182</v>
      </c>
      <c r="E6503" s="5" t="s">
        <v>5266</v>
      </c>
      <c r="F6503" s="5" t="s">
        <v>1321</v>
      </c>
      <c r="G6503" s="5" t="s">
        <v>780</v>
      </c>
      <c r="H6503" s="5" t="s">
        <v>1458</v>
      </c>
    </row>
    <row r="6504" spans="1:14" ht="15" customHeight="1">
      <c r="A6504" s="6" t="s">
        <v>405</v>
      </c>
      <c r="B6504" s="6" t="s">
        <v>3155</v>
      </c>
      <c r="C6504" s="6" t="s">
        <v>5062</v>
      </c>
      <c r="D6504" s="6">
        <f>(744 + 207 + 537)*10^-4</f>
        <v>0.14880000000000002</v>
      </c>
      <c r="E6504" s="14" t="s">
        <v>740</v>
      </c>
      <c r="F6504" s="14">
        <f>중기기초자료!F575</f>
        <v>926</v>
      </c>
      <c r="G6504" s="15">
        <f>TRUNC(F6504*D6504, 1)</f>
        <v>137.69999999999999</v>
      </c>
      <c r="H6504" s="6" t="s">
        <v>5631</v>
      </c>
      <c r="I6504" s="6" t="s">
        <v>5631</v>
      </c>
      <c r="K6504" s="6" t="s">
        <v>724</v>
      </c>
      <c r="L6504" s="6" t="s">
        <v>5631</v>
      </c>
      <c r="M6504" s="6" t="s">
        <v>3380</v>
      </c>
      <c r="N6504" s="6" t="s">
        <v>5572</v>
      </c>
    </row>
    <row r="6505" spans="1:14" ht="15" customHeight="1">
      <c r="B6505" s="6" t="s">
        <v>4803</v>
      </c>
      <c r="G6505" s="14">
        <f>TRUNC(G6504, 0)</f>
        <v>137</v>
      </c>
    </row>
    <row r="6506" spans="1:14" ht="15" customHeight="1">
      <c r="A6506" s="6" t="s">
        <v>3802</v>
      </c>
    </row>
    <row r="6507" spans="1:14" ht="15" customHeight="1">
      <c r="B6507" s="6" t="s">
        <v>4803</v>
      </c>
    </row>
    <row r="6508" spans="1:14" ht="15" customHeight="1">
      <c r="A6508" s="6" t="s">
        <v>2270</v>
      </c>
    </row>
    <row r="6509" spans="1:14" ht="15" customHeight="1">
      <c r="B6509" s="6" t="s">
        <v>4803</v>
      </c>
    </row>
    <row r="6510" spans="1:14" ht="15" customHeight="1">
      <c r="B6510" s="6" t="s">
        <v>588</v>
      </c>
      <c r="G6510" s="14">
        <f>TRUNC(G6505+G6507+G6509, 0)</f>
        <v>137</v>
      </c>
    </row>
    <row r="6511" spans="1:14" ht="15" customHeight="1">
      <c r="A6511" s="13"/>
      <c r="B6511" s="13"/>
      <c r="C6511" s="13"/>
      <c r="D6511" s="13"/>
      <c r="E6511" s="13"/>
      <c r="F6511" s="13"/>
      <c r="G6511" s="13"/>
      <c r="H6511" s="13"/>
    </row>
    <row r="6512" spans="1:14" ht="15" customHeight="1">
      <c r="A6512" s="13" t="s">
        <v>4970</v>
      </c>
      <c r="B6512" s="13" t="s">
        <v>1561</v>
      </c>
      <c r="C6512" s="13"/>
      <c r="D6512" s="13"/>
      <c r="E6512" s="13"/>
      <c r="F6512" s="13"/>
      <c r="G6512" s="13"/>
      <c r="H6512" s="13"/>
      <c r="I6512" s="6" t="s">
        <v>5631</v>
      </c>
      <c r="J6512" s="6" t="s">
        <v>3328</v>
      </c>
    </row>
    <row r="6513" spans="1:14" ht="15" customHeight="1">
      <c r="A6513" s="13" t="s">
        <v>1567</v>
      </c>
      <c r="B6513" s="13" t="s">
        <v>527</v>
      </c>
      <c r="C6513" s="13"/>
      <c r="D6513" s="13"/>
      <c r="E6513" s="13"/>
      <c r="F6513" s="13"/>
      <c r="G6513" s="13"/>
      <c r="H6513" s="13"/>
    </row>
    <row r="6514" spans="1:14" ht="15" customHeight="1">
      <c r="A6514" s="5" t="s">
        <v>4302</v>
      </c>
      <c r="B6514" s="5"/>
      <c r="C6514" s="5" t="s">
        <v>2755</v>
      </c>
      <c r="D6514" s="5" t="s">
        <v>182</v>
      </c>
      <c r="E6514" s="5" t="s">
        <v>5266</v>
      </c>
      <c r="F6514" s="5" t="s">
        <v>1321</v>
      </c>
      <c r="G6514" s="5" t="s">
        <v>780</v>
      </c>
      <c r="H6514" s="5" t="s">
        <v>1458</v>
      </c>
    </row>
    <row r="6515" spans="1:14" ht="15" customHeight="1">
      <c r="A6515" s="6" t="s">
        <v>405</v>
      </c>
      <c r="B6515" s="6" t="s">
        <v>3155</v>
      </c>
      <c r="C6515" s="6" t="s">
        <v>3827</v>
      </c>
      <c r="D6515" s="6">
        <f>(744 + 207 + 537)*10^-4</f>
        <v>0.14880000000000002</v>
      </c>
      <c r="E6515" s="14" t="s">
        <v>740</v>
      </c>
      <c r="F6515" s="14">
        <f>중기기초자료!F576</f>
        <v>1272</v>
      </c>
      <c r="G6515" s="15">
        <f>TRUNC(F6515*D6515, 1)</f>
        <v>189.2</v>
      </c>
      <c r="H6515" s="6" t="s">
        <v>5631</v>
      </c>
      <c r="I6515" s="6" t="s">
        <v>5631</v>
      </c>
      <c r="K6515" s="6" t="s">
        <v>724</v>
      </c>
      <c r="L6515" s="6" t="s">
        <v>5631</v>
      </c>
      <c r="M6515" s="6" t="s">
        <v>1827</v>
      </c>
      <c r="N6515" s="6" t="s">
        <v>5572</v>
      </c>
    </row>
    <row r="6516" spans="1:14" ht="15" customHeight="1">
      <c r="B6516" s="6" t="s">
        <v>4803</v>
      </c>
      <c r="G6516" s="14">
        <f>TRUNC(G6515, 0)</f>
        <v>189</v>
      </c>
    </row>
    <row r="6517" spans="1:14" ht="15" customHeight="1">
      <c r="A6517" s="6" t="s">
        <v>3802</v>
      </c>
    </row>
    <row r="6518" spans="1:14" ht="15" customHeight="1">
      <c r="B6518" s="6" t="s">
        <v>4803</v>
      </c>
    </row>
    <row r="6519" spans="1:14" ht="15" customHeight="1">
      <c r="A6519" s="6" t="s">
        <v>2270</v>
      </c>
    </row>
    <row r="6520" spans="1:14" ht="15" customHeight="1">
      <c r="B6520" s="6" t="s">
        <v>4803</v>
      </c>
    </row>
    <row r="6521" spans="1:14" ht="15" customHeight="1">
      <c r="B6521" s="6" t="s">
        <v>588</v>
      </c>
      <c r="G6521" s="14">
        <f>TRUNC(G6516+G6518+G6520, 0)</f>
        <v>189</v>
      </c>
    </row>
    <row r="6522" spans="1:14" ht="15" customHeight="1">
      <c r="A6522" s="13"/>
      <c r="B6522" s="13"/>
      <c r="C6522" s="13"/>
      <c r="D6522" s="13"/>
      <c r="E6522" s="13"/>
      <c r="F6522" s="13"/>
      <c r="G6522" s="13"/>
      <c r="H6522" s="13"/>
    </row>
    <row r="6523" spans="1:14" ht="15" customHeight="1">
      <c r="A6523" s="13" t="s">
        <v>4970</v>
      </c>
      <c r="B6523" s="13" t="s">
        <v>4251</v>
      </c>
      <c r="C6523" s="13"/>
      <c r="D6523" s="13"/>
      <c r="E6523" s="13"/>
      <c r="F6523" s="13"/>
      <c r="G6523" s="13"/>
      <c r="H6523" s="13"/>
      <c r="I6523" s="6" t="s">
        <v>5631</v>
      </c>
      <c r="J6523" s="6" t="s">
        <v>2076</v>
      </c>
    </row>
    <row r="6524" spans="1:14" ht="15" customHeight="1">
      <c r="A6524" s="13" t="s">
        <v>1567</v>
      </c>
      <c r="B6524" s="13" t="s">
        <v>4356</v>
      </c>
      <c r="C6524" s="13"/>
      <c r="D6524" s="13"/>
      <c r="E6524" s="13"/>
      <c r="F6524" s="13"/>
      <c r="G6524" s="13"/>
      <c r="H6524" s="13"/>
    </row>
    <row r="6525" spans="1:14" ht="15" customHeight="1">
      <c r="A6525" s="5" t="s">
        <v>4302</v>
      </c>
      <c r="B6525" s="5"/>
      <c r="C6525" s="5" t="s">
        <v>2755</v>
      </c>
      <c r="D6525" s="5" t="s">
        <v>182</v>
      </c>
      <c r="E6525" s="5" t="s">
        <v>5266</v>
      </c>
      <c r="F6525" s="5" t="s">
        <v>1321</v>
      </c>
      <c r="G6525" s="5" t="s">
        <v>780</v>
      </c>
      <c r="H6525" s="5" t="s">
        <v>1458</v>
      </c>
    </row>
    <row r="6526" spans="1:14" ht="15" customHeight="1">
      <c r="A6526" s="6" t="s">
        <v>405</v>
      </c>
      <c r="B6526" s="6" t="s">
        <v>3155</v>
      </c>
      <c r="C6526" s="6" t="s">
        <v>4174</v>
      </c>
      <c r="D6526" s="6">
        <f>(744 + 207 + 537)*10^-4</f>
        <v>0.14880000000000002</v>
      </c>
      <c r="E6526" s="14" t="s">
        <v>740</v>
      </c>
      <c r="F6526" s="14">
        <f>중기기초자료!F577</f>
        <v>1546</v>
      </c>
      <c r="G6526" s="15">
        <f>TRUNC(F6526*D6526, 1)</f>
        <v>230</v>
      </c>
      <c r="H6526" s="6" t="s">
        <v>5631</v>
      </c>
      <c r="I6526" s="6" t="s">
        <v>5631</v>
      </c>
      <c r="K6526" s="6" t="s">
        <v>724</v>
      </c>
      <c r="L6526" s="6" t="s">
        <v>5631</v>
      </c>
      <c r="M6526" s="6" t="s">
        <v>3244</v>
      </c>
      <c r="N6526" s="6" t="s">
        <v>5572</v>
      </c>
    </row>
    <row r="6527" spans="1:14" ht="15" customHeight="1">
      <c r="B6527" s="6" t="s">
        <v>4803</v>
      </c>
      <c r="G6527" s="14">
        <f>TRUNC(G6526, 0)</f>
        <v>230</v>
      </c>
    </row>
    <row r="6528" spans="1:14" ht="15" customHeight="1">
      <c r="A6528" s="6" t="s">
        <v>3802</v>
      </c>
    </row>
    <row r="6529" spans="1:14" ht="15" customHeight="1">
      <c r="B6529" s="6" t="s">
        <v>4803</v>
      </c>
    </row>
    <row r="6530" spans="1:14" ht="15" customHeight="1">
      <c r="A6530" s="6" t="s">
        <v>2270</v>
      </c>
    </row>
    <row r="6531" spans="1:14" ht="15" customHeight="1">
      <c r="B6531" s="6" t="s">
        <v>4803</v>
      </c>
    </row>
    <row r="6532" spans="1:14" ht="15" customHeight="1">
      <c r="B6532" s="6" t="s">
        <v>588</v>
      </c>
      <c r="G6532" s="14">
        <f>TRUNC(G6527+G6529+G6531, 0)</f>
        <v>230</v>
      </c>
    </row>
    <row r="6533" spans="1:14" ht="15" customHeight="1">
      <c r="A6533" s="13"/>
      <c r="B6533" s="13"/>
      <c r="C6533" s="13"/>
      <c r="D6533" s="13"/>
      <c r="E6533" s="13"/>
      <c r="F6533" s="13"/>
      <c r="G6533" s="13"/>
      <c r="H6533" s="13"/>
    </row>
    <row r="6534" spans="1:14" ht="15" customHeight="1">
      <c r="A6534" s="13" t="s">
        <v>4970</v>
      </c>
      <c r="B6534" s="13" t="s">
        <v>2410</v>
      </c>
      <c r="C6534" s="13"/>
      <c r="D6534" s="13"/>
      <c r="E6534" s="13"/>
      <c r="F6534" s="13"/>
      <c r="G6534" s="13"/>
      <c r="H6534" s="13"/>
      <c r="I6534" s="6" t="s">
        <v>5631</v>
      </c>
      <c r="J6534" s="6" t="s">
        <v>735</v>
      </c>
    </row>
    <row r="6535" spans="1:14" ht="15" customHeight="1">
      <c r="A6535" s="13" t="s">
        <v>1567</v>
      </c>
      <c r="B6535" s="13" t="s">
        <v>8</v>
      </c>
      <c r="C6535" s="13"/>
      <c r="D6535" s="13"/>
      <c r="E6535" s="13"/>
      <c r="F6535" s="13"/>
      <c r="G6535" s="13"/>
      <c r="H6535" s="13"/>
    </row>
    <row r="6536" spans="1:14" ht="15" customHeight="1">
      <c r="A6536" s="5" t="s">
        <v>4302</v>
      </c>
      <c r="B6536" s="5"/>
      <c r="C6536" s="5" t="s">
        <v>2755</v>
      </c>
      <c r="D6536" s="5" t="s">
        <v>182</v>
      </c>
      <c r="E6536" s="5" t="s">
        <v>5266</v>
      </c>
      <c r="F6536" s="5" t="s">
        <v>1321</v>
      </c>
      <c r="G6536" s="5" t="s">
        <v>780</v>
      </c>
      <c r="H6536" s="5" t="s">
        <v>1458</v>
      </c>
    </row>
    <row r="6537" spans="1:14" ht="15" customHeight="1">
      <c r="A6537" s="6" t="s">
        <v>405</v>
      </c>
      <c r="B6537" s="6" t="s">
        <v>3155</v>
      </c>
      <c r="C6537" s="6" t="s">
        <v>2958</v>
      </c>
      <c r="D6537" s="6">
        <f>(744 + 207 + 537)*10^-4</f>
        <v>0.14880000000000002</v>
      </c>
      <c r="E6537" s="14" t="s">
        <v>740</v>
      </c>
      <c r="F6537" s="14">
        <f>중기기초자료!F578</f>
        <v>1772</v>
      </c>
      <c r="G6537" s="15">
        <f>TRUNC(F6537*D6537, 1)</f>
        <v>263.60000000000002</v>
      </c>
      <c r="H6537" s="6" t="s">
        <v>5631</v>
      </c>
      <c r="I6537" s="6" t="s">
        <v>5631</v>
      </c>
      <c r="K6537" s="6" t="s">
        <v>724</v>
      </c>
      <c r="L6537" s="6" t="s">
        <v>5631</v>
      </c>
      <c r="M6537" s="6" t="s">
        <v>4660</v>
      </c>
      <c r="N6537" s="6" t="s">
        <v>5572</v>
      </c>
    </row>
    <row r="6538" spans="1:14" ht="15" customHeight="1">
      <c r="B6538" s="6" t="s">
        <v>4803</v>
      </c>
      <c r="G6538" s="14">
        <f>TRUNC(G6537, 0)</f>
        <v>263</v>
      </c>
    </row>
    <row r="6539" spans="1:14" ht="15" customHeight="1">
      <c r="A6539" s="6" t="s">
        <v>3802</v>
      </c>
    </row>
    <row r="6540" spans="1:14" ht="15" customHeight="1">
      <c r="B6540" s="6" t="s">
        <v>4803</v>
      </c>
    </row>
    <row r="6541" spans="1:14" ht="15" customHeight="1">
      <c r="A6541" s="6" t="s">
        <v>2270</v>
      </c>
    </row>
    <row r="6542" spans="1:14" ht="15" customHeight="1">
      <c r="B6542" s="6" t="s">
        <v>4803</v>
      </c>
    </row>
    <row r="6543" spans="1:14" ht="15" customHeight="1">
      <c r="B6543" s="6" t="s">
        <v>588</v>
      </c>
      <c r="G6543" s="14">
        <f>TRUNC(G6538+G6540+G6542, 0)</f>
        <v>263</v>
      </c>
    </row>
    <row r="6544" spans="1:14" ht="15" customHeight="1">
      <c r="A6544" s="13"/>
      <c r="B6544" s="13"/>
      <c r="C6544" s="13"/>
      <c r="D6544" s="13"/>
      <c r="E6544" s="13"/>
      <c r="F6544" s="13"/>
      <c r="G6544" s="13"/>
      <c r="H6544" s="13"/>
    </row>
    <row r="6545" spans="1:14" ht="15" customHeight="1">
      <c r="A6545" s="13" t="s">
        <v>4970</v>
      </c>
      <c r="B6545" s="13" t="s">
        <v>5102</v>
      </c>
      <c r="C6545" s="13"/>
      <c r="D6545" s="13"/>
      <c r="E6545" s="13"/>
      <c r="F6545" s="13"/>
      <c r="G6545" s="13"/>
      <c r="H6545" s="13"/>
      <c r="I6545" s="6" t="s">
        <v>5631</v>
      </c>
      <c r="J6545" s="6" t="s">
        <v>429</v>
      </c>
    </row>
    <row r="6546" spans="1:14" ht="15" customHeight="1">
      <c r="A6546" s="13" t="s">
        <v>1567</v>
      </c>
      <c r="B6546" s="13" t="s">
        <v>2452</v>
      </c>
      <c r="C6546" s="13"/>
      <c r="D6546" s="13"/>
      <c r="E6546" s="13"/>
      <c r="F6546" s="13"/>
      <c r="G6546" s="13"/>
      <c r="H6546" s="13"/>
    </row>
    <row r="6547" spans="1:14" ht="15" customHeight="1">
      <c r="A6547" s="5" t="s">
        <v>4302</v>
      </c>
      <c r="B6547" s="5"/>
      <c r="C6547" s="5" t="s">
        <v>2755</v>
      </c>
      <c r="D6547" s="5" t="s">
        <v>182</v>
      </c>
      <c r="E6547" s="5" t="s">
        <v>5266</v>
      </c>
      <c r="F6547" s="5" t="s">
        <v>1321</v>
      </c>
      <c r="G6547" s="5" t="s">
        <v>780</v>
      </c>
      <c r="H6547" s="5" t="s">
        <v>1458</v>
      </c>
    </row>
    <row r="6548" spans="1:14" ht="15" customHeight="1">
      <c r="A6548" s="6" t="s">
        <v>405</v>
      </c>
      <c r="B6548" s="6" t="s">
        <v>3155</v>
      </c>
      <c r="C6548" s="6" t="s">
        <v>4140</v>
      </c>
      <c r="D6548" s="6">
        <f>(744 + 207 + 537)*10^-4</f>
        <v>0.14880000000000002</v>
      </c>
      <c r="E6548" s="14" t="s">
        <v>740</v>
      </c>
      <c r="F6548" s="14">
        <f>중기기초자료!F579</f>
        <v>3064</v>
      </c>
      <c r="G6548" s="15">
        <f>TRUNC(F6548*D6548, 1)</f>
        <v>455.9</v>
      </c>
      <c r="H6548" s="6" t="s">
        <v>5631</v>
      </c>
      <c r="I6548" s="6" t="s">
        <v>5631</v>
      </c>
      <c r="K6548" s="6" t="s">
        <v>724</v>
      </c>
      <c r="L6548" s="6" t="s">
        <v>5631</v>
      </c>
      <c r="M6548" s="6" t="s">
        <v>4782</v>
      </c>
      <c r="N6548" s="6" t="s">
        <v>5572</v>
      </c>
    </row>
    <row r="6549" spans="1:14" ht="15" customHeight="1">
      <c r="B6549" s="6" t="s">
        <v>4803</v>
      </c>
      <c r="G6549" s="14">
        <f>TRUNC(G6548, 0)</f>
        <v>455</v>
      </c>
    </row>
    <row r="6550" spans="1:14" ht="15" customHeight="1">
      <c r="A6550" s="6" t="s">
        <v>3802</v>
      </c>
    </row>
    <row r="6551" spans="1:14" ht="15" customHeight="1">
      <c r="B6551" s="6" t="s">
        <v>4803</v>
      </c>
    </row>
    <row r="6552" spans="1:14" ht="15" customHeight="1">
      <c r="A6552" s="6" t="s">
        <v>2270</v>
      </c>
    </row>
    <row r="6553" spans="1:14" ht="15" customHeight="1">
      <c r="B6553" s="6" t="s">
        <v>4803</v>
      </c>
    </row>
    <row r="6554" spans="1:14" ht="15" customHeight="1">
      <c r="B6554" s="6" t="s">
        <v>588</v>
      </c>
      <c r="G6554" s="14">
        <f>TRUNC(G6549+G6551+G6553, 0)</f>
        <v>455</v>
      </c>
    </row>
    <row r="6555" spans="1:14" ht="15" customHeight="1">
      <c r="A6555" s="13"/>
      <c r="B6555" s="13"/>
      <c r="C6555" s="13"/>
      <c r="D6555" s="13"/>
      <c r="E6555" s="13"/>
      <c r="F6555" s="13"/>
      <c r="G6555" s="13"/>
      <c r="H6555" s="13"/>
    </row>
    <row r="6556" spans="1:14" ht="15" customHeight="1">
      <c r="A6556" s="13" t="s">
        <v>4970</v>
      </c>
      <c r="B6556" s="13" t="s">
        <v>2970</v>
      </c>
      <c r="C6556" s="13"/>
      <c r="D6556" s="13"/>
      <c r="E6556" s="13"/>
      <c r="F6556" s="13"/>
      <c r="G6556" s="13"/>
      <c r="H6556" s="13"/>
      <c r="I6556" s="6" t="s">
        <v>5631</v>
      </c>
      <c r="J6556" s="6" t="s">
        <v>2412</v>
      </c>
    </row>
    <row r="6557" spans="1:14" ht="15" customHeight="1">
      <c r="A6557" s="13" t="s">
        <v>1567</v>
      </c>
      <c r="B6557" s="13" t="s">
        <v>3894</v>
      </c>
      <c r="C6557" s="13"/>
      <c r="D6557" s="13"/>
      <c r="E6557" s="13"/>
      <c r="F6557" s="13"/>
      <c r="G6557" s="13"/>
      <c r="H6557" s="13"/>
    </row>
    <row r="6558" spans="1:14" ht="15" customHeight="1">
      <c r="A6558" s="5" t="s">
        <v>4302</v>
      </c>
      <c r="B6558" s="5"/>
      <c r="C6558" s="5" t="s">
        <v>2755</v>
      </c>
      <c r="D6558" s="5" t="s">
        <v>182</v>
      </c>
      <c r="E6558" s="5" t="s">
        <v>5266</v>
      </c>
      <c r="F6558" s="5" t="s">
        <v>1321</v>
      </c>
      <c r="G6558" s="5" t="s">
        <v>780</v>
      </c>
      <c r="H6558" s="5" t="s">
        <v>1458</v>
      </c>
    </row>
    <row r="6559" spans="1:14" ht="15" customHeight="1">
      <c r="A6559" s="6" t="s">
        <v>405</v>
      </c>
      <c r="B6559" s="6" t="s">
        <v>3155</v>
      </c>
      <c r="C6559" s="6" t="s">
        <v>4583</v>
      </c>
      <c r="D6559" s="6">
        <f>(744 + 207 + 537)*10^-4</f>
        <v>0.14880000000000002</v>
      </c>
      <c r="E6559" s="14" t="s">
        <v>740</v>
      </c>
      <c r="F6559" s="14">
        <f>중기기초자료!F580</f>
        <v>5322</v>
      </c>
      <c r="G6559" s="15">
        <f>TRUNC(F6559*D6559, 1)</f>
        <v>791.9</v>
      </c>
      <c r="H6559" s="6" t="s">
        <v>5631</v>
      </c>
      <c r="I6559" s="6" t="s">
        <v>5631</v>
      </c>
      <c r="K6559" s="6" t="s">
        <v>724</v>
      </c>
      <c r="L6559" s="6" t="s">
        <v>5631</v>
      </c>
      <c r="M6559" s="6" t="s">
        <v>3576</v>
      </c>
      <c r="N6559" s="6" t="s">
        <v>5572</v>
      </c>
    </row>
    <row r="6560" spans="1:14" ht="15" customHeight="1">
      <c r="B6560" s="6" t="s">
        <v>4803</v>
      </c>
      <c r="G6560" s="14">
        <f>TRUNC(G6559, 0)</f>
        <v>791</v>
      </c>
    </row>
    <row r="6561" spans="1:14" ht="15" customHeight="1">
      <c r="A6561" s="6" t="s">
        <v>3802</v>
      </c>
    </row>
    <row r="6562" spans="1:14" ht="15" customHeight="1">
      <c r="B6562" s="6" t="s">
        <v>4803</v>
      </c>
    </row>
    <row r="6563" spans="1:14" ht="15" customHeight="1">
      <c r="A6563" s="6" t="s">
        <v>2270</v>
      </c>
    </row>
    <row r="6564" spans="1:14" ht="15" customHeight="1">
      <c r="B6564" s="6" t="s">
        <v>4803</v>
      </c>
    </row>
    <row r="6565" spans="1:14" ht="15" customHeight="1">
      <c r="B6565" s="6" t="s">
        <v>588</v>
      </c>
      <c r="G6565" s="14">
        <f>TRUNC(G6560+G6562+G6564, 0)</f>
        <v>791</v>
      </c>
    </row>
    <row r="6566" spans="1:14" ht="15" customHeight="1">
      <c r="A6566" s="13"/>
      <c r="B6566" s="13"/>
      <c r="C6566" s="13"/>
      <c r="D6566" s="13"/>
      <c r="E6566" s="13"/>
      <c r="F6566" s="13"/>
      <c r="G6566" s="13"/>
      <c r="H6566" s="13"/>
    </row>
    <row r="6567" spans="1:14" ht="15" customHeight="1">
      <c r="A6567" s="13" t="s">
        <v>4970</v>
      </c>
      <c r="B6567" s="13" t="s">
        <v>4259</v>
      </c>
      <c r="C6567" s="13"/>
      <c r="D6567" s="13"/>
      <c r="E6567" s="13"/>
      <c r="F6567" s="13"/>
      <c r="G6567" s="13"/>
      <c r="H6567" s="13"/>
      <c r="I6567" s="6" t="s">
        <v>5631</v>
      </c>
      <c r="J6567" s="6" t="s">
        <v>500</v>
      </c>
    </row>
    <row r="6568" spans="1:14" ht="15" customHeight="1">
      <c r="A6568" s="13" t="s">
        <v>1567</v>
      </c>
      <c r="B6568" s="13" t="s">
        <v>1101</v>
      </c>
      <c r="C6568" s="13"/>
      <c r="D6568" s="13"/>
      <c r="E6568" s="13"/>
      <c r="F6568" s="13"/>
      <c r="G6568" s="13"/>
      <c r="H6568" s="13"/>
    </row>
    <row r="6569" spans="1:14" ht="15" customHeight="1">
      <c r="A6569" s="5" t="s">
        <v>4302</v>
      </c>
      <c r="B6569" s="5"/>
      <c r="C6569" s="5" t="s">
        <v>2755</v>
      </c>
      <c r="D6569" s="5" t="s">
        <v>182</v>
      </c>
      <c r="E6569" s="5" t="s">
        <v>5266</v>
      </c>
      <c r="F6569" s="5" t="s">
        <v>1321</v>
      </c>
      <c r="G6569" s="5" t="s">
        <v>780</v>
      </c>
      <c r="H6569" s="5" t="s">
        <v>1458</v>
      </c>
    </row>
    <row r="6570" spans="1:14" ht="15" customHeight="1">
      <c r="A6570" s="6" t="s">
        <v>405</v>
      </c>
      <c r="B6570" s="6" t="s">
        <v>2083</v>
      </c>
      <c r="C6570" s="6" t="s">
        <v>42</v>
      </c>
      <c r="D6570" s="6">
        <f>(744 + 207 + 537)*10^-4</f>
        <v>0.14880000000000002</v>
      </c>
      <c r="E6570" s="14" t="s">
        <v>4463</v>
      </c>
      <c r="F6570" s="14">
        <f>TRUNC(중기기초자료!F581 * 중기전역변수!C5/1000,0)</f>
        <v>208426</v>
      </c>
      <c r="G6570" s="15">
        <f>TRUNC(F6570*D6570, 1)</f>
        <v>31013.7</v>
      </c>
      <c r="H6570" s="6" t="s">
        <v>5631</v>
      </c>
      <c r="I6570" s="6" t="s">
        <v>5631</v>
      </c>
      <c r="K6570" s="6" t="s">
        <v>724</v>
      </c>
      <c r="L6570" s="6" t="s">
        <v>5631</v>
      </c>
      <c r="M6570" s="6" t="s">
        <v>4891</v>
      </c>
      <c r="N6570" s="6" t="s">
        <v>5572</v>
      </c>
    </row>
    <row r="6571" spans="1:14" ht="15" customHeight="1">
      <c r="B6571" s="6" t="s">
        <v>4803</v>
      </c>
      <c r="G6571" s="14">
        <f>TRUNC(G6570, 0)</f>
        <v>31013</v>
      </c>
    </row>
    <row r="6572" spans="1:14" ht="15" customHeight="1">
      <c r="A6572" s="6" t="s">
        <v>3802</v>
      </c>
    </row>
    <row r="6573" spans="1:14" ht="15" customHeight="1">
      <c r="B6573" s="6" t="s">
        <v>4803</v>
      </c>
    </row>
    <row r="6574" spans="1:14" ht="15" customHeight="1">
      <c r="A6574" s="6" t="s">
        <v>2270</v>
      </c>
    </row>
    <row r="6575" spans="1:14" ht="15" customHeight="1">
      <c r="B6575" s="6" t="s">
        <v>4803</v>
      </c>
    </row>
    <row r="6576" spans="1:14" ht="15" customHeight="1">
      <c r="B6576" s="6" t="s">
        <v>588</v>
      </c>
      <c r="G6576" s="14">
        <f>TRUNC(G6571+G6573+G6575, 0)</f>
        <v>31013</v>
      </c>
    </row>
    <row r="6577" spans="1:14" ht="15" customHeight="1">
      <c r="A6577" s="13"/>
      <c r="B6577" s="13"/>
      <c r="C6577" s="13"/>
      <c r="D6577" s="13"/>
      <c r="E6577" s="13"/>
      <c r="F6577" s="13"/>
      <c r="G6577" s="13"/>
      <c r="H6577" s="13"/>
    </row>
    <row r="6578" spans="1:14" ht="15" customHeight="1">
      <c r="A6578" s="13" t="s">
        <v>4970</v>
      </c>
      <c r="B6578" s="13" t="s">
        <v>19</v>
      </c>
      <c r="C6578" s="13"/>
      <c r="D6578" s="13"/>
      <c r="E6578" s="13"/>
      <c r="F6578" s="13"/>
      <c r="G6578" s="13"/>
      <c r="H6578" s="13"/>
      <c r="I6578" s="6" t="s">
        <v>5631</v>
      </c>
      <c r="J6578" s="6" t="s">
        <v>4565</v>
      </c>
    </row>
    <row r="6579" spans="1:14" ht="15" customHeight="1">
      <c r="A6579" s="13" t="s">
        <v>1567</v>
      </c>
      <c r="B6579" s="13" t="s">
        <v>5423</v>
      </c>
      <c r="C6579" s="13"/>
      <c r="D6579" s="13"/>
      <c r="E6579" s="13"/>
      <c r="F6579" s="13"/>
      <c r="G6579" s="13"/>
      <c r="H6579" s="13"/>
    </row>
    <row r="6580" spans="1:14" ht="15" customHeight="1">
      <c r="A6580" s="5" t="s">
        <v>4302</v>
      </c>
      <c r="B6580" s="5"/>
      <c r="C6580" s="5" t="s">
        <v>2755</v>
      </c>
      <c r="D6580" s="5" t="s">
        <v>182</v>
      </c>
      <c r="E6580" s="5" t="s">
        <v>5266</v>
      </c>
      <c r="F6580" s="5" t="s">
        <v>1321</v>
      </c>
      <c r="G6580" s="5" t="s">
        <v>780</v>
      </c>
      <c r="H6580" s="5" t="s">
        <v>1458</v>
      </c>
    </row>
    <row r="6581" spans="1:14" ht="15" customHeight="1">
      <c r="A6581" s="6" t="s">
        <v>405</v>
      </c>
      <c r="B6581" s="6" t="s">
        <v>3393</v>
      </c>
      <c r="C6581" s="6" t="s">
        <v>3812</v>
      </c>
      <c r="D6581" s="6">
        <f>(1429 + 1032 + 683)*10^-4</f>
        <v>0.31440000000000001</v>
      </c>
      <c r="E6581" s="14" t="s">
        <v>740</v>
      </c>
      <c r="F6581" s="14">
        <f>중기기초자료!F4</f>
        <v>2500</v>
      </c>
      <c r="G6581" s="15">
        <f>TRUNC(F6581*D6581, 1)</f>
        <v>786</v>
      </c>
      <c r="H6581" s="6" t="s">
        <v>5631</v>
      </c>
      <c r="I6581" s="6" t="s">
        <v>5631</v>
      </c>
      <c r="K6581" s="6" t="s">
        <v>724</v>
      </c>
      <c r="L6581" s="6" t="s">
        <v>5631</v>
      </c>
      <c r="M6581" s="6" t="s">
        <v>407</v>
      </c>
      <c r="N6581" s="6" t="s">
        <v>4665</v>
      </c>
    </row>
    <row r="6582" spans="1:14" ht="15" customHeight="1">
      <c r="B6582" s="6" t="s">
        <v>4803</v>
      </c>
      <c r="G6582" s="14">
        <f>TRUNC(G6581, 0)</f>
        <v>786</v>
      </c>
    </row>
    <row r="6583" spans="1:14" ht="15" customHeight="1">
      <c r="A6583" s="6" t="s">
        <v>3802</v>
      </c>
    </row>
    <row r="6584" spans="1:14" ht="15" customHeight="1">
      <c r="B6584" s="6" t="s">
        <v>4803</v>
      </c>
    </row>
    <row r="6585" spans="1:14" ht="15" customHeight="1">
      <c r="A6585" s="6" t="s">
        <v>2270</v>
      </c>
    </row>
    <row r="6586" spans="1:14" ht="15" customHeight="1">
      <c r="B6586" s="6" t="s">
        <v>4803</v>
      </c>
    </row>
    <row r="6587" spans="1:14" ht="15" customHeight="1">
      <c r="B6587" s="6" t="s">
        <v>588</v>
      </c>
      <c r="G6587" s="14">
        <f>TRUNC(G6582+G6584+G6586, 0)</f>
        <v>786</v>
      </c>
    </row>
    <row r="6588" spans="1:14" ht="15" customHeight="1">
      <c r="A6588" s="13"/>
      <c r="B6588" s="13"/>
      <c r="C6588" s="13"/>
      <c r="D6588" s="13"/>
      <c r="E6588" s="13"/>
      <c r="F6588" s="13"/>
      <c r="G6588" s="13"/>
      <c r="H6588" s="13"/>
    </row>
    <row r="6589" spans="1:14" ht="15" customHeight="1">
      <c r="A6589" s="13" t="s">
        <v>4970</v>
      </c>
      <c r="B6589" s="13" t="s">
        <v>3848</v>
      </c>
      <c r="C6589" s="13"/>
      <c r="D6589" s="13"/>
      <c r="E6589" s="13"/>
      <c r="F6589" s="13"/>
      <c r="G6589" s="13"/>
      <c r="H6589" s="13"/>
      <c r="I6589" s="6" t="s">
        <v>5631</v>
      </c>
      <c r="J6589" s="6" t="s">
        <v>1505</v>
      </c>
    </row>
    <row r="6590" spans="1:14" ht="15" customHeight="1">
      <c r="A6590" s="13" t="s">
        <v>1567</v>
      </c>
      <c r="B6590" s="13" t="s">
        <v>4027</v>
      </c>
      <c r="C6590" s="13"/>
      <c r="D6590" s="13"/>
      <c r="E6590" s="13"/>
      <c r="F6590" s="13"/>
      <c r="G6590" s="13"/>
      <c r="H6590" s="13"/>
    </row>
    <row r="6591" spans="1:14" ht="15" customHeight="1">
      <c r="A6591" s="5" t="s">
        <v>4302</v>
      </c>
      <c r="B6591" s="5"/>
      <c r="C6591" s="5" t="s">
        <v>2755</v>
      </c>
      <c r="D6591" s="5" t="s">
        <v>182</v>
      </c>
      <c r="E6591" s="5" t="s">
        <v>5266</v>
      </c>
      <c r="F6591" s="5" t="s">
        <v>1321</v>
      </c>
      <c r="G6591" s="5" t="s">
        <v>780</v>
      </c>
      <c r="H6591" s="5" t="s">
        <v>1458</v>
      </c>
    </row>
    <row r="6592" spans="1:14" ht="15" customHeight="1">
      <c r="A6592" s="6" t="s">
        <v>405</v>
      </c>
      <c r="B6592" s="6" t="s">
        <v>2104</v>
      </c>
      <c r="C6592" s="6" t="s">
        <v>1559</v>
      </c>
      <c r="D6592" s="6">
        <f>(1125 + 1000 + 606)*10^-4</f>
        <v>0.27310000000000001</v>
      </c>
      <c r="E6592" s="14" t="s">
        <v>740</v>
      </c>
      <c r="F6592" s="14">
        <f>중기기초자료!F5</f>
        <v>6000</v>
      </c>
      <c r="G6592" s="15">
        <f>TRUNC(F6592*D6592, 1)</f>
        <v>1638.6</v>
      </c>
      <c r="H6592" s="6" t="s">
        <v>5631</v>
      </c>
      <c r="I6592" s="6" t="s">
        <v>5631</v>
      </c>
      <c r="K6592" s="6" t="s">
        <v>724</v>
      </c>
      <c r="L6592" s="6" t="s">
        <v>5631</v>
      </c>
      <c r="M6592" s="6" t="s">
        <v>2926</v>
      </c>
      <c r="N6592" s="6" t="s">
        <v>606</v>
      </c>
    </row>
    <row r="6593" spans="1:14" ht="15" customHeight="1">
      <c r="B6593" s="6" t="s">
        <v>4803</v>
      </c>
      <c r="G6593" s="14">
        <f>TRUNC(G6592, 0)</f>
        <v>1638</v>
      </c>
    </row>
    <row r="6594" spans="1:14" ht="15" customHeight="1">
      <c r="A6594" s="6" t="s">
        <v>3802</v>
      </c>
    </row>
    <row r="6595" spans="1:14" ht="15" customHeight="1">
      <c r="B6595" s="6" t="s">
        <v>4803</v>
      </c>
    </row>
    <row r="6596" spans="1:14" ht="15" customHeight="1">
      <c r="A6596" s="6" t="s">
        <v>2270</v>
      </c>
    </row>
    <row r="6597" spans="1:14" ht="15" customHeight="1">
      <c r="B6597" s="6" t="s">
        <v>4803</v>
      </c>
    </row>
    <row r="6598" spans="1:14" ht="15" customHeight="1">
      <c r="B6598" s="6" t="s">
        <v>588</v>
      </c>
      <c r="G6598" s="14">
        <f>TRUNC(G6593+G6595+G6597, 0)</f>
        <v>1638</v>
      </c>
    </row>
    <row r="6599" spans="1:14" ht="15" customHeight="1">
      <c r="A6599" s="13"/>
      <c r="B6599" s="13"/>
      <c r="C6599" s="13"/>
      <c r="D6599" s="13"/>
      <c r="E6599" s="13"/>
      <c r="F6599" s="13"/>
      <c r="G6599" s="13"/>
      <c r="H6599" s="13"/>
    </row>
    <row r="6600" spans="1:14" ht="15" customHeight="1">
      <c r="A6600" s="13" t="s">
        <v>4970</v>
      </c>
      <c r="B6600" s="13" t="s">
        <v>1319</v>
      </c>
      <c r="C6600" s="13"/>
      <c r="D6600" s="13"/>
      <c r="E6600" s="13"/>
      <c r="F6600" s="13"/>
      <c r="G6600" s="13"/>
      <c r="H6600" s="13"/>
      <c r="I6600" s="6" t="s">
        <v>5631</v>
      </c>
      <c r="J6600" s="6" t="s">
        <v>2657</v>
      </c>
    </row>
    <row r="6601" spans="1:14" ht="15" customHeight="1">
      <c r="A6601" s="13" t="s">
        <v>1567</v>
      </c>
      <c r="B6601" s="13" t="s">
        <v>621</v>
      </c>
      <c r="C6601" s="13"/>
      <c r="D6601" s="13"/>
      <c r="E6601" s="13"/>
      <c r="F6601" s="13"/>
      <c r="G6601" s="13"/>
      <c r="H6601" s="13"/>
    </row>
    <row r="6602" spans="1:14" ht="15" customHeight="1">
      <c r="A6602" s="5" t="s">
        <v>4302</v>
      </c>
      <c r="B6602" s="5"/>
      <c r="C6602" s="5" t="s">
        <v>2755</v>
      </c>
      <c r="D6602" s="5" t="s">
        <v>182</v>
      </c>
      <c r="E6602" s="5" t="s">
        <v>5266</v>
      </c>
      <c r="F6602" s="5" t="s">
        <v>1321</v>
      </c>
      <c r="G6602" s="5" t="s">
        <v>780</v>
      </c>
      <c r="H6602" s="5" t="s">
        <v>1458</v>
      </c>
    </row>
    <row r="6603" spans="1:14" ht="15" customHeight="1">
      <c r="A6603" s="6" t="s">
        <v>405</v>
      </c>
      <c r="B6603" s="6" t="s">
        <v>4175</v>
      </c>
      <c r="C6603" s="6" t="s">
        <v>3431</v>
      </c>
      <c r="D6603" s="6">
        <f>(1429 + 1032 + 683)*10^-4</f>
        <v>0.31440000000000001</v>
      </c>
      <c r="E6603" s="14" t="s">
        <v>740</v>
      </c>
      <c r="F6603" s="14">
        <f>중기기초자료!F6</f>
        <v>797</v>
      </c>
      <c r="G6603" s="15">
        <f>TRUNC(F6603*D6603, 1)</f>
        <v>250.5</v>
      </c>
      <c r="H6603" s="6" t="s">
        <v>5631</v>
      </c>
      <c r="I6603" s="6" t="s">
        <v>5631</v>
      </c>
      <c r="K6603" s="6" t="s">
        <v>724</v>
      </c>
      <c r="L6603" s="6" t="s">
        <v>5631</v>
      </c>
      <c r="M6603" s="6" t="s">
        <v>4030</v>
      </c>
      <c r="N6603" s="6" t="s">
        <v>4665</v>
      </c>
    </row>
    <row r="6604" spans="1:14" ht="15" customHeight="1">
      <c r="B6604" s="6" t="s">
        <v>4803</v>
      </c>
      <c r="G6604" s="14">
        <f>TRUNC(G6603, 0)</f>
        <v>250</v>
      </c>
    </row>
    <row r="6605" spans="1:14" ht="15" customHeight="1">
      <c r="A6605" s="6" t="s">
        <v>3802</v>
      </c>
    </row>
    <row r="6606" spans="1:14" ht="15" customHeight="1">
      <c r="B6606" s="6" t="s">
        <v>4803</v>
      </c>
    </row>
    <row r="6607" spans="1:14" ht="15" customHeight="1">
      <c r="A6607" s="6" t="s">
        <v>2270</v>
      </c>
    </row>
    <row r="6608" spans="1:14" ht="15" customHeight="1">
      <c r="B6608" s="6" t="s">
        <v>4803</v>
      </c>
    </row>
    <row r="6609" spans="1:14" ht="15" customHeight="1">
      <c r="B6609" s="6" t="s">
        <v>588</v>
      </c>
      <c r="G6609" s="14">
        <f>TRUNC(G6604+G6606+G6608, 0)</f>
        <v>250</v>
      </c>
    </row>
    <row r="6610" spans="1:14" ht="15" customHeight="1">
      <c r="A6610" s="13"/>
      <c r="B6610" s="13"/>
      <c r="C6610" s="13"/>
      <c r="D6610" s="13"/>
      <c r="E6610" s="13"/>
      <c r="F6610" s="13"/>
      <c r="G6610" s="13"/>
      <c r="H6610" s="13"/>
    </row>
    <row r="6611" spans="1:14" ht="15" customHeight="1">
      <c r="A6611" s="13" t="s">
        <v>4970</v>
      </c>
      <c r="B6611" s="13" t="s">
        <v>426</v>
      </c>
      <c r="C6611" s="13"/>
      <c r="D6611" s="13"/>
      <c r="E6611" s="13"/>
      <c r="F6611" s="13"/>
      <c r="G6611" s="13"/>
      <c r="H6611" s="13"/>
      <c r="I6611" s="6" t="s">
        <v>5631</v>
      </c>
      <c r="J6611" s="6" t="s">
        <v>3546</v>
      </c>
    </row>
    <row r="6612" spans="1:14" ht="15" customHeight="1">
      <c r="A6612" s="13" t="s">
        <v>1567</v>
      </c>
      <c r="B6612" s="13" t="s">
        <v>2045</v>
      </c>
      <c r="C6612" s="13"/>
      <c r="D6612" s="13"/>
      <c r="E6612" s="13"/>
      <c r="F6612" s="13"/>
      <c r="G6612" s="13"/>
      <c r="H6612" s="13"/>
    </row>
    <row r="6613" spans="1:14" ht="15" customHeight="1">
      <c r="A6613" s="5" t="s">
        <v>4302</v>
      </c>
      <c r="B6613" s="5"/>
      <c r="C6613" s="5" t="s">
        <v>2755</v>
      </c>
      <c r="D6613" s="5" t="s">
        <v>182</v>
      </c>
      <c r="E6613" s="5" t="s">
        <v>5266</v>
      </c>
      <c r="F6613" s="5" t="s">
        <v>1321</v>
      </c>
      <c r="G6613" s="5" t="s">
        <v>780</v>
      </c>
      <c r="H6613" s="5" t="s">
        <v>1458</v>
      </c>
    </row>
    <row r="6614" spans="1:14" ht="15" customHeight="1">
      <c r="A6614" s="6" t="s">
        <v>405</v>
      </c>
      <c r="B6614" s="6" t="s">
        <v>2971</v>
      </c>
      <c r="C6614" s="6" t="s">
        <v>535</v>
      </c>
      <c r="D6614" s="6">
        <f>(3000 + 1167 + 700)*10^-4</f>
        <v>0.48670000000000002</v>
      </c>
      <c r="E6614" s="14" t="s">
        <v>740</v>
      </c>
      <c r="F6614" s="14">
        <f>중기기초자료!F7</f>
        <v>15000</v>
      </c>
      <c r="G6614" s="15">
        <f>TRUNC(F6614*D6614, 1)</f>
        <v>7300.5</v>
      </c>
      <c r="H6614" s="6" t="s">
        <v>5631</v>
      </c>
      <c r="I6614" s="6" t="s">
        <v>5631</v>
      </c>
      <c r="K6614" s="6" t="s">
        <v>724</v>
      </c>
      <c r="L6614" s="6" t="s">
        <v>5631</v>
      </c>
      <c r="M6614" s="6" t="s">
        <v>2223</v>
      </c>
      <c r="N6614" s="6" t="s">
        <v>4021</v>
      </c>
    </row>
    <row r="6615" spans="1:14" ht="15" customHeight="1">
      <c r="B6615" s="6" t="s">
        <v>4803</v>
      </c>
      <c r="G6615" s="14">
        <f>TRUNC(G6614, 0)</f>
        <v>7300</v>
      </c>
    </row>
    <row r="6616" spans="1:14" ht="15" customHeight="1">
      <c r="A6616" s="6" t="s">
        <v>3802</v>
      </c>
    </row>
    <row r="6617" spans="1:14" ht="15" customHeight="1">
      <c r="B6617" s="6" t="s">
        <v>4803</v>
      </c>
    </row>
    <row r="6618" spans="1:14" ht="15" customHeight="1">
      <c r="A6618" s="6" t="s">
        <v>2270</v>
      </c>
    </row>
    <row r="6619" spans="1:14" ht="15" customHeight="1">
      <c r="B6619" s="6" t="s">
        <v>4803</v>
      </c>
    </row>
    <row r="6620" spans="1:14" ht="15" customHeight="1">
      <c r="B6620" s="6" t="s">
        <v>588</v>
      </c>
      <c r="G6620" s="14">
        <f>TRUNC(G6615+G6617+G6619, 0)</f>
        <v>7300</v>
      </c>
    </row>
    <row r="6621" spans="1:14" ht="15" customHeight="1">
      <c r="A6621" s="13"/>
      <c r="B6621" s="13"/>
      <c r="C6621" s="13"/>
      <c r="D6621" s="13"/>
      <c r="E6621" s="13"/>
      <c r="F6621" s="13"/>
      <c r="G6621" s="13"/>
      <c r="H6621" s="13"/>
    </row>
    <row r="6622" spans="1:14" ht="15" customHeight="1">
      <c r="A6622" s="13" t="s">
        <v>4970</v>
      </c>
      <c r="B6622" s="13" t="s">
        <v>3557</v>
      </c>
      <c r="C6622" s="13"/>
      <c r="D6622" s="13"/>
      <c r="E6622" s="13"/>
      <c r="F6622" s="13"/>
      <c r="G6622" s="13"/>
      <c r="H6622" s="13"/>
      <c r="I6622" s="6" t="s">
        <v>5631</v>
      </c>
      <c r="J6622" s="6" t="s">
        <v>1090</v>
      </c>
    </row>
    <row r="6623" spans="1:14" ht="15" customHeight="1">
      <c r="A6623" s="13" t="s">
        <v>1567</v>
      </c>
      <c r="B6623" s="13" t="s">
        <v>1801</v>
      </c>
      <c r="C6623" s="13"/>
      <c r="D6623" s="13"/>
      <c r="E6623" s="13"/>
      <c r="F6623" s="13"/>
      <c r="G6623" s="13"/>
      <c r="H6623" s="13"/>
    </row>
    <row r="6624" spans="1:14" ht="15" customHeight="1">
      <c r="A6624" s="5" t="s">
        <v>4302</v>
      </c>
      <c r="B6624" s="5"/>
      <c r="C6624" s="5" t="s">
        <v>2755</v>
      </c>
      <c r="D6624" s="5" t="s">
        <v>182</v>
      </c>
      <c r="E6624" s="5" t="s">
        <v>5266</v>
      </c>
      <c r="F6624" s="5" t="s">
        <v>1321</v>
      </c>
      <c r="G6624" s="5" t="s">
        <v>780</v>
      </c>
      <c r="H6624" s="5" t="s">
        <v>1458</v>
      </c>
    </row>
    <row r="6625" spans="1:14" ht="15" customHeight="1">
      <c r="A6625" s="6" t="s">
        <v>405</v>
      </c>
      <c r="B6625" s="6" t="s">
        <v>3311</v>
      </c>
      <c r="C6625" s="6" t="s">
        <v>3571</v>
      </c>
      <c r="D6625" s="6">
        <f>(1125 + 1000 + 606)*10^-4</f>
        <v>0.27310000000000001</v>
      </c>
      <c r="E6625" s="14" t="s">
        <v>4809</v>
      </c>
      <c r="F6625" s="14">
        <f>중기기초자료!F8</f>
        <v>26400</v>
      </c>
      <c r="G6625" s="15">
        <f>TRUNC(F6625*D6625, 1)</f>
        <v>7209.8</v>
      </c>
      <c r="H6625" s="6" t="s">
        <v>5631</v>
      </c>
      <c r="I6625" s="6" t="s">
        <v>5631</v>
      </c>
      <c r="K6625" s="6" t="s">
        <v>724</v>
      </c>
      <c r="L6625" s="6" t="s">
        <v>5631</v>
      </c>
      <c r="M6625" s="6" t="s">
        <v>5339</v>
      </c>
      <c r="N6625" s="6" t="s">
        <v>3090</v>
      </c>
    </row>
    <row r="6626" spans="1:14" ht="15" customHeight="1">
      <c r="B6626" s="6" t="s">
        <v>4803</v>
      </c>
      <c r="G6626" s="14">
        <f>TRUNC(G6625, 0)</f>
        <v>7209</v>
      </c>
    </row>
    <row r="6627" spans="1:14" ht="15" customHeight="1">
      <c r="A6627" s="6" t="s">
        <v>3802</v>
      </c>
      <c r="B6627" s="6" t="s">
        <v>2171</v>
      </c>
      <c r="C6627" s="6" t="s">
        <v>4283</v>
      </c>
      <c r="D6627" s="6">
        <v>1.6</v>
      </c>
      <c r="E6627" s="16" t="s">
        <v>5542</v>
      </c>
      <c r="F6627" s="16">
        <f>중기기초자료!D731</f>
        <v>1223</v>
      </c>
      <c r="G6627" s="15">
        <f>TRUNC(F6627*D6627, 1)</f>
        <v>1956.8</v>
      </c>
      <c r="H6627" s="6" t="s">
        <v>5631</v>
      </c>
      <c r="I6627" s="6" t="s">
        <v>5631</v>
      </c>
      <c r="K6627" s="6" t="s">
        <v>3386</v>
      </c>
      <c r="L6627" s="6" t="s">
        <v>5631</v>
      </c>
      <c r="M6627" s="6" t="s">
        <v>1155</v>
      </c>
    </row>
    <row r="6628" spans="1:14" ht="15" customHeight="1">
      <c r="B6628" s="6" t="s">
        <v>5479</v>
      </c>
      <c r="C6628" s="6" t="s">
        <v>4236</v>
      </c>
      <c r="D6628" s="6">
        <v>16</v>
      </c>
      <c r="E6628" s="16" t="s">
        <v>2305</v>
      </c>
      <c r="F6628" s="16">
        <v>0</v>
      </c>
      <c r="G6628" s="15">
        <f>TRUNC((G6627) * D6628/100, 1)</f>
        <v>313</v>
      </c>
      <c r="H6628" s="6" t="s">
        <v>5631</v>
      </c>
      <c r="I6628" s="6" t="s">
        <v>5631</v>
      </c>
      <c r="K6628" s="6" t="s">
        <v>2015</v>
      </c>
      <c r="L6628" s="6" t="s">
        <v>5631</v>
      </c>
      <c r="M6628" s="6" t="s">
        <v>3749</v>
      </c>
      <c r="N6628" s="6" t="s">
        <v>3188</v>
      </c>
    </row>
    <row r="6629" spans="1:14" ht="15" customHeight="1">
      <c r="B6629" s="6" t="s">
        <v>4803</v>
      </c>
      <c r="G6629" s="14">
        <f>TRUNC(G6627+G6628, 0)</f>
        <v>2269</v>
      </c>
    </row>
    <row r="6630" spans="1:14" ht="15" customHeight="1">
      <c r="A6630" s="6" t="s">
        <v>2270</v>
      </c>
      <c r="B6630" s="6" t="s">
        <v>2417</v>
      </c>
      <c r="C6630" s="6" t="s">
        <v>2659</v>
      </c>
      <c r="D6630" s="6">
        <v>1</v>
      </c>
      <c r="E6630" s="15" t="s">
        <v>3317</v>
      </c>
      <c r="F6630" s="15">
        <f>TRUNC(중기기초자료!E721 * 중기전역변수!C19, 1)</f>
        <v>25758.7</v>
      </c>
      <c r="G6630" s="15">
        <f>TRUNC(F6630*D6630, 1)</f>
        <v>25758.7</v>
      </c>
      <c r="H6630" s="6" t="s">
        <v>5631</v>
      </c>
      <c r="I6630" s="6" t="s">
        <v>5388</v>
      </c>
      <c r="K6630" s="6" t="s">
        <v>4875</v>
      </c>
      <c r="L6630" s="6" t="s">
        <v>5631</v>
      </c>
      <c r="M6630" s="6" t="s">
        <v>3230</v>
      </c>
    </row>
    <row r="6631" spans="1:14" ht="15" customHeight="1">
      <c r="B6631" s="6" t="s">
        <v>4803</v>
      </c>
      <c r="G6631" s="14">
        <f>TRUNC(G6630, 0)</f>
        <v>25758</v>
      </c>
    </row>
    <row r="6632" spans="1:14" ht="15" customHeight="1">
      <c r="B6632" s="6" t="s">
        <v>588</v>
      </c>
      <c r="G6632" s="14">
        <f>TRUNC(G6626+G6629+G6631, 0)</f>
        <v>35236</v>
      </c>
    </row>
    <row r="6633" spans="1:14" ht="15" customHeight="1">
      <c r="A6633" s="13"/>
      <c r="B6633" s="13"/>
      <c r="C6633" s="13"/>
      <c r="D6633" s="13"/>
      <c r="E6633" s="13"/>
      <c r="F6633" s="13"/>
      <c r="G6633" s="13"/>
      <c r="H6633" s="13"/>
    </row>
    <row r="6634" spans="1:14" ht="15" customHeight="1">
      <c r="A6634" s="13" t="s">
        <v>4970</v>
      </c>
      <c r="B6634" s="13" t="s">
        <v>1899</v>
      </c>
      <c r="C6634" s="13"/>
      <c r="D6634" s="13"/>
      <c r="E6634" s="13"/>
      <c r="F6634" s="13"/>
      <c r="G6634" s="13"/>
      <c r="H6634" s="13"/>
      <c r="I6634" s="6" t="s">
        <v>5631</v>
      </c>
      <c r="J6634" s="6" t="s">
        <v>4397</v>
      </c>
    </row>
    <row r="6635" spans="1:14" ht="15" customHeight="1">
      <c r="A6635" s="13" t="s">
        <v>1567</v>
      </c>
      <c r="B6635" s="13" t="s">
        <v>2260</v>
      </c>
      <c r="C6635" s="13"/>
      <c r="D6635" s="13"/>
      <c r="E6635" s="13"/>
      <c r="F6635" s="13"/>
      <c r="G6635" s="13"/>
      <c r="H6635" s="13"/>
    </row>
    <row r="6636" spans="1:14" ht="15" customHeight="1">
      <c r="A6636" s="5" t="s">
        <v>4302</v>
      </c>
      <c r="B6636" s="5"/>
      <c r="C6636" s="5" t="s">
        <v>2755</v>
      </c>
      <c r="D6636" s="5" t="s">
        <v>182</v>
      </c>
      <c r="E6636" s="5" t="s">
        <v>5266</v>
      </c>
      <c r="F6636" s="5" t="s">
        <v>1321</v>
      </c>
      <c r="G6636" s="5" t="s">
        <v>780</v>
      </c>
      <c r="H6636" s="5" t="s">
        <v>1458</v>
      </c>
    </row>
    <row r="6637" spans="1:14" ht="15" customHeight="1">
      <c r="A6637" s="6" t="s">
        <v>405</v>
      </c>
      <c r="B6637" s="6" t="s">
        <v>768</v>
      </c>
      <c r="C6637" s="6" t="s">
        <v>518</v>
      </c>
      <c r="D6637" s="6">
        <f>(4677 + 0 + 0)*10^-4</f>
        <v>0.4677</v>
      </c>
      <c r="E6637" s="14" t="s">
        <v>740</v>
      </c>
      <c r="F6637" s="14">
        <f>중기기초자료!F582</f>
        <v>13517</v>
      </c>
      <c r="G6637" s="15">
        <f>TRUNC(F6637*D6637, 1)</f>
        <v>6321.9</v>
      </c>
      <c r="H6637" s="6" t="s">
        <v>5631</v>
      </c>
      <c r="I6637" s="6" t="s">
        <v>5631</v>
      </c>
      <c r="K6637" s="6" t="s">
        <v>724</v>
      </c>
      <c r="L6637" s="6" t="s">
        <v>5631</v>
      </c>
      <c r="M6637" s="6" t="s">
        <v>54</v>
      </c>
      <c r="N6637" s="6" t="s">
        <v>2065</v>
      </c>
    </row>
    <row r="6638" spans="1:14" ht="15" customHeight="1">
      <c r="B6638" s="6" t="s">
        <v>4803</v>
      </c>
      <c r="G6638" s="14">
        <f>TRUNC(G6637, 0)</f>
        <v>6321</v>
      </c>
    </row>
    <row r="6639" spans="1:14" ht="15" customHeight="1">
      <c r="A6639" s="6" t="s">
        <v>3802</v>
      </c>
      <c r="B6639" s="6" t="s">
        <v>3529</v>
      </c>
      <c r="C6639" s="6" t="s">
        <v>2130</v>
      </c>
      <c r="D6639" s="6">
        <v>3.73</v>
      </c>
      <c r="E6639" s="16" t="s">
        <v>5605</v>
      </c>
      <c r="F6639" s="16">
        <f>중기기초자료!D729</f>
        <v>0</v>
      </c>
      <c r="G6639" s="15">
        <f>TRUNC(F6639*D6639, 1)</f>
        <v>0</v>
      </c>
      <c r="H6639" s="6" t="s">
        <v>5631</v>
      </c>
      <c r="I6639" s="6" t="s">
        <v>5631</v>
      </c>
      <c r="K6639" s="6" t="s">
        <v>4875</v>
      </c>
      <c r="L6639" s="6" t="s">
        <v>5631</v>
      </c>
      <c r="M6639" s="6" t="s">
        <v>2941</v>
      </c>
    </row>
    <row r="6640" spans="1:14" ht="15" customHeight="1">
      <c r="B6640" s="6" t="s">
        <v>4803</v>
      </c>
      <c r="G6640" s="14">
        <f>TRUNC(G6639, 0)</f>
        <v>0</v>
      </c>
    </row>
    <row r="6641" spans="1:14" ht="15" customHeight="1">
      <c r="A6641" s="6" t="s">
        <v>2270</v>
      </c>
    </row>
    <row r="6642" spans="1:14" ht="15" customHeight="1">
      <c r="B6642" s="6" t="s">
        <v>4803</v>
      </c>
    </row>
    <row r="6643" spans="1:14" ht="15" customHeight="1">
      <c r="B6643" s="6" t="s">
        <v>588</v>
      </c>
      <c r="G6643" s="14">
        <f>TRUNC(G6638+G6640+G6642, 0)</f>
        <v>6321</v>
      </c>
    </row>
    <row r="6644" spans="1:14" ht="15" customHeight="1">
      <c r="A6644" s="13"/>
      <c r="B6644" s="13"/>
      <c r="C6644" s="13"/>
      <c r="D6644" s="13"/>
      <c r="E6644" s="13"/>
      <c r="F6644" s="13"/>
      <c r="G6644" s="13"/>
      <c r="H6644" s="13"/>
    </row>
    <row r="6645" spans="1:14" ht="15" customHeight="1">
      <c r="A6645" s="13" t="s">
        <v>4970</v>
      </c>
      <c r="B6645" s="13" t="s">
        <v>301</v>
      </c>
      <c r="C6645" s="13"/>
      <c r="D6645" s="13"/>
      <c r="E6645" s="13"/>
      <c r="F6645" s="13"/>
      <c r="G6645" s="13"/>
      <c r="H6645" s="13"/>
      <c r="I6645" s="6" t="s">
        <v>5631</v>
      </c>
      <c r="J6645" s="6" t="s">
        <v>4077</v>
      </c>
    </row>
    <row r="6646" spans="1:14" ht="15" customHeight="1">
      <c r="A6646" s="13" t="s">
        <v>1567</v>
      </c>
      <c r="B6646" s="13" t="s">
        <v>1159</v>
      </c>
      <c r="C6646" s="13"/>
      <c r="D6646" s="13"/>
      <c r="E6646" s="13"/>
      <c r="F6646" s="13"/>
      <c r="G6646" s="13"/>
      <c r="H6646" s="13"/>
    </row>
    <row r="6647" spans="1:14" ht="15" customHeight="1">
      <c r="A6647" s="5" t="s">
        <v>4302</v>
      </c>
      <c r="B6647" s="5"/>
      <c r="C6647" s="5" t="s">
        <v>2755</v>
      </c>
      <c r="D6647" s="5" t="s">
        <v>182</v>
      </c>
      <c r="E6647" s="5" t="s">
        <v>5266</v>
      </c>
      <c r="F6647" s="5" t="s">
        <v>1321</v>
      </c>
      <c r="G6647" s="5" t="s">
        <v>780</v>
      </c>
      <c r="H6647" s="5" t="s">
        <v>1458</v>
      </c>
    </row>
    <row r="6648" spans="1:14" ht="15" customHeight="1">
      <c r="A6648" s="6" t="s">
        <v>405</v>
      </c>
      <c r="B6648" s="6" t="s">
        <v>768</v>
      </c>
      <c r="C6648" s="6" t="s">
        <v>3376</v>
      </c>
      <c r="D6648" s="6">
        <f>(4677 + 0 + 0)*10^-4</f>
        <v>0.4677</v>
      </c>
      <c r="E6648" s="14" t="s">
        <v>740</v>
      </c>
      <c r="F6648" s="14">
        <f>중기기초자료!F583</f>
        <v>17716</v>
      </c>
      <c r="G6648" s="15">
        <f>TRUNC(F6648*D6648, 1)</f>
        <v>8285.7000000000007</v>
      </c>
      <c r="H6648" s="6" t="s">
        <v>5631</v>
      </c>
      <c r="I6648" s="6" t="s">
        <v>5631</v>
      </c>
      <c r="K6648" s="6" t="s">
        <v>724</v>
      </c>
      <c r="L6648" s="6" t="s">
        <v>5631</v>
      </c>
      <c r="M6648" s="6" t="s">
        <v>2473</v>
      </c>
      <c r="N6648" s="6" t="s">
        <v>2065</v>
      </c>
    </row>
    <row r="6649" spans="1:14" ht="15" customHeight="1">
      <c r="B6649" s="6" t="s">
        <v>4803</v>
      </c>
      <c r="G6649" s="14">
        <f>TRUNC(G6648, 0)</f>
        <v>8285</v>
      </c>
    </row>
    <row r="6650" spans="1:14" ht="15" customHeight="1">
      <c r="A6650" s="6" t="s">
        <v>3802</v>
      </c>
      <c r="B6650" s="6" t="s">
        <v>3529</v>
      </c>
      <c r="C6650" s="6" t="s">
        <v>2130</v>
      </c>
      <c r="D6650" s="6">
        <v>7.46</v>
      </c>
      <c r="E6650" s="16" t="s">
        <v>5605</v>
      </c>
      <c r="F6650" s="16">
        <f>중기기초자료!D729</f>
        <v>0</v>
      </c>
      <c r="G6650" s="15">
        <f>TRUNC(F6650*D6650, 1)</f>
        <v>0</v>
      </c>
      <c r="H6650" s="6" t="s">
        <v>5631</v>
      </c>
      <c r="I6650" s="6" t="s">
        <v>5631</v>
      </c>
      <c r="K6650" s="6" t="s">
        <v>4875</v>
      </c>
      <c r="L6650" s="6" t="s">
        <v>5631</v>
      </c>
      <c r="M6650" s="6" t="s">
        <v>2941</v>
      </c>
    </row>
    <row r="6651" spans="1:14" ht="15" customHeight="1">
      <c r="B6651" s="6" t="s">
        <v>4803</v>
      </c>
      <c r="G6651" s="14">
        <f>TRUNC(G6650, 0)</f>
        <v>0</v>
      </c>
    </row>
    <row r="6652" spans="1:14" ht="15" customHeight="1">
      <c r="A6652" s="6" t="s">
        <v>2270</v>
      </c>
    </row>
    <row r="6653" spans="1:14" ht="15" customHeight="1">
      <c r="B6653" s="6" t="s">
        <v>4803</v>
      </c>
    </row>
    <row r="6654" spans="1:14" ht="15" customHeight="1">
      <c r="B6654" s="6" t="s">
        <v>588</v>
      </c>
      <c r="G6654" s="14">
        <f>TRUNC(G6649+G6651+G6653, 0)</f>
        <v>8285</v>
      </c>
    </row>
    <row r="6655" spans="1:14" ht="15" customHeight="1">
      <c r="A6655" s="13"/>
      <c r="B6655" s="13"/>
      <c r="C6655" s="13"/>
      <c r="D6655" s="13"/>
      <c r="E6655" s="13"/>
      <c r="F6655" s="13"/>
      <c r="G6655" s="13"/>
      <c r="H6655" s="13"/>
    </row>
    <row r="6656" spans="1:14" ht="15" customHeight="1">
      <c r="A6656" s="13" t="s">
        <v>4970</v>
      </c>
      <c r="B6656" s="13" t="s">
        <v>4771</v>
      </c>
      <c r="C6656" s="13"/>
      <c r="D6656" s="13"/>
      <c r="E6656" s="13"/>
      <c r="F6656" s="13"/>
      <c r="G6656" s="13"/>
      <c r="H6656" s="13"/>
      <c r="I6656" s="6" t="s">
        <v>5631</v>
      </c>
      <c r="J6656" s="6" t="s">
        <v>2268</v>
      </c>
    </row>
    <row r="6657" spans="1:14" ht="15" customHeight="1">
      <c r="A6657" s="13" t="s">
        <v>1567</v>
      </c>
      <c r="B6657" s="13" t="s">
        <v>227</v>
      </c>
      <c r="C6657" s="13"/>
      <c r="D6657" s="13"/>
      <c r="E6657" s="13"/>
      <c r="F6657" s="13"/>
      <c r="G6657" s="13"/>
      <c r="H6657" s="13"/>
    </row>
    <row r="6658" spans="1:14" ht="15" customHeight="1">
      <c r="A6658" s="5" t="s">
        <v>4302</v>
      </c>
      <c r="B6658" s="5"/>
      <c r="C6658" s="5" t="s">
        <v>2755</v>
      </c>
      <c r="D6658" s="5" t="s">
        <v>182</v>
      </c>
      <c r="E6658" s="5" t="s">
        <v>5266</v>
      </c>
      <c r="F6658" s="5" t="s">
        <v>1321</v>
      </c>
      <c r="G6658" s="5" t="s">
        <v>780</v>
      </c>
      <c r="H6658" s="5" t="s">
        <v>1458</v>
      </c>
    </row>
    <row r="6659" spans="1:14" ht="15" customHeight="1">
      <c r="A6659" s="6" t="s">
        <v>405</v>
      </c>
      <c r="B6659" s="6" t="s">
        <v>768</v>
      </c>
      <c r="C6659" s="6" t="s">
        <v>5586</v>
      </c>
      <c r="D6659" s="6">
        <f>(4677 + 0 + 0)*10^-4</f>
        <v>0.4677</v>
      </c>
      <c r="E6659" s="14" t="s">
        <v>740</v>
      </c>
      <c r="F6659" s="14">
        <f>중기기초자료!F584</f>
        <v>33000</v>
      </c>
      <c r="G6659" s="15">
        <f>TRUNC(F6659*D6659, 1)</f>
        <v>15434.1</v>
      </c>
      <c r="H6659" s="6" t="s">
        <v>5631</v>
      </c>
      <c r="I6659" s="6" t="s">
        <v>5631</v>
      </c>
      <c r="K6659" s="6" t="s">
        <v>724</v>
      </c>
      <c r="L6659" s="6" t="s">
        <v>5631</v>
      </c>
      <c r="M6659" s="6" t="s">
        <v>3723</v>
      </c>
      <c r="N6659" s="6" t="s">
        <v>2065</v>
      </c>
    </row>
    <row r="6660" spans="1:14" ht="15" customHeight="1">
      <c r="B6660" s="6" t="s">
        <v>4803</v>
      </c>
      <c r="G6660" s="14">
        <f>TRUNC(G6659, 0)</f>
        <v>15434</v>
      </c>
    </row>
    <row r="6661" spans="1:14" ht="15" customHeight="1">
      <c r="A6661" s="6" t="s">
        <v>3802</v>
      </c>
      <c r="B6661" s="6" t="s">
        <v>3529</v>
      </c>
      <c r="C6661" s="6" t="s">
        <v>2130</v>
      </c>
      <c r="D6661" s="6">
        <v>37</v>
      </c>
      <c r="E6661" s="16" t="s">
        <v>5605</v>
      </c>
      <c r="F6661" s="16">
        <f>중기기초자료!D729</f>
        <v>0</v>
      </c>
      <c r="G6661" s="15">
        <f>TRUNC(F6661*D6661, 1)</f>
        <v>0</v>
      </c>
      <c r="H6661" s="6" t="s">
        <v>5631</v>
      </c>
      <c r="I6661" s="6" t="s">
        <v>5631</v>
      </c>
      <c r="K6661" s="6" t="s">
        <v>4875</v>
      </c>
      <c r="L6661" s="6" t="s">
        <v>5631</v>
      </c>
      <c r="M6661" s="6" t="s">
        <v>2941</v>
      </c>
    </row>
    <row r="6662" spans="1:14" ht="15" customHeight="1">
      <c r="B6662" s="6" t="s">
        <v>4803</v>
      </c>
      <c r="G6662" s="14">
        <f>TRUNC(G6661, 0)</f>
        <v>0</v>
      </c>
    </row>
    <row r="6663" spans="1:14" ht="15" customHeight="1">
      <c r="A6663" s="6" t="s">
        <v>2270</v>
      </c>
    </row>
    <row r="6664" spans="1:14" ht="15" customHeight="1">
      <c r="B6664" s="6" t="s">
        <v>4803</v>
      </c>
    </row>
    <row r="6665" spans="1:14" ht="15" customHeight="1">
      <c r="B6665" s="6" t="s">
        <v>588</v>
      </c>
      <c r="G6665" s="14">
        <f>TRUNC(G6660+G6662+G6664, 0)</f>
        <v>15434</v>
      </c>
    </row>
    <row r="6666" spans="1:14" ht="15" customHeight="1">
      <c r="A6666" s="13"/>
      <c r="B6666" s="13"/>
      <c r="C6666" s="13"/>
      <c r="D6666" s="13"/>
      <c r="E6666" s="13"/>
      <c r="F6666" s="13"/>
      <c r="G6666" s="13"/>
      <c r="H6666" s="13"/>
    </row>
    <row r="6667" spans="1:14" ht="15" customHeight="1">
      <c r="A6667" s="13" t="s">
        <v>4970</v>
      </c>
      <c r="B6667" s="13" t="s">
        <v>912</v>
      </c>
      <c r="C6667" s="13"/>
      <c r="D6667" s="13"/>
      <c r="E6667" s="13"/>
      <c r="F6667" s="13"/>
      <c r="G6667" s="13"/>
      <c r="H6667" s="13"/>
      <c r="I6667" s="6" t="s">
        <v>5631</v>
      </c>
      <c r="J6667" s="6" t="s">
        <v>4430</v>
      </c>
    </row>
    <row r="6668" spans="1:14" ht="15" customHeight="1">
      <c r="A6668" s="13" t="s">
        <v>1567</v>
      </c>
      <c r="B6668" s="13" t="s">
        <v>4601</v>
      </c>
      <c r="C6668" s="13"/>
      <c r="D6668" s="13"/>
      <c r="E6668" s="13"/>
      <c r="F6668" s="13"/>
      <c r="G6668" s="13"/>
      <c r="H6668" s="13"/>
    </row>
    <row r="6669" spans="1:14" ht="15" customHeight="1">
      <c r="A6669" s="5" t="s">
        <v>4302</v>
      </c>
      <c r="B6669" s="5"/>
      <c r="C6669" s="5" t="s">
        <v>2755</v>
      </c>
      <c r="D6669" s="5" t="s">
        <v>182</v>
      </c>
      <c r="E6669" s="5" t="s">
        <v>5266</v>
      </c>
      <c r="F6669" s="5" t="s">
        <v>1321</v>
      </c>
      <c r="G6669" s="5" t="s">
        <v>780</v>
      </c>
      <c r="H6669" s="5" t="s">
        <v>1458</v>
      </c>
    </row>
    <row r="6670" spans="1:14" ht="15" customHeight="1">
      <c r="A6670" s="6" t="s">
        <v>405</v>
      </c>
      <c r="B6670" s="6" t="s">
        <v>4806</v>
      </c>
      <c r="C6670" s="6" t="s">
        <v>194</v>
      </c>
      <c r="D6670" s="6">
        <f>(3708 + 0 + 0)*10^-4</f>
        <v>0.37080000000000002</v>
      </c>
      <c r="E6670" s="14" t="s">
        <v>740</v>
      </c>
      <c r="F6670" s="14">
        <f>중기기초자료!F585</f>
        <v>4552</v>
      </c>
      <c r="G6670" s="15">
        <f>TRUNC(F6670*D6670, 1)</f>
        <v>1687.8</v>
      </c>
      <c r="H6670" s="6" t="s">
        <v>5631</v>
      </c>
      <c r="I6670" s="6" t="s">
        <v>5631</v>
      </c>
      <c r="K6670" s="6" t="s">
        <v>724</v>
      </c>
      <c r="L6670" s="6" t="s">
        <v>5631</v>
      </c>
      <c r="M6670" s="6" t="s">
        <v>43</v>
      </c>
      <c r="N6670" s="6" t="s">
        <v>2927</v>
      </c>
    </row>
    <row r="6671" spans="1:14" ht="15" customHeight="1">
      <c r="B6671" s="6" t="s">
        <v>4803</v>
      </c>
      <c r="G6671" s="14">
        <f>TRUNC(G6670, 0)</f>
        <v>1687</v>
      </c>
    </row>
    <row r="6672" spans="1:14" ht="15" customHeight="1">
      <c r="A6672" s="6" t="s">
        <v>3802</v>
      </c>
      <c r="B6672" s="6" t="s">
        <v>3250</v>
      </c>
      <c r="C6672" s="6" t="s">
        <v>4283</v>
      </c>
      <c r="D6672" s="6">
        <v>1.3</v>
      </c>
      <c r="E6672" s="16" t="s">
        <v>5542</v>
      </c>
      <c r="F6672" s="16">
        <f>중기기초자료!D730</f>
        <v>1399</v>
      </c>
      <c r="G6672" s="15">
        <f>TRUNC(F6672*D6672, 1)</f>
        <v>1818.7</v>
      </c>
      <c r="H6672" s="6" t="s">
        <v>5631</v>
      </c>
      <c r="I6672" s="6" t="s">
        <v>5631</v>
      </c>
      <c r="K6672" s="6" t="s">
        <v>4875</v>
      </c>
      <c r="L6672" s="6" t="s">
        <v>5631</v>
      </c>
      <c r="M6672" s="6" t="s">
        <v>4799</v>
      </c>
    </row>
    <row r="6673" spans="1:14" ht="15" customHeight="1">
      <c r="B6673" s="6" t="s">
        <v>1072</v>
      </c>
      <c r="C6673" s="6" t="s">
        <v>4236</v>
      </c>
      <c r="D6673" s="6">
        <v>2</v>
      </c>
      <c r="E6673" s="16" t="s">
        <v>2305</v>
      </c>
      <c r="F6673" s="16">
        <v>0</v>
      </c>
      <c r="G6673" s="15">
        <f>TRUNC((G6672) * D6673/100, 1)</f>
        <v>36.299999999999997</v>
      </c>
      <c r="H6673" s="6" t="s">
        <v>5631</v>
      </c>
      <c r="I6673" s="6" t="s">
        <v>5631</v>
      </c>
      <c r="K6673" s="6" t="s">
        <v>3386</v>
      </c>
      <c r="L6673" s="6" t="s">
        <v>5631</v>
      </c>
      <c r="M6673" s="6" t="s">
        <v>3749</v>
      </c>
      <c r="N6673" s="6" t="s">
        <v>5631</v>
      </c>
    </row>
    <row r="6674" spans="1:14" ht="15" customHeight="1">
      <c r="B6674" s="6" t="s">
        <v>4803</v>
      </c>
      <c r="G6674" s="14">
        <f>TRUNC(G6672+G6673, 0)</f>
        <v>1855</v>
      </c>
    </row>
    <row r="6675" spans="1:14" ht="15" customHeight="1">
      <c r="A6675" s="6" t="s">
        <v>2270</v>
      </c>
    </row>
    <row r="6676" spans="1:14" ht="15" customHeight="1">
      <c r="B6676" s="6" t="s">
        <v>4803</v>
      </c>
    </row>
    <row r="6677" spans="1:14" ht="15" customHeight="1">
      <c r="B6677" s="6" t="s">
        <v>588</v>
      </c>
      <c r="G6677" s="14">
        <f>TRUNC(G6671+G6674+G6676, 0)</f>
        <v>3542</v>
      </c>
    </row>
    <row r="6678" spans="1:14" ht="15" customHeight="1">
      <c r="A6678" s="13"/>
      <c r="B6678" s="13"/>
      <c r="C6678" s="13"/>
      <c r="D6678" s="13"/>
      <c r="E6678" s="13"/>
      <c r="F6678" s="13"/>
      <c r="G6678" s="13"/>
      <c r="H6678" s="13"/>
    </row>
    <row r="6679" spans="1:14" ht="15" customHeight="1">
      <c r="A6679" s="13" t="s">
        <v>4970</v>
      </c>
      <c r="B6679" s="13" t="s">
        <v>2395</v>
      </c>
      <c r="C6679" s="13"/>
      <c r="D6679" s="13"/>
      <c r="E6679" s="13"/>
      <c r="F6679" s="13"/>
      <c r="G6679" s="13"/>
      <c r="H6679" s="13"/>
      <c r="I6679" s="6" t="s">
        <v>5631</v>
      </c>
      <c r="J6679" s="6" t="s">
        <v>2433</v>
      </c>
    </row>
    <row r="6680" spans="1:14" ht="15" customHeight="1">
      <c r="A6680" s="13" t="s">
        <v>1567</v>
      </c>
      <c r="B6680" s="13" t="s">
        <v>232</v>
      </c>
      <c r="C6680" s="13"/>
      <c r="D6680" s="13"/>
      <c r="E6680" s="13"/>
      <c r="F6680" s="13"/>
      <c r="G6680" s="13"/>
      <c r="H6680" s="13"/>
    </row>
    <row r="6681" spans="1:14" ht="15" customHeight="1">
      <c r="A6681" s="5" t="s">
        <v>4302</v>
      </c>
      <c r="B6681" s="5"/>
      <c r="C6681" s="5" t="s">
        <v>2755</v>
      </c>
      <c r="D6681" s="5" t="s">
        <v>182</v>
      </c>
      <c r="E6681" s="5" t="s">
        <v>5266</v>
      </c>
      <c r="F6681" s="5" t="s">
        <v>1321</v>
      </c>
      <c r="G6681" s="5" t="s">
        <v>780</v>
      </c>
      <c r="H6681" s="5" t="s">
        <v>1458</v>
      </c>
    </row>
    <row r="6682" spans="1:14" ht="15" customHeight="1">
      <c r="A6682" s="6" t="s">
        <v>405</v>
      </c>
      <c r="B6682" s="6" t="s">
        <v>2662</v>
      </c>
      <c r="C6682" s="6" t="s">
        <v>5359</v>
      </c>
      <c r="D6682" s="6">
        <f>(3375 + 0 + 0)*10^-4</f>
        <v>0.33750000000000002</v>
      </c>
      <c r="E6682" s="14" t="s">
        <v>740</v>
      </c>
      <c r="F6682" s="14">
        <f>중기기초자료!F586</f>
        <v>30</v>
      </c>
      <c r="G6682" s="15">
        <f>TRUNC(F6682*D6682, 1)</f>
        <v>10.1</v>
      </c>
      <c r="H6682" s="6" t="s">
        <v>5631</v>
      </c>
      <c r="I6682" s="6" t="s">
        <v>5631</v>
      </c>
      <c r="K6682" s="6" t="s">
        <v>724</v>
      </c>
      <c r="L6682" s="6" t="s">
        <v>5631</v>
      </c>
      <c r="M6682" s="6" t="s">
        <v>3555</v>
      </c>
      <c r="N6682" s="6" t="s">
        <v>838</v>
      </c>
    </row>
    <row r="6683" spans="1:14" ht="15" customHeight="1">
      <c r="B6683" s="6" t="s">
        <v>4803</v>
      </c>
      <c r="G6683" s="14">
        <f>TRUNC(G6682, 0)</f>
        <v>10</v>
      </c>
    </row>
    <row r="6684" spans="1:14" ht="15" customHeight="1">
      <c r="A6684" s="6" t="s">
        <v>3802</v>
      </c>
      <c r="B6684" s="6" t="s">
        <v>3529</v>
      </c>
      <c r="C6684" s="6" t="s">
        <v>2130</v>
      </c>
      <c r="D6684" s="6">
        <v>1.49</v>
      </c>
      <c r="E6684" s="16" t="s">
        <v>5605</v>
      </c>
      <c r="F6684" s="16">
        <f>중기기초자료!D729</f>
        <v>0</v>
      </c>
      <c r="G6684" s="15">
        <f>TRUNC(F6684*D6684, 1)</f>
        <v>0</v>
      </c>
      <c r="H6684" s="6" t="s">
        <v>5631</v>
      </c>
      <c r="I6684" s="6" t="s">
        <v>5631</v>
      </c>
      <c r="K6684" s="6" t="s">
        <v>4875</v>
      </c>
      <c r="L6684" s="6" t="s">
        <v>5631</v>
      </c>
      <c r="M6684" s="6" t="s">
        <v>2941</v>
      </c>
    </row>
    <row r="6685" spans="1:14" ht="15" customHeight="1">
      <c r="B6685" s="6" t="s">
        <v>4803</v>
      </c>
      <c r="G6685" s="14">
        <f>TRUNC(G6684, 0)</f>
        <v>0</v>
      </c>
    </row>
    <row r="6686" spans="1:14" ht="15" customHeight="1">
      <c r="A6686" s="6" t="s">
        <v>2270</v>
      </c>
    </row>
    <row r="6687" spans="1:14" ht="15" customHeight="1">
      <c r="B6687" s="6" t="s">
        <v>4803</v>
      </c>
    </row>
    <row r="6688" spans="1:14" ht="15" customHeight="1">
      <c r="B6688" s="6" t="s">
        <v>588</v>
      </c>
      <c r="G6688" s="14">
        <f>TRUNC(G6683+G6685+G6687, 0)</f>
        <v>10</v>
      </c>
    </row>
    <row r="6689" spans="1:14" ht="15" customHeight="1">
      <c r="A6689" s="13"/>
      <c r="B6689" s="13"/>
      <c r="C6689" s="13"/>
      <c r="D6689" s="13"/>
      <c r="E6689" s="13"/>
      <c r="F6689" s="13"/>
      <c r="G6689" s="13"/>
      <c r="H6689" s="13"/>
    </row>
    <row r="6690" spans="1:14" ht="15" customHeight="1">
      <c r="A6690" s="13" t="s">
        <v>4970</v>
      </c>
      <c r="B6690" s="13" t="s">
        <v>3274</v>
      </c>
      <c r="C6690" s="13"/>
      <c r="D6690" s="13"/>
      <c r="E6690" s="13"/>
      <c r="F6690" s="13"/>
      <c r="G6690" s="13"/>
      <c r="H6690" s="13"/>
      <c r="I6690" s="6" t="s">
        <v>5631</v>
      </c>
      <c r="J6690" s="6" t="s">
        <v>4034</v>
      </c>
    </row>
    <row r="6691" spans="1:14" ht="15" customHeight="1">
      <c r="A6691" s="13" t="s">
        <v>1567</v>
      </c>
      <c r="B6691" s="13" t="s">
        <v>5411</v>
      </c>
      <c r="C6691" s="13"/>
      <c r="D6691" s="13"/>
      <c r="E6691" s="13"/>
      <c r="F6691" s="13"/>
      <c r="G6691" s="13"/>
      <c r="H6691" s="13"/>
    </row>
    <row r="6692" spans="1:14" ht="15" customHeight="1">
      <c r="A6692" s="5" t="s">
        <v>4302</v>
      </c>
      <c r="B6692" s="5"/>
      <c r="C6692" s="5" t="s">
        <v>2755</v>
      </c>
      <c r="D6692" s="5" t="s">
        <v>182</v>
      </c>
      <c r="E6692" s="5" t="s">
        <v>5266</v>
      </c>
      <c r="F6692" s="5" t="s">
        <v>1321</v>
      </c>
      <c r="G6692" s="5" t="s">
        <v>780</v>
      </c>
      <c r="H6692" s="5" t="s">
        <v>1458</v>
      </c>
    </row>
    <row r="6693" spans="1:14" ht="15" customHeight="1">
      <c r="A6693" s="6" t="s">
        <v>405</v>
      </c>
      <c r="B6693" s="6" t="s">
        <v>2361</v>
      </c>
      <c r="C6693" s="6" t="s">
        <v>518</v>
      </c>
      <c r="D6693" s="6">
        <f>(5313 + 0 + 0)*10^-4</f>
        <v>0.53129999999999999</v>
      </c>
      <c r="E6693" s="14" t="s">
        <v>740</v>
      </c>
      <c r="F6693" s="14">
        <f>중기기초자료!F587</f>
        <v>2142</v>
      </c>
      <c r="G6693" s="15">
        <f>TRUNC(F6693*D6693, 1)</f>
        <v>1138</v>
      </c>
      <c r="H6693" s="6" t="s">
        <v>5631</v>
      </c>
      <c r="I6693" s="6" t="s">
        <v>5631</v>
      </c>
      <c r="K6693" s="6" t="s">
        <v>724</v>
      </c>
      <c r="L6693" s="6" t="s">
        <v>5631</v>
      </c>
      <c r="M6693" s="6" t="s">
        <v>2512</v>
      </c>
      <c r="N6693" s="6" t="s">
        <v>49</v>
      </c>
    </row>
    <row r="6694" spans="1:14" ht="15" customHeight="1">
      <c r="B6694" s="6" t="s">
        <v>4803</v>
      </c>
      <c r="G6694" s="14">
        <f>TRUNC(G6693, 0)</f>
        <v>1138</v>
      </c>
    </row>
    <row r="6695" spans="1:14" ht="15" customHeight="1">
      <c r="A6695" s="6" t="s">
        <v>3802</v>
      </c>
      <c r="B6695" s="6" t="s">
        <v>3250</v>
      </c>
      <c r="C6695" s="6" t="s">
        <v>4283</v>
      </c>
      <c r="D6695" s="6">
        <v>1</v>
      </c>
      <c r="E6695" s="16" t="s">
        <v>5542</v>
      </c>
      <c r="F6695" s="16">
        <f>중기기초자료!D730</f>
        <v>1399</v>
      </c>
      <c r="G6695" s="15">
        <f>TRUNC(F6695*D6695, 1)</f>
        <v>1399</v>
      </c>
      <c r="H6695" s="6" t="s">
        <v>5631</v>
      </c>
      <c r="I6695" s="6" t="s">
        <v>5631</v>
      </c>
      <c r="K6695" s="6" t="s">
        <v>4875</v>
      </c>
      <c r="L6695" s="6" t="s">
        <v>5631</v>
      </c>
      <c r="M6695" s="6" t="s">
        <v>4799</v>
      </c>
    </row>
    <row r="6696" spans="1:14" ht="15" customHeight="1">
      <c r="B6696" s="6" t="s">
        <v>1072</v>
      </c>
      <c r="C6696" s="6" t="s">
        <v>4236</v>
      </c>
      <c r="D6696" s="6">
        <v>10</v>
      </c>
      <c r="E6696" s="16" t="s">
        <v>2305</v>
      </c>
      <c r="F6696" s="16">
        <v>0</v>
      </c>
      <c r="G6696" s="15">
        <f>TRUNC((G6695) * D6696/100, 1)</f>
        <v>139.9</v>
      </c>
      <c r="H6696" s="6" t="s">
        <v>5631</v>
      </c>
      <c r="I6696" s="6" t="s">
        <v>5631</v>
      </c>
      <c r="K6696" s="6" t="s">
        <v>3386</v>
      </c>
      <c r="L6696" s="6" t="s">
        <v>5631</v>
      </c>
      <c r="M6696" s="6" t="s">
        <v>3749</v>
      </c>
      <c r="N6696" s="6" t="s">
        <v>5631</v>
      </c>
    </row>
    <row r="6697" spans="1:14" ht="15" customHeight="1">
      <c r="B6697" s="6" t="s">
        <v>4803</v>
      </c>
      <c r="G6697" s="14">
        <f>TRUNC(G6695+G6696, 0)</f>
        <v>1538</v>
      </c>
    </row>
    <row r="6698" spans="1:14" ht="15" customHeight="1">
      <c r="A6698" s="6" t="s">
        <v>2270</v>
      </c>
    </row>
    <row r="6699" spans="1:14" ht="15" customHeight="1">
      <c r="B6699" s="6" t="s">
        <v>4803</v>
      </c>
    </row>
    <row r="6700" spans="1:14" ht="15" customHeight="1">
      <c r="B6700" s="6" t="s">
        <v>588</v>
      </c>
      <c r="G6700" s="14">
        <f>TRUNC(G6694+G6697+G6699, 0)</f>
        <v>2676</v>
      </c>
    </row>
    <row r="6701" spans="1:14" ht="15" customHeight="1">
      <c r="A6701" s="13"/>
      <c r="B6701" s="13"/>
      <c r="C6701" s="13"/>
      <c r="D6701" s="13"/>
      <c r="E6701" s="13"/>
      <c r="F6701" s="13"/>
      <c r="G6701" s="13"/>
      <c r="H6701" s="13"/>
    </row>
    <row r="6702" spans="1:14" ht="15" customHeight="1">
      <c r="A6702" s="13" t="s">
        <v>4970</v>
      </c>
      <c r="B6702" s="13" t="s">
        <v>5015</v>
      </c>
      <c r="C6702" s="13"/>
      <c r="D6702" s="13"/>
      <c r="E6702" s="13"/>
      <c r="F6702" s="13"/>
      <c r="G6702" s="13"/>
      <c r="H6702" s="13"/>
      <c r="I6702" s="6" t="s">
        <v>5631</v>
      </c>
      <c r="J6702" s="6" t="s">
        <v>224</v>
      </c>
    </row>
    <row r="6703" spans="1:14" ht="15" customHeight="1">
      <c r="A6703" s="13" t="s">
        <v>1567</v>
      </c>
      <c r="B6703" s="13" t="s">
        <v>1911</v>
      </c>
      <c r="C6703" s="13"/>
      <c r="D6703" s="13"/>
      <c r="E6703" s="13"/>
      <c r="F6703" s="13"/>
      <c r="G6703" s="13"/>
      <c r="H6703" s="13"/>
    </row>
    <row r="6704" spans="1:14" ht="15" customHeight="1">
      <c r="A6704" s="5" t="s">
        <v>4302</v>
      </c>
      <c r="B6704" s="5"/>
      <c r="C6704" s="5" t="s">
        <v>2755</v>
      </c>
      <c r="D6704" s="5" t="s">
        <v>182</v>
      </c>
      <c r="E6704" s="5" t="s">
        <v>5266</v>
      </c>
      <c r="F6704" s="5" t="s">
        <v>1321</v>
      </c>
      <c r="G6704" s="5" t="s">
        <v>780</v>
      </c>
      <c r="H6704" s="5" t="s">
        <v>1458</v>
      </c>
    </row>
    <row r="6705" spans="1:14" ht="15" customHeight="1">
      <c r="A6705" s="6" t="s">
        <v>405</v>
      </c>
      <c r="B6705" s="6" t="s">
        <v>2685</v>
      </c>
      <c r="C6705" s="6" t="s">
        <v>4699</v>
      </c>
      <c r="D6705" s="6">
        <f>(5000 + 0 + 0)*10^-4</f>
        <v>0.5</v>
      </c>
      <c r="E6705" s="14" t="s">
        <v>740</v>
      </c>
      <c r="F6705" s="14">
        <f>중기기초자료!F588</f>
        <v>13</v>
      </c>
      <c r="G6705" s="15">
        <f>TRUNC(F6705*D6705, 1)</f>
        <v>6.5</v>
      </c>
      <c r="H6705" s="6" t="s">
        <v>5631</v>
      </c>
      <c r="I6705" s="6" t="s">
        <v>5631</v>
      </c>
      <c r="K6705" s="6" t="s">
        <v>724</v>
      </c>
      <c r="L6705" s="6" t="s">
        <v>5631</v>
      </c>
      <c r="M6705" s="6" t="s">
        <v>4239</v>
      </c>
      <c r="N6705" s="6" t="s">
        <v>5255</v>
      </c>
    </row>
    <row r="6706" spans="1:14" ht="15" customHeight="1">
      <c r="B6706" s="6" t="s">
        <v>4803</v>
      </c>
      <c r="G6706" s="14">
        <f>TRUNC(G6705, 0)</f>
        <v>6</v>
      </c>
    </row>
    <row r="6707" spans="1:14" ht="15" customHeight="1">
      <c r="A6707" s="6" t="s">
        <v>3802</v>
      </c>
    </row>
    <row r="6708" spans="1:14" ht="15" customHeight="1">
      <c r="B6708" s="6" t="s">
        <v>4803</v>
      </c>
    </row>
    <row r="6709" spans="1:14" ht="15" customHeight="1">
      <c r="A6709" s="6" t="s">
        <v>2270</v>
      </c>
    </row>
    <row r="6710" spans="1:14" ht="15" customHeight="1">
      <c r="B6710" s="6" t="s">
        <v>4803</v>
      </c>
    </row>
    <row r="6711" spans="1:14" ht="15" customHeight="1">
      <c r="B6711" s="6" t="s">
        <v>588</v>
      </c>
      <c r="G6711" s="14">
        <f>TRUNC(G6706+G6708+G6710, 0)</f>
        <v>6</v>
      </c>
    </row>
    <row r="6712" spans="1:14" ht="15" customHeight="1">
      <c r="A6712" s="13"/>
      <c r="B6712" s="13"/>
      <c r="C6712" s="13"/>
      <c r="D6712" s="13"/>
      <c r="E6712" s="13"/>
      <c r="F6712" s="13"/>
      <c r="G6712" s="13"/>
      <c r="H6712" s="13"/>
    </row>
    <row r="6713" spans="1:14" ht="15" customHeight="1">
      <c r="A6713" s="13" t="s">
        <v>4970</v>
      </c>
      <c r="B6713" s="13" t="s">
        <v>2990</v>
      </c>
      <c r="C6713" s="13"/>
      <c r="D6713" s="13"/>
      <c r="E6713" s="13"/>
      <c r="F6713" s="13"/>
      <c r="G6713" s="13"/>
      <c r="H6713" s="13"/>
      <c r="I6713" s="6" t="s">
        <v>5631</v>
      </c>
      <c r="J6713" s="6" t="s">
        <v>4026</v>
      </c>
    </row>
    <row r="6714" spans="1:14" ht="15" customHeight="1">
      <c r="A6714" s="13" t="s">
        <v>1567</v>
      </c>
      <c r="B6714" s="13" t="s">
        <v>705</v>
      </c>
      <c r="C6714" s="13"/>
      <c r="D6714" s="13"/>
      <c r="E6714" s="13"/>
      <c r="F6714" s="13"/>
      <c r="G6714" s="13"/>
      <c r="H6714" s="13"/>
    </row>
    <row r="6715" spans="1:14" ht="15" customHeight="1">
      <c r="A6715" s="5" t="s">
        <v>4302</v>
      </c>
      <c r="B6715" s="5"/>
      <c r="C6715" s="5" t="s">
        <v>2755</v>
      </c>
      <c r="D6715" s="5" t="s">
        <v>182</v>
      </c>
      <c r="E6715" s="5" t="s">
        <v>5266</v>
      </c>
      <c r="F6715" s="5" t="s">
        <v>1321</v>
      </c>
      <c r="G6715" s="5" t="s">
        <v>780</v>
      </c>
      <c r="H6715" s="5" t="s">
        <v>1458</v>
      </c>
    </row>
    <row r="6716" spans="1:14" ht="15" customHeight="1">
      <c r="A6716" s="6" t="s">
        <v>405</v>
      </c>
      <c r="B6716" s="6" t="s">
        <v>1268</v>
      </c>
      <c r="C6716" s="6" t="s">
        <v>1749</v>
      </c>
      <c r="D6716" s="6">
        <f>(5625 + 0 + 0)*10^-4</f>
        <v>0.5625</v>
      </c>
      <c r="E6716" s="14" t="s">
        <v>740</v>
      </c>
      <c r="F6716" s="14">
        <f>중기기초자료!F589</f>
        <v>97</v>
      </c>
      <c r="G6716" s="15">
        <f>TRUNC(F6716*D6716, 1)</f>
        <v>54.5</v>
      </c>
      <c r="H6716" s="6" t="s">
        <v>5631</v>
      </c>
      <c r="I6716" s="6" t="s">
        <v>5631</v>
      </c>
      <c r="K6716" s="6" t="s">
        <v>724</v>
      </c>
      <c r="L6716" s="6" t="s">
        <v>5631</v>
      </c>
      <c r="M6716" s="6" t="s">
        <v>2506</v>
      </c>
      <c r="N6716" s="6" t="s">
        <v>5251</v>
      </c>
    </row>
    <row r="6717" spans="1:14" ht="15" customHeight="1">
      <c r="B6717" s="6" t="s">
        <v>4803</v>
      </c>
      <c r="G6717" s="14">
        <f>TRUNC(G6716, 0)</f>
        <v>54</v>
      </c>
    </row>
    <row r="6718" spans="1:14" ht="15" customHeight="1">
      <c r="A6718" s="6" t="s">
        <v>3802</v>
      </c>
    </row>
    <row r="6719" spans="1:14" ht="15" customHeight="1">
      <c r="B6719" s="6" t="s">
        <v>4803</v>
      </c>
    </row>
    <row r="6720" spans="1:14" ht="15" customHeight="1">
      <c r="A6720" s="6" t="s">
        <v>2270</v>
      </c>
    </row>
    <row r="6721" spans="1:14" ht="15" customHeight="1">
      <c r="B6721" s="6" t="s">
        <v>4803</v>
      </c>
    </row>
    <row r="6722" spans="1:14" ht="15" customHeight="1">
      <c r="B6722" s="6" t="s">
        <v>588</v>
      </c>
      <c r="G6722" s="14">
        <f>TRUNC(G6717+G6719+G6721, 0)</f>
        <v>54</v>
      </c>
    </row>
    <row r="6723" spans="1:14" ht="15" customHeight="1">
      <c r="A6723" s="13"/>
      <c r="B6723" s="13"/>
      <c r="C6723" s="13"/>
      <c r="D6723" s="13"/>
      <c r="E6723" s="13"/>
      <c r="F6723" s="13"/>
      <c r="G6723" s="13"/>
      <c r="H6723" s="13"/>
    </row>
    <row r="6724" spans="1:14" ht="15" customHeight="1">
      <c r="A6724" s="13" t="s">
        <v>4970</v>
      </c>
      <c r="B6724" s="13" t="s">
        <v>4764</v>
      </c>
      <c r="C6724" s="13"/>
      <c r="D6724" s="13"/>
      <c r="E6724" s="13"/>
      <c r="F6724" s="13"/>
      <c r="G6724" s="13"/>
      <c r="H6724" s="13"/>
      <c r="I6724" s="6" t="s">
        <v>5631</v>
      </c>
      <c r="J6724" s="6" t="s">
        <v>1794</v>
      </c>
    </row>
    <row r="6725" spans="1:14" ht="15" customHeight="1">
      <c r="A6725" s="13" t="s">
        <v>1567</v>
      </c>
      <c r="B6725" s="13" t="s">
        <v>5296</v>
      </c>
      <c r="C6725" s="13"/>
      <c r="D6725" s="13"/>
      <c r="E6725" s="13"/>
      <c r="F6725" s="13"/>
      <c r="G6725" s="13"/>
      <c r="H6725" s="13"/>
    </row>
    <row r="6726" spans="1:14" ht="15" customHeight="1">
      <c r="A6726" s="5" t="s">
        <v>4302</v>
      </c>
      <c r="B6726" s="5"/>
      <c r="C6726" s="5" t="s">
        <v>2755</v>
      </c>
      <c r="D6726" s="5" t="s">
        <v>182</v>
      </c>
      <c r="E6726" s="5" t="s">
        <v>5266</v>
      </c>
      <c r="F6726" s="5" t="s">
        <v>1321</v>
      </c>
      <c r="G6726" s="5" t="s">
        <v>780</v>
      </c>
      <c r="H6726" s="5" t="s">
        <v>1458</v>
      </c>
    </row>
    <row r="6727" spans="1:14" ht="15" customHeight="1">
      <c r="A6727" s="6" t="s">
        <v>405</v>
      </c>
      <c r="B6727" s="6" t="s">
        <v>1268</v>
      </c>
      <c r="C6727" s="6" t="s">
        <v>706</v>
      </c>
      <c r="D6727" s="6">
        <f>(5625 + 0 + 0)*10^-4</f>
        <v>0.5625</v>
      </c>
      <c r="E6727" s="14" t="s">
        <v>740</v>
      </c>
      <c r="F6727" s="14">
        <f>중기기초자료!F590</f>
        <v>78</v>
      </c>
      <c r="G6727" s="15">
        <f>TRUNC(F6727*D6727, 1)</f>
        <v>43.8</v>
      </c>
      <c r="H6727" s="6" t="s">
        <v>5631</v>
      </c>
      <c r="I6727" s="6" t="s">
        <v>5631</v>
      </c>
      <c r="K6727" s="6" t="s">
        <v>724</v>
      </c>
      <c r="L6727" s="6" t="s">
        <v>5631</v>
      </c>
      <c r="M6727" s="6" t="s">
        <v>3340</v>
      </c>
      <c r="N6727" s="6" t="s">
        <v>5251</v>
      </c>
    </row>
    <row r="6728" spans="1:14" ht="15" customHeight="1">
      <c r="B6728" s="6" t="s">
        <v>4803</v>
      </c>
      <c r="G6728" s="14">
        <f>TRUNC(G6727, 0)</f>
        <v>43</v>
      </c>
    </row>
    <row r="6729" spans="1:14" ht="15" customHeight="1">
      <c r="A6729" s="6" t="s">
        <v>3802</v>
      </c>
    </row>
    <row r="6730" spans="1:14" ht="15" customHeight="1">
      <c r="B6730" s="6" t="s">
        <v>4803</v>
      </c>
    </row>
    <row r="6731" spans="1:14" ht="15" customHeight="1">
      <c r="A6731" s="6" t="s">
        <v>2270</v>
      </c>
    </row>
    <row r="6732" spans="1:14" ht="15" customHeight="1">
      <c r="B6732" s="6" t="s">
        <v>4803</v>
      </c>
    </row>
    <row r="6733" spans="1:14" ht="15" customHeight="1">
      <c r="B6733" s="6" t="s">
        <v>588</v>
      </c>
      <c r="G6733" s="14">
        <f>TRUNC(G6728+G6730+G6732, 0)</f>
        <v>43</v>
      </c>
    </row>
    <row r="6734" spans="1:14" ht="15" customHeight="1">
      <c r="A6734" s="13"/>
      <c r="B6734" s="13"/>
      <c r="C6734" s="13"/>
      <c r="D6734" s="13"/>
      <c r="E6734" s="13"/>
      <c r="F6734" s="13"/>
      <c r="G6734" s="13"/>
      <c r="H6734" s="13"/>
    </row>
    <row r="6735" spans="1:14" ht="15" customHeight="1">
      <c r="A6735" s="13" t="s">
        <v>4970</v>
      </c>
      <c r="B6735" s="13" t="s">
        <v>67</v>
      </c>
      <c r="C6735" s="13"/>
      <c r="D6735" s="13"/>
      <c r="E6735" s="13"/>
      <c r="F6735" s="13"/>
      <c r="G6735" s="13"/>
      <c r="H6735" s="13"/>
      <c r="I6735" s="6" t="s">
        <v>5631</v>
      </c>
      <c r="J6735" s="6" t="s">
        <v>1352</v>
      </c>
    </row>
    <row r="6736" spans="1:14" ht="15" customHeight="1">
      <c r="A6736" s="13" t="s">
        <v>1567</v>
      </c>
      <c r="B6736" s="13" t="s">
        <v>5324</v>
      </c>
      <c r="C6736" s="13"/>
      <c r="D6736" s="13"/>
      <c r="E6736" s="13"/>
      <c r="F6736" s="13"/>
      <c r="G6736" s="13"/>
      <c r="H6736" s="13"/>
    </row>
    <row r="6737" spans="1:14" ht="15" customHeight="1">
      <c r="A6737" s="5" t="s">
        <v>4302</v>
      </c>
      <c r="B6737" s="5"/>
      <c r="C6737" s="5" t="s">
        <v>2755</v>
      </c>
      <c r="D6737" s="5" t="s">
        <v>182</v>
      </c>
      <c r="E6737" s="5" t="s">
        <v>5266</v>
      </c>
      <c r="F6737" s="5" t="s">
        <v>1321</v>
      </c>
      <c r="G6737" s="5" t="s">
        <v>780</v>
      </c>
      <c r="H6737" s="5" t="s">
        <v>1458</v>
      </c>
    </row>
    <row r="6738" spans="1:14" ht="15" customHeight="1">
      <c r="A6738" s="6" t="s">
        <v>405</v>
      </c>
      <c r="B6738" s="6" t="s">
        <v>1268</v>
      </c>
      <c r="C6738" s="6" t="s">
        <v>3417</v>
      </c>
      <c r="D6738" s="6">
        <f>(5625 + 0 + 0)*10^-4</f>
        <v>0.5625</v>
      </c>
      <c r="E6738" s="14" t="s">
        <v>740</v>
      </c>
      <c r="F6738" s="14">
        <f>중기기초자료!F591</f>
        <v>76</v>
      </c>
      <c r="G6738" s="15">
        <f>TRUNC(F6738*D6738, 1)</f>
        <v>42.7</v>
      </c>
      <c r="H6738" s="6" t="s">
        <v>5631</v>
      </c>
      <c r="I6738" s="6" t="s">
        <v>5631</v>
      </c>
      <c r="K6738" s="6" t="s">
        <v>724</v>
      </c>
      <c r="L6738" s="6" t="s">
        <v>5631</v>
      </c>
      <c r="M6738" s="6" t="s">
        <v>5454</v>
      </c>
      <c r="N6738" s="6" t="s">
        <v>2541</v>
      </c>
    </row>
    <row r="6739" spans="1:14" ht="15" customHeight="1">
      <c r="B6739" s="6" t="s">
        <v>4803</v>
      </c>
      <c r="G6739" s="14">
        <f>TRUNC(G6738, 0)</f>
        <v>42</v>
      </c>
    </row>
    <row r="6740" spans="1:14" ht="15" customHeight="1">
      <c r="A6740" s="6" t="s">
        <v>3802</v>
      </c>
    </row>
    <row r="6741" spans="1:14" ht="15" customHeight="1">
      <c r="B6741" s="6" t="s">
        <v>4803</v>
      </c>
    </row>
    <row r="6742" spans="1:14" ht="15" customHeight="1">
      <c r="A6742" s="6" t="s">
        <v>2270</v>
      </c>
    </row>
    <row r="6743" spans="1:14" ht="15" customHeight="1">
      <c r="B6743" s="6" t="s">
        <v>4803</v>
      </c>
    </row>
    <row r="6744" spans="1:14" ht="15" customHeight="1">
      <c r="B6744" s="6" t="s">
        <v>588</v>
      </c>
      <c r="G6744" s="14">
        <f>TRUNC(G6739+G6741+G6743, 0)</f>
        <v>42</v>
      </c>
    </row>
    <row r="6745" spans="1:14" ht="15" customHeight="1">
      <c r="A6745" s="13"/>
      <c r="B6745" s="13"/>
      <c r="C6745" s="13"/>
      <c r="D6745" s="13"/>
      <c r="E6745" s="13"/>
      <c r="F6745" s="13"/>
      <c r="G6745" s="13"/>
      <c r="H6745" s="13"/>
    </row>
    <row r="6746" spans="1:14" ht="15" customHeight="1">
      <c r="A6746" s="13" t="s">
        <v>4970</v>
      </c>
      <c r="B6746" s="13" t="s">
        <v>845</v>
      </c>
      <c r="C6746" s="13"/>
      <c r="D6746" s="13"/>
      <c r="E6746" s="13"/>
      <c r="F6746" s="13"/>
      <c r="G6746" s="13"/>
      <c r="H6746" s="13"/>
      <c r="I6746" s="6" t="s">
        <v>5631</v>
      </c>
      <c r="J6746" s="6" t="s">
        <v>591</v>
      </c>
    </row>
    <row r="6747" spans="1:14" ht="15" customHeight="1">
      <c r="A6747" s="13" t="s">
        <v>1567</v>
      </c>
      <c r="B6747" s="13" t="s">
        <v>3473</v>
      </c>
      <c r="C6747" s="13"/>
      <c r="D6747" s="13"/>
      <c r="E6747" s="13"/>
      <c r="F6747" s="13"/>
      <c r="G6747" s="13"/>
      <c r="H6747" s="13"/>
    </row>
    <row r="6748" spans="1:14" ht="15" customHeight="1">
      <c r="A6748" s="5" t="s">
        <v>4302</v>
      </c>
      <c r="B6748" s="5"/>
      <c r="C6748" s="5" t="s">
        <v>2755</v>
      </c>
      <c r="D6748" s="5" t="s">
        <v>182</v>
      </c>
      <c r="E6748" s="5" t="s">
        <v>5266</v>
      </c>
      <c r="F6748" s="5" t="s">
        <v>1321</v>
      </c>
      <c r="G6748" s="5" t="s">
        <v>780</v>
      </c>
      <c r="H6748" s="5" t="s">
        <v>1458</v>
      </c>
    </row>
    <row r="6749" spans="1:14" ht="15" customHeight="1">
      <c r="A6749" s="6" t="s">
        <v>405</v>
      </c>
      <c r="B6749" s="6" t="s">
        <v>1268</v>
      </c>
      <c r="C6749" s="6" t="s">
        <v>1694</v>
      </c>
      <c r="D6749" s="6">
        <f>(5625 + 0 + 0)*10^-4</f>
        <v>0.5625</v>
      </c>
      <c r="E6749" s="14" t="s">
        <v>740</v>
      </c>
      <c r="F6749" s="14">
        <f>중기기초자료!F592</f>
        <v>109</v>
      </c>
      <c r="G6749" s="15">
        <f>TRUNC(F6749*D6749, 1)</f>
        <v>61.3</v>
      </c>
      <c r="H6749" s="6" t="s">
        <v>5631</v>
      </c>
      <c r="I6749" s="6" t="s">
        <v>5631</v>
      </c>
      <c r="K6749" s="6" t="s">
        <v>724</v>
      </c>
      <c r="L6749" s="6" t="s">
        <v>5631</v>
      </c>
      <c r="M6749" s="6" t="s">
        <v>4623</v>
      </c>
      <c r="N6749" s="6" t="s">
        <v>5251</v>
      </c>
    </row>
    <row r="6750" spans="1:14" ht="15" customHeight="1">
      <c r="B6750" s="6" t="s">
        <v>4803</v>
      </c>
      <c r="G6750" s="14">
        <f>TRUNC(G6749, 0)</f>
        <v>61</v>
      </c>
    </row>
    <row r="6751" spans="1:14" ht="15" customHeight="1">
      <c r="A6751" s="6" t="s">
        <v>3802</v>
      </c>
    </row>
    <row r="6752" spans="1:14" ht="15" customHeight="1">
      <c r="B6752" s="6" t="s">
        <v>4803</v>
      </c>
    </row>
    <row r="6753" spans="1:14" ht="15" customHeight="1">
      <c r="A6753" s="6" t="s">
        <v>2270</v>
      </c>
    </row>
    <row r="6754" spans="1:14" ht="15" customHeight="1">
      <c r="B6754" s="6" t="s">
        <v>4803</v>
      </c>
    </row>
    <row r="6755" spans="1:14" ht="15" customHeight="1">
      <c r="B6755" s="6" t="s">
        <v>588</v>
      </c>
      <c r="G6755" s="14">
        <f>TRUNC(G6750+G6752+G6754, 0)</f>
        <v>61</v>
      </c>
    </row>
    <row r="6756" spans="1:14" ht="15" customHeight="1">
      <c r="A6756" s="13"/>
      <c r="B6756" s="13"/>
      <c r="C6756" s="13"/>
      <c r="D6756" s="13"/>
      <c r="E6756" s="13"/>
      <c r="F6756" s="13"/>
      <c r="G6756" s="13"/>
      <c r="H6756" s="13"/>
    </row>
    <row r="6757" spans="1:14" ht="15" customHeight="1">
      <c r="A6757" s="13" t="s">
        <v>4970</v>
      </c>
      <c r="B6757" s="13" t="s">
        <v>3725</v>
      </c>
      <c r="C6757" s="13"/>
      <c r="D6757" s="13"/>
      <c r="E6757" s="13"/>
      <c r="F6757" s="13"/>
      <c r="G6757" s="13"/>
      <c r="H6757" s="13"/>
      <c r="I6757" s="6" t="s">
        <v>5631</v>
      </c>
      <c r="J6757" s="6" t="s">
        <v>624</v>
      </c>
    </row>
    <row r="6758" spans="1:14" ht="15" customHeight="1">
      <c r="A6758" s="13" t="s">
        <v>1567</v>
      </c>
      <c r="B6758" s="13" t="s">
        <v>590</v>
      </c>
      <c r="C6758" s="13"/>
      <c r="D6758" s="13"/>
      <c r="E6758" s="13"/>
      <c r="F6758" s="13"/>
      <c r="G6758" s="13"/>
      <c r="H6758" s="13"/>
    </row>
    <row r="6759" spans="1:14" ht="15" customHeight="1">
      <c r="A6759" s="5" t="s">
        <v>4302</v>
      </c>
      <c r="B6759" s="5"/>
      <c r="C6759" s="5" t="s">
        <v>2755</v>
      </c>
      <c r="D6759" s="5" t="s">
        <v>182</v>
      </c>
      <c r="E6759" s="5" t="s">
        <v>5266</v>
      </c>
      <c r="F6759" s="5" t="s">
        <v>1321</v>
      </c>
      <c r="G6759" s="5" t="s">
        <v>780</v>
      </c>
      <c r="H6759" s="5" t="s">
        <v>1458</v>
      </c>
    </row>
    <row r="6760" spans="1:14" ht="15" customHeight="1">
      <c r="A6760" s="6" t="s">
        <v>405</v>
      </c>
      <c r="B6760" s="6" t="s">
        <v>1428</v>
      </c>
      <c r="C6760" s="6" t="s">
        <v>2365</v>
      </c>
      <c r="D6760" s="6">
        <f>(4500 + 0 + 0)*10^-4</f>
        <v>0.45</v>
      </c>
      <c r="E6760" s="14" t="s">
        <v>740</v>
      </c>
      <c r="F6760" s="14">
        <f>중기기초자료!F593</f>
        <v>88</v>
      </c>
      <c r="G6760" s="15">
        <f>TRUNC(F6760*D6760, 1)</f>
        <v>39.6</v>
      </c>
      <c r="H6760" s="6" t="s">
        <v>5631</v>
      </c>
      <c r="I6760" s="6" t="s">
        <v>5631</v>
      </c>
      <c r="K6760" s="6" t="s">
        <v>724</v>
      </c>
      <c r="L6760" s="6" t="s">
        <v>5631</v>
      </c>
      <c r="M6760" s="6" t="s">
        <v>4610</v>
      </c>
      <c r="N6760" s="6" t="s">
        <v>5092</v>
      </c>
    </row>
    <row r="6761" spans="1:14" ht="15" customHeight="1">
      <c r="B6761" s="6" t="s">
        <v>4803</v>
      </c>
      <c r="G6761" s="14">
        <f>TRUNC(G6760, 0)</f>
        <v>39</v>
      </c>
    </row>
    <row r="6762" spans="1:14" ht="15" customHeight="1">
      <c r="A6762" s="6" t="s">
        <v>3802</v>
      </c>
    </row>
    <row r="6763" spans="1:14" ht="15" customHeight="1">
      <c r="B6763" s="6" t="s">
        <v>4803</v>
      </c>
    </row>
    <row r="6764" spans="1:14" ht="15" customHeight="1">
      <c r="A6764" s="6" t="s">
        <v>2270</v>
      </c>
    </row>
    <row r="6765" spans="1:14" ht="15" customHeight="1">
      <c r="B6765" s="6" t="s">
        <v>4803</v>
      </c>
    </row>
    <row r="6766" spans="1:14" ht="15" customHeight="1">
      <c r="B6766" s="6" t="s">
        <v>588</v>
      </c>
      <c r="G6766" s="14">
        <f>TRUNC(G6761+G6763+G6765, 0)</f>
        <v>39</v>
      </c>
    </row>
    <row r="6767" spans="1:14" ht="15" customHeight="1">
      <c r="A6767" s="13"/>
      <c r="B6767" s="13"/>
      <c r="C6767" s="13"/>
      <c r="D6767" s="13"/>
      <c r="E6767" s="13"/>
      <c r="F6767" s="13"/>
      <c r="G6767" s="13"/>
      <c r="H6767" s="13"/>
    </row>
    <row r="6768" spans="1:14" ht="15" customHeight="1">
      <c r="A6768" s="13" t="s">
        <v>4970</v>
      </c>
      <c r="B6768" s="13" t="s">
        <v>4640</v>
      </c>
      <c r="C6768" s="13"/>
      <c r="D6768" s="13"/>
      <c r="E6768" s="13"/>
      <c r="F6768" s="13"/>
      <c r="G6768" s="13"/>
      <c r="H6768" s="13"/>
      <c r="I6768" s="6" t="s">
        <v>5631</v>
      </c>
      <c r="J6768" s="6" t="s">
        <v>3693</v>
      </c>
    </row>
    <row r="6769" spans="1:14" ht="15" customHeight="1">
      <c r="A6769" s="13" t="s">
        <v>1567</v>
      </c>
      <c r="B6769" s="13" t="s">
        <v>3299</v>
      </c>
      <c r="C6769" s="13"/>
      <c r="D6769" s="13"/>
      <c r="E6769" s="13"/>
      <c r="F6769" s="13"/>
      <c r="G6769" s="13"/>
      <c r="H6769" s="13"/>
    </row>
    <row r="6770" spans="1:14" ht="15" customHeight="1">
      <c r="A6770" s="5" t="s">
        <v>4302</v>
      </c>
      <c r="B6770" s="5"/>
      <c r="C6770" s="5" t="s">
        <v>2755</v>
      </c>
      <c r="D6770" s="5" t="s">
        <v>182</v>
      </c>
      <c r="E6770" s="5" t="s">
        <v>5266</v>
      </c>
      <c r="F6770" s="5" t="s">
        <v>1321</v>
      </c>
      <c r="G6770" s="5" t="s">
        <v>780</v>
      </c>
      <c r="H6770" s="5" t="s">
        <v>1458</v>
      </c>
    </row>
    <row r="6771" spans="1:14" ht="15" customHeight="1">
      <c r="A6771" s="6" t="s">
        <v>405</v>
      </c>
      <c r="B6771" s="6" t="s">
        <v>765</v>
      </c>
      <c r="C6771" s="6" t="s">
        <v>1044</v>
      </c>
      <c r="D6771" s="6">
        <f>(4500 + 0 + 0)*10^-4</f>
        <v>0.45</v>
      </c>
      <c r="E6771" s="14" t="s">
        <v>4463</v>
      </c>
      <c r="F6771" s="14">
        <f>TRUNC(중기기초자료!F594 * 중기전역변수!C5/1000,0)</f>
        <v>25</v>
      </c>
      <c r="G6771" s="15">
        <f>TRUNC(F6771*D6771, 1)</f>
        <v>11.2</v>
      </c>
      <c r="H6771" s="6" t="s">
        <v>5631</v>
      </c>
      <c r="I6771" s="6" t="s">
        <v>5631</v>
      </c>
      <c r="K6771" s="6" t="s">
        <v>724</v>
      </c>
      <c r="L6771" s="6" t="s">
        <v>5631</v>
      </c>
      <c r="M6771" s="6" t="s">
        <v>2153</v>
      </c>
      <c r="N6771" s="6" t="s">
        <v>4655</v>
      </c>
    </row>
    <row r="6772" spans="1:14" ht="15" customHeight="1">
      <c r="B6772" s="6" t="s">
        <v>4803</v>
      </c>
      <c r="G6772" s="14">
        <f>TRUNC(G6771, 0)</f>
        <v>11</v>
      </c>
    </row>
    <row r="6773" spans="1:14" ht="15" customHeight="1">
      <c r="A6773" s="6" t="s">
        <v>3802</v>
      </c>
    </row>
    <row r="6774" spans="1:14" ht="15" customHeight="1">
      <c r="B6774" s="6" t="s">
        <v>4803</v>
      </c>
    </row>
    <row r="6775" spans="1:14" ht="15" customHeight="1">
      <c r="A6775" s="6" t="s">
        <v>2270</v>
      </c>
    </row>
    <row r="6776" spans="1:14" ht="15" customHeight="1">
      <c r="B6776" s="6" t="s">
        <v>4803</v>
      </c>
    </row>
    <row r="6777" spans="1:14" ht="15" customHeight="1">
      <c r="B6777" s="6" t="s">
        <v>588</v>
      </c>
      <c r="G6777" s="14">
        <f>TRUNC(G6772+G6774+G6776, 0)</f>
        <v>11</v>
      </c>
    </row>
    <row r="6778" spans="1:14" ht="15" customHeight="1">
      <c r="A6778" s="13"/>
      <c r="B6778" s="13"/>
      <c r="C6778" s="13"/>
      <c r="D6778" s="13"/>
      <c r="E6778" s="13"/>
      <c r="F6778" s="13"/>
      <c r="G6778" s="13"/>
      <c r="H6778" s="13"/>
    </row>
    <row r="6779" spans="1:14" ht="15" customHeight="1">
      <c r="A6779" s="13" t="s">
        <v>4970</v>
      </c>
      <c r="B6779" s="13" t="s">
        <v>3621</v>
      </c>
      <c r="C6779" s="13"/>
      <c r="D6779" s="13"/>
      <c r="E6779" s="13"/>
      <c r="F6779" s="13"/>
      <c r="G6779" s="13"/>
      <c r="H6779" s="13"/>
      <c r="I6779" s="6" t="s">
        <v>5631</v>
      </c>
      <c r="J6779" s="6" t="s">
        <v>388</v>
      </c>
    </row>
    <row r="6780" spans="1:14" ht="15" customHeight="1">
      <c r="A6780" s="13" t="s">
        <v>1567</v>
      </c>
      <c r="B6780" s="13" t="s">
        <v>4511</v>
      </c>
      <c r="C6780" s="13"/>
      <c r="D6780" s="13"/>
      <c r="E6780" s="13"/>
      <c r="F6780" s="13"/>
      <c r="G6780" s="13"/>
      <c r="H6780" s="13"/>
    </row>
    <row r="6781" spans="1:14" ht="15" customHeight="1">
      <c r="A6781" s="5" t="s">
        <v>4302</v>
      </c>
      <c r="B6781" s="5"/>
      <c r="C6781" s="5" t="s">
        <v>2755</v>
      </c>
      <c r="D6781" s="5" t="s">
        <v>182</v>
      </c>
      <c r="E6781" s="5" t="s">
        <v>5266</v>
      </c>
      <c r="F6781" s="5" t="s">
        <v>1321</v>
      </c>
      <c r="G6781" s="5" t="s">
        <v>780</v>
      </c>
      <c r="H6781" s="5" t="s">
        <v>1458</v>
      </c>
    </row>
    <row r="6782" spans="1:14" ht="15" customHeight="1">
      <c r="A6782" s="6" t="s">
        <v>405</v>
      </c>
      <c r="B6782" s="6" t="s">
        <v>765</v>
      </c>
      <c r="C6782" s="6" t="s">
        <v>1877</v>
      </c>
      <c r="D6782" s="6">
        <f>(4500 + 0 + 0)*10^-4</f>
        <v>0.45</v>
      </c>
      <c r="E6782" s="14" t="s">
        <v>4463</v>
      </c>
      <c r="F6782" s="14">
        <f>TRUNC(중기기초자료!F595 * 중기전역변수!C5/1000,0)</f>
        <v>37</v>
      </c>
      <c r="G6782" s="15">
        <f>TRUNC(F6782*D6782, 1)</f>
        <v>16.600000000000001</v>
      </c>
      <c r="H6782" s="6" t="s">
        <v>5631</v>
      </c>
      <c r="I6782" s="6" t="s">
        <v>5631</v>
      </c>
      <c r="K6782" s="6" t="s">
        <v>724</v>
      </c>
      <c r="L6782" s="6" t="s">
        <v>5631</v>
      </c>
      <c r="M6782" s="6" t="s">
        <v>4826</v>
      </c>
      <c r="N6782" s="6" t="s">
        <v>4655</v>
      </c>
    </row>
    <row r="6783" spans="1:14" ht="15" customHeight="1">
      <c r="B6783" s="6" t="s">
        <v>4803</v>
      </c>
      <c r="G6783" s="14">
        <f>TRUNC(G6782, 0)</f>
        <v>16</v>
      </c>
    </row>
    <row r="6784" spans="1:14" ht="15" customHeight="1">
      <c r="A6784" s="6" t="s">
        <v>3802</v>
      </c>
    </row>
    <row r="6785" spans="1:14" ht="15" customHeight="1">
      <c r="B6785" s="6" t="s">
        <v>4803</v>
      </c>
    </row>
    <row r="6786" spans="1:14" ht="15" customHeight="1">
      <c r="A6786" s="6" t="s">
        <v>2270</v>
      </c>
    </row>
    <row r="6787" spans="1:14" ht="15" customHeight="1">
      <c r="B6787" s="6" t="s">
        <v>4803</v>
      </c>
    </row>
    <row r="6788" spans="1:14" ht="15" customHeight="1">
      <c r="B6788" s="6" t="s">
        <v>588</v>
      </c>
      <c r="G6788" s="14">
        <f>TRUNC(G6783+G6785+G6787, 0)</f>
        <v>16</v>
      </c>
    </row>
    <row r="6789" spans="1:14" ht="15" customHeight="1">
      <c r="A6789" s="13"/>
      <c r="B6789" s="13"/>
      <c r="C6789" s="13"/>
      <c r="D6789" s="13"/>
      <c r="E6789" s="13"/>
      <c r="F6789" s="13"/>
      <c r="G6789" s="13"/>
      <c r="H6789" s="13"/>
    </row>
    <row r="6790" spans="1:14" ht="15" customHeight="1">
      <c r="A6790" s="13" t="s">
        <v>4970</v>
      </c>
      <c r="B6790" s="13" t="s">
        <v>4146</v>
      </c>
      <c r="C6790" s="13"/>
      <c r="D6790" s="13"/>
      <c r="E6790" s="13"/>
      <c r="F6790" s="13"/>
      <c r="G6790" s="13"/>
      <c r="H6790" s="13"/>
      <c r="I6790" s="6" t="s">
        <v>5631</v>
      </c>
      <c r="J6790" s="6" t="s">
        <v>2951</v>
      </c>
    </row>
    <row r="6791" spans="1:14" ht="15" customHeight="1">
      <c r="A6791" s="13" t="s">
        <v>1567</v>
      </c>
      <c r="B6791" s="13" t="s">
        <v>688</v>
      </c>
      <c r="C6791" s="13"/>
      <c r="D6791" s="13"/>
      <c r="E6791" s="13"/>
      <c r="F6791" s="13"/>
      <c r="G6791" s="13"/>
      <c r="H6791" s="13"/>
    </row>
    <row r="6792" spans="1:14" ht="15" customHeight="1">
      <c r="A6792" s="5" t="s">
        <v>4302</v>
      </c>
      <c r="B6792" s="5"/>
      <c r="C6792" s="5" t="s">
        <v>2755</v>
      </c>
      <c r="D6792" s="5" t="s">
        <v>182</v>
      </c>
      <c r="E6792" s="5" t="s">
        <v>5266</v>
      </c>
      <c r="F6792" s="5" t="s">
        <v>1321</v>
      </c>
      <c r="G6792" s="5" t="s">
        <v>780</v>
      </c>
      <c r="H6792" s="5" t="s">
        <v>1458</v>
      </c>
    </row>
    <row r="6793" spans="1:14" ht="15" customHeight="1">
      <c r="A6793" s="6" t="s">
        <v>405</v>
      </c>
      <c r="B6793" s="6" t="s">
        <v>765</v>
      </c>
      <c r="C6793" s="6" t="s">
        <v>1496</v>
      </c>
      <c r="D6793" s="6">
        <f>(4500 + 0 + 0)*10^-4</f>
        <v>0.45</v>
      </c>
      <c r="E6793" s="14" t="s">
        <v>4463</v>
      </c>
      <c r="F6793" s="14">
        <f>TRUNC(중기기초자료!F596 * 중기전역변수!C5/1000,0)</f>
        <v>47</v>
      </c>
      <c r="G6793" s="15">
        <f>TRUNC(F6793*D6793, 1)</f>
        <v>21.1</v>
      </c>
      <c r="H6793" s="6" t="s">
        <v>5631</v>
      </c>
      <c r="I6793" s="6" t="s">
        <v>5631</v>
      </c>
      <c r="K6793" s="6" t="s">
        <v>724</v>
      </c>
      <c r="L6793" s="6" t="s">
        <v>5631</v>
      </c>
      <c r="M6793" s="6" t="s">
        <v>1716</v>
      </c>
      <c r="N6793" s="6" t="s">
        <v>4655</v>
      </c>
    </row>
    <row r="6794" spans="1:14" ht="15" customHeight="1">
      <c r="B6794" s="6" t="s">
        <v>4803</v>
      </c>
      <c r="G6794" s="14">
        <f>TRUNC(G6793, 0)</f>
        <v>21</v>
      </c>
    </row>
    <row r="6795" spans="1:14" ht="15" customHeight="1">
      <c r="A6795" s="6" t="s">
        <v>3802</v>
      </c>
    </row>
    <row r="6796" spans="1:14" ht="15" customHeight="1">
      <c r="B6796" s="6" t="s">
        <v>4803</v>
      </c>
    </row>
    <row r="6797" spans="1:14" ht="15" customHeight="1">
      <c r="A6797" s="6" t="s">
        <v>2270</v>
      </c>
    </row>
    <row r="6798" spans="1:14" ht="15" customHeight="1">
      <c r="B6798" s="6" t="s">
        <v>4803</v>
      </c>
    </row>
    <row r="6799" spans="1:14" ht="15" customHeight="1">
      <c r="B6799" s="6" t="s">
        <v>588</v>
      </c>
      <c r="G6799" s="14">
        <f>TRUNC(G6794+G6796+G6798, 0)</f>
        <v>21</v>
      </c>
    </row>
    <row r="6800" spans="1:14" ht="15" customHeight="1">
      <c r="A6800" s="13"/>
      <c r="B6800" s="13"/>
      <c r="C6800" s="13"/>
      <c r="D6800" s="13"/>
      <c r="E6800" s="13"/>
      <c r="F6800" s="13"/>
      <c r="G6800" s="13"/>
      <c r="H6800" s="13"/>
    </row>
    <row r="6801" spans="1:14" ht="15" customHeight="1">
      <c r="A6801" s="13" t="s">
        <v>4970</v>
      </c>
      <c r="B6801" s="13" t="s">
        <v>4885</v>
      </c>
      <c r="C6801" s="13"/>
      <c r="D6801" s="13"/>
      <c r="E6801" s="13"/>
      <c r="F6801" s="13"/>
      <c r="G6801" s="13"/>
      <c r="H6801" s="13"/>
      <c r="I6801" s="6" t="s">
        <v>5631</v>
      </c>
      <c r="J6801" s="6" t="s">
        <v>3990</v>
      </c>
    </row>
    <row r="6802" spans="1:14" ht="15" customHeight="1">
      <c r="A6802" s="13" t="s">
        <v>1567</v>
      </c>
      <c r="B6802" s="13" t="s">
        <v>135</v>
      </c>
      <c r="C6802" s="13"/>
      <c r="D6802" s="13"/>
      <c r="E6802" s="13"/>
      <c r="F6802" s="13"/>
      <c r="G6802" s="13"/>
      <c r="H6802" s="13"/>
    </row>
    <row r="6803" spans="1:14" ht="15" customHeight="1">
      <c r="A6803" s="5" t="s">
        <v>4302</v>
      </c>
      <c r="B6803" s="5"/>
      <c r="C6803" s="5" t="s">
        <v>2755</v>
      </c>
      <c r="D6803" s="5" t="s">
        <v>182</v>
      </c>
      <c r="E6803" s="5" t="s">
        <v>5266</v>
      </c>
      <c r="F6803" s="5" t="s">
        <v>1321</v>
      </c>
      <c r="G6803" s="5" t="s">
        <v>780</v>
      </c>
      <c r="H6803" s="5" t="s">
        <v>1458</v>
      </c>
    </row>
    <row r="6804" spans="1:14" ht="15" customHeight="1">
      <c r="A6804" s="6" t="s">
        <v>405</v>
      </c>
      <c r="B6804" s="6" t="s">
        <v>765</v>
      </c>
      <c r="C6804" s="6" t="s">
        <v>825</v>
      </c>
      <c r="D6804" s="6">
        <f>(4500 + 0 + 0)*10^-4</f>
        <v>0.45</v>
      </c>
      <c r="E6804" s="14" t="s">
        <v>4463</v>
      </c>
      <c r="F6804" s="14">
        <f>TRUNC(중기기초자료!F597 * 중기전역변수!C5/1000,0)</f>
        <v>68</v>
      </c>
      <c r="G6804" s="15">
        <f>TRUNC(F6804*D6804, 1)</f>
        <v>30.6</v>
      </c>
      <c r="H6804" s="6" t="s">
        <v>5631</v>
      </c>
      <c r="I6804" s="6" t="s">
        <v>5631</v>
      </c>
      <c r="K6804" s="6" t="s">
        <v>724</v>
      </c>
      <c r="L6804" s="6" t="s">
        <v>5631</v>
      </c>
      <c r="M6804" s="6" t="s">
        <v>2735</v>
      </c>
      <c r="N6804" s="6" t="s">
        <v>4655</v>
      </c>
    </row>
    <row r="6805" spans="1:14" ht="15" customHeight="1">
      <c r="B6805" s="6" t="s">
        <v>4803</v>
      </c>
      <c r="G6805" s="14">
        <f>TRUNC(G6804, 0)</f>
        <v>30</v>
      </c>
    </row>
    <row r="6806" spans="1:14" ht="15" customHeight="1">
      <c r="A6806" s="6" t="s">
        <v>3802</v>
      </c>
    </row>
    <row r="6807" spans="1:14" ht="15" customHeight="1">
      <c r="B6807" s="6" t="s">
        <v>4803</v>
      </c>
    </row>
    <row r="6808" spans="1:14" ht="15" customHeight="1">
      <c r="A6808" s="6" t="s">
        <v>2270</v>
      </c>
    </row>
    <row r="6809" spans="1:14" ht="15" customHeight="1">
      <c r="B6809" s="6" t="s">
        <v>4803</v>
      </c>
    </row>
    <row r="6810" spans="1:14" ht="15" customHeight="1">
      <c r="B6810" s="6" t="s">
        <v>588</v>
      </c>
      <c r="G6810" s="14">
        <f>TRUNC(G6805+G6807+G6809, 0)</f>
        <v>30</v>
      </c>
    </row>
    <row r="6811" spans="1:14" ht="15" customHeight="1">
      <c r="A6811" s="13"/>
      <c r="B6811" s="13"/>
      <c r="C6811" s="13"/>
      <c r="D6811" s="13"/>
      <c r="E6811" s="13"/>
      <c r="F6811" s="13"/>
      <c r="G6811" s="13"/>
      <c r="H6811" s="13"/>
    </row>
    <row r="6812" spans="1:14" ht="15" customHeight="1">
      <c r="A6812" s="13" t="s">
        <v>4970</v>
      </c>
      <c r="B6812" s="13" t="s">
        <v>3491</v>
      </c>
      <c r="C6812" s="13"/>
      <c r="D6812" s="13"/>
      <c r="E6812" s="13"/>
      <c r="F6812" s="13"/>
      <c r="G6812" s="13"/>
      <c r="H6812" s="13"/>
      <c r="I6812" s="6" t="s">
        <v>5631</v>
      </c>
      <c r="J6812" s="6" t="s">
        <v>4046</v>
      </c>
    </row>
    <row r="6813" spans="1:14" ht="15" customHeight="1">
      <c r="A6813" s="13" t="s">
        <v>1567</v>
      </c>
      <c r="B6813" s="13" t="s">
        <v>3111</v>
      </c>
      <c r="C6813" s="13"/>
      <c r="D6813" s="13"/>
      <c r="E6813" s="13"/>
      <c r="F6813" s="13"/>
      <c r="G6813" s="13"/>
      <c r="H6813" s="13"/>
    </row>
    <row r="6814" spans="1:14" ht="15" customHeight="1">
      <c r="A6814" s="5" t="s">
        <v>4302</v>
      </c>
      <c r="B6814" s="5"/>
      <c r="C6814" s="5" t="s">
        <v>2755</v>
      </c>
      <c r="D6814" s="5" t="s">
        <v>182</v>
      </c>
      <c r="E6814" s="5" t="s">
        <v>5266</v>
      </c>
      <c r="F6814" s="5" t="s">
        <v>1321</v>
      </c>
      <c r="G6814" s="5" t="s">
        <v>780</v>
      </c>
      <c r="H6814" s="5" t="s">
        <v>1458</v>
      </c>
    </row>
    <row r="6815" spans="1:14" ht="15" customHeight="1">
      <c r="A6815" s="6" t="s">
        <v>405</v>
      </c>
      <c r="B6815" s="6" t="s">
        <v>765</v>
      </c>
      <c r="C6815" s="6" t="s">
        <v>2105</v>
      </c>
      <c r="D6815" s="6">
        <f>(4500 + 0 + 0)*10^-4</f>
        <v>0.45</v>
      </c>
      <c r="E6815" s="14" t="s">
        <v>4463</v>
      </c>
      <c r="F6815" s="14">
        <f>TRUNC(중기기초자료!F598 * 중기전역변수!C5/1000,0)</f>
        <v>85</v>
      </c>
      <c r="G6815" s="15">
        <f>TRUNC(F6815*D6815, 1)</f>
        <v>38.200000000000003</v>
      </c>
      <c r="H6815" s="6" t="s">
        <v>5631</v>
      </c>
      <c r="I6815" s="6" t="s">
        <v>5631</v>
      </c>
      <c r="K6815" s="6" t="s">
        <v>724</v>
      </c>
      <c r="L6815" s="6" t="s">
        <v>5631</v>
      </c>
      <c r="M6815" s="6" t="s">
        <v>2488</v>
      </c>
      <c r="N6815" s="6" t="s">
        <v>4655</v>
      </c>
    </row>
    <row r="6816" spans="1:14" ht="15" customHeight="1">
      <c r="B6816" s="6" t="s">
        <v>4803</v>
      </c>
      <c r="G6816" s="14">
        <f>TRUNC(G6815, 0)</f>
        <v>38</v>
      </c>
    </row>
    <row r="6817" spans="1:14" ht="15" customHeight="1">
      <c r="A6817" s="6" t="s">
        <v>3802</v>
      </c>
    </row>
    <row r="6818" spans="1:14" ht="15" customHeight="1">
      <c r="B6818" s="6" t="s">
        <v>4803</v>
      </c>
    </row>
    <row r="6819" spans="1:14" ht="15" customHeight="1">
      <c r="A6819" s="6" t="s">
        <v>2270</v>
      </c>
    </row>
    <row r="6820" spans="1:14" ht="15" customHeight="1">
      <c r="B6820" s="6" t="s">
        <v>4803</v>
      </c>
    </row>
    <row r="6821" spans="1:14" ht="15" customHeight="1">
      <c r="B6821" s="6" t="s">
        <v>588</v>
      </c>
      <c r="G6821" s="14">
        <f>TRUNC(G6816+G6818+G6820, 0)</f>
        <v>38</v>
      </c>
    </row>
    <row r="6822" spans="1:14" ht="15" customHeight="1">
      <c r="A6822" s="13"/>
      <c r="B6822" s="13"/>
      <c r="C6822" s="13"/>
      <c r="D6822" s="13"/>
      <c r="E6822" s="13"/>
      <c r="F6822" s="13"/>
      <c r="G6822" s="13"/>
      <c r="H6822" s="13"/>
    </row>
    <row r="6823" spans="1:14" ht="15" customHeight="1">
      <c r="A6823" s="13" t="s">
        <v>4970</v>
      </c>
      <c r="B6823" s="13" t="s">
        <v>3976</v>
      </c>
      <c r="C6823" s="13"/>
      <c r="D6823" s="13"/>
      <c r="E6823" s="13"/>
      <c r="F6823" s="13"/>
      <c r="G6823" s="13"/>
      <c r="H6823" s="13"/>
      <c r="I6823" s="6" t="s">
        <v>5631</v>
      </c>
      <c r="J6823" s="6" t="s">
        <v>2585</v>
      </c>
    </row>
    <row r="6824" spans="1:14" ht="15" customHeight="1">
      <c r="A6824" s="13" t="s">
        <v>1567</v>
      </c>
      <c r="B6824" s="13" t="s">
        <v>4504</v>
      </c>
      <c r="C6824" s="13"/>
      <c r="D6824" s="13"/>
      <c r="E6824" s="13"/>
      <c r="F6824" s="13"/>
      <c r="G6824" s="13"/>
      <c r="H6824" s="13"/>
    </row>
    <row r="6825" spans="1:14" ht="15" customHeight="1">
      <c r="A6825" s="5" t="s">
        <v>4302</v>
      </c>
      <c r="B6825" s="5"/>
      <c r="C6825" s="5" t="s">
        <v>2755</v>
      </c>
      <c r="D6825" s="5" t="s">
        <v>182</v>
      </c>
      <c r="E6825" s="5" t="s">
        <v>5266</v>
      </c>
      <c r="F6825" s="5" t="s">
        <v>1321</v>
      </c>
      <c r="G6825" s="5" t="s">
        <v>780</v>
      </c>
      <c r="H6825" s="5" t="s">
        <v>1458</v>
      </c>
    </row>
    <row r="6826" spans="1:14" ht="15" customHeight="1">
      <c r="A6826" s="6" t="s">
        <v>405</v>
      </c>
      <c r="B6826" s="6" t="s">
        <v>765</v>
      </c>
      <c r="C6826" s="6" t="s">
        <v>1648</v>
      </c>
      <c r="D6826" s="6">
        <f>(4500 + 0 + 0)*10^-4</f>
        <v>0.45</v>
      </c>
      <c r="E6826" s="14" t="s">
        <v>4463</v>
      </c>
      <c r="F6826" s="14">
        <f>TRUNC(중기기초자료!F599 * 중기전역변수!C5/1000,0)</f>
        <v>104</v>
      </c>
      <c r="G6826" s="15">
        <f>TRUNC(F6826*D6826, 1)</f>
        <v>46.8</v>
      </c>
      <c r="H6826" s="6" t="s">
        <v>5631</v>
      </c>
      <c r="I6826" s="6" t="s">
        <v>5631</v>
      </c>
      <c r="K6826" s="6" t="s">
        <v>724</v>
      </c>
      <c r="L6826" s="6" t="s">
        <v>5631</v>
      </c>
      <c r="M6826" s="6" t="s">
        <v>4130</v>
      </c>
      <c r="N6826" s="6" t="s">
        <v>4655</v>
      </c>
    </row>
    <row r="6827" spans="1:14" ht="15" customHeight="1">
      <c r="B6827" s="6" t="s">
        <v>4803</v>
      </c>
      <c r="G6827" s="14">
        <f>TRUNC(G6826, 0)</f>
        <v>46</v>
      </c>
    </row>
    <row r="6828" spans="1:14" ht="15" customHeight="1">
      <c r="A6828" s="6" t="s">
        <v>3802</v>
      </c>
    </row>
    <row r="6829" spans="1:14" ht="15" customHeight="1">
      <c r="B6829" s="6" t="s">
        <v>4803</v>
      </c>
    </row>
    <row r="6830" spans="1:14" ht="15" customHeight="1">
      <c r="A6830" s="6" t="s">
        <v>2270</v>
      </c>
    </row>
    <row r="6831" spans="1:14" ht="15" customHeight="1">
      <c r="B6831" s="6" t="s">
        <v>4803</v>
      </c>
    </row>
    <row r="6832" spans="1:14" ht="15" customHeight="1">
      <c r="B6832" s="6" t="s">
        <v>588</v>
      </c>
      <c r="G6832" s="14">
        <f>TRUNC(G6827+G6829+G6831, 0)</f>
        <v>46</v>
      </c>
    </row>
    <row r="6833" spans="1:14" ht="15" customHeight="1">
      <c r="A6833" s="13"/>
      <c r="B6833" s="13"/>
      <c r="C6833" s="13"/>
      <c r="D6833" s="13"/>
      <c r="E6833" s="13"/>
      <c r="F6833" s="13"/>
      <c r="G6833" s="13"/>
      <c r="H6833" s="13"/>
    </row>
    <row r="6834" spans="1:14" ht="15" customHeight="1">
      <c r="A6834" s="13" t="s">
        <v>4970</v>
      </c>
      <c r="B6834" s="13" t="s">
        <v>1057</v>
      </c>
      <c r="C6834" s="13"/>
      <c r="D6834" s="13"/>
      <c r="E6834" s="13"/>
      <c r="F6834" s="13"/>
      <c r="G6834" s="13"/>
      <c r="H6834" s="13"/>
      <c r="I6834" s="6" t="s">
        <v>5631</v>
      </c>
      <c r="J6834" s="6" t="s">
        <v>1481</v>
      </c>
    </row>
    <row r="6835" spans="1:14" ht="15" customHeight="1">
      <c r="A6835" s="13" t="s">
        <v>1567</v>
      </c>
      <c r="B6835" s="13" t="s">
        <v>445</v>
      </c>
      <c r="C6835" s="13"/>
      <c r="D6835" s="13"/>
      <c r="E6835" s="13"/>
      <c r="F6835" s="13"/>
      <c r="G6835" s="13"/>
      <c r="H6835" s="13"/>
    </row>
    <row r="6836" spans="1:14" ht="15" customHeight="1">
      <c r="A6836" s="5" t="s">
        <v>4302</v>
      </c>
      <c r="B6836" s="5"/>
      <c r="C6836" s="5" t="s">
        <v>2755</v>
      </c>
      <c r="D6836" s="5" t="s">
        <v>182</v>
      </c>
      <c r="E6836" s="5" t="s">
        <v>5266</v>
      </c>
      <c r="F6836" s="5" t="s">
        <v>1321</v>
      </c>
      <c r="G6836" s="5" t="s">
        <v>780</v>
      </c>
      <c r="H6836" s="5" t="s">
        <v>1458</v>
      </c>
    </row>
    <row r="6837" spans="1:14" ht="15" customHeight="1">
      <c r="A6837" s="6" t="s">
        <v>405</v>
      </c>
      <c r="B6837" s="6" t="s">
        <v>812</v>
      </c>
      <c r="C6837" s="6" t="s">
        <v>4609</v>
      </c>
      <c r="D6837" s="6">
        <f>(1000 + 111 + 233)*10^-4</f>
        <v>0.13440000000000002</v>
      </c>
      <c r="E6837" s="14" t="s">
        <v>4463</v>
      </c>
      <c r="F6837" s="14">
        <f>TRUNC(중기기초자료!F600 * 중기전역변수!C5/1000,0)</f>
        <v>147</v>
      </c>
      <c r="G6837" s="15">
        <f>TRUNC(F6837*D6837, 1)</f>
        <v>19.7</v>
      </c>
      <c r="H6837" s="6" t="s">
        <v>5631</v>
      </c>
      <c r="I6837" s="6" t="s">
        <v>5631</v>
      </c>
      <c r="K6837" s="6" t="s">
        <v>724</v>
      </c>
      <c r="L6837" s="6" t="s">
        <v>5631</v>
      </c>
      <c r="M6837" s="6" t="s">
        <v>2232</v>
      </c>
      <c r="N6837" s="6" t="s">
        <v>809</v>
      </c>
    </row>
    <row r="6838" spans="1:14" ht="15" customHeight="1">
      <c r="B6838" s="6" t="s">
        <v>4803</v>
      </c>
      <c r="G6838" s="14">
        <f>TRUNC(G6837, 0)</f>
        <v>19</v>
      </c>
    </row>
    <row r="6839" spans="1:14" ht="15" customHeight="1">
      <c r="A6839" s="6" t="s">
        <v>3802</v>
      </c>
    </row>
    <row r="6840" spans="1:14" ht="15" customHeight="1">
      <c r="B6840" s="6" t="s">
        <v>4803</v>
      </c>
    </row>
    <row r="6841" spans="1:14" ht="15" customHeight="1">
      <c r="A6841" s="6" t="s">
        <v>2270</v>
      </c>
    </row>
    <row r="6842" spans="1:14" ht="15" customHeight="1">
      <c r="B6842" s="6" t="s">
        <v>4803</v>
      </c>
    </row>
    <row r="6843" spans="1:14" ht="15" customHeight="1">
      <c r="B6843" s="6" t="s">
        <v>588</v>
      </c>
      <c r="G6843" s="14">
        <f>TRUNC(G6838+G6840+G6842, 0)</f>
        <v>19</v>
      </c>
    </row>
    <row r="6844" spans="1:14" ht="15" customHeight="1">
      <c r="A6844" s="13"/>
      <c r="B6844" s="13"/>
      <c r="C6844" s="13"/>
      <c r="D6844" s="13"/>
      <c r="E6844" s="13"/>
      <c r="F6844" s="13"/>
      <c r="G6844" s="13"/>
      <c r="H6844" s="13"/>
    </row>
    <row r="6845" spans="1:14" ht="15" customHeight="1">
      <c r="A6845" s="13" t="s">
        <v>4970</v>
      </c>
      <c r="B6845" s="13" t="s">
        <v>4994</v>
      </c>
      <c r="C6845" s="13"/>
      <c r="D6845" s="13"/>
      <c r="E6845" s="13"/>
      <c r="F6845" s="13"/>
      <c r="G6845" s="13"/>
      <c r="H6845" s="13"/>
      <c r="I6845" s="6" t="s">
        <v>5631</v>
      </c>
      <c r="J6845" s="6" t="s">
        <v>172</v>
      </c>
    </row>
    <row r="6846" spans="1:14" ht="15" customHeight="1">
      <c r="A6846" s="13" t="s">
        <v>1567</v>
      </c>
      <c r="B6846" s="13" t="s">
        <v>2681</v>
      </c>
      <c r="C6846" s="13"/>
      <c r="D6846" s="13"/>
      <c r="E6846" s="13"/>
      <c r="F6846" s="13"/>
      <c r="G6846" s="13"/>
      <c r="H6846" s="13"/>
    </row>
    <row r="6847" spans="1:14" ht="15" customHeight="1">
      <c r="A6847" s="5" t="s">
        <v>4302</v>
      </c>
      <c r="B6847" s="5"/>
      <c r="C6847" s="5" t="s">
        <v>2755</v>
      </c>
      <c r="D6847" s="5" t="s">
        <v>182</v>
      </c>
      <c r="E6847" s="5" t="s">
        <v>5266</v>
      </c>
      <c r="F6847" s="5" t="s">
        <v>1321</v>
      </c>
      <c r="G6847" s="5" t="s">
        <v>780</v>
      </c>
      <c r="H6847" s="5" t="s">
        <v>1458</v>
      </c>
    </row>
    <row r="6848" spans="1:14" ht="15" customHeight="1">
      <c r="A6848" s="6" t="s">
        <v>405</v>
      </c>
      <c r="B6848" s="6" t="s">
        <v>812</v>
      </c>
      <c r="C6848" s="6" t="s">
        <v>676</v>
      </c>
      <c r="D6848" s="6">
        <f>(1000 + 111 + 233)*10^-4</f>
        <v>0.13440000000000002</v>
      </c>
      <c r="E6848" s="14" t="s">
        <v>4463</v>
      </c>
      <c r="F6848" s="14">
        <f>TRUNC(중기기초자료!F601 * 중기전역변수!C5/1000,0)</f>
        <v>172</v>
      </c>
      <c r="G6848" s="15">
        <f>TRUNC(F6848*D6848, 1)</f>
        <v>23.1</v>
      </c>
      <c r="H6848" s="6" t="s">
        <v>5631</v>
      </c>
      <c r="I6848" s="6" t="s">
        <v>5631</v>
      </c>
      <c r="K6848" s="6" t="s">
        <v>724</v>
      </c>
      <c r="L6848" s="6" t="s">
        <v>5631</v>
      </c>
      <c r="M6848" s="6" t="s">
        <v>5173</v>
      </c>
      <c r="N6848" s="6" t="s">
        <v>809</v>
      </c>
    </row>
    <row r="6849" spans="1:14" ht="15" customHeight="1">
      <c r="B6849" s="6" t="s">
        <v>4803</v>
      </c>
      <c r="G6849" s="14">
        <f>TRUNC(G6848, 0)</f>
        <v>23</v>
      </c>
    </row>
    <row r="6850" spans="1:14" ht="15" customHeight="1">
      <c r="A6850" s="6" t="s">
        <v>3802</v>
      </c>
    </row>
    <row r="6851" spans="1:14" ht="15" customHeight="1">
      <c r="B6851" s="6" t="s">
        <v>4803</v>
      </c>
    </row>
    <row r="6852" spans="1:14" ht="15" customHeight="1">
      <c r="A6852" s="6" t="s">
        <v>2270</v>
      </c>
    </row>
    <row r="6853" spans="1:14" ht="15" customHeight="1">
      <c r="B6853" s="6" t="s">
        <v>4803</v>
      </c>
    </row>
    <row r="6854" spans="1:14" ht="15" customHeight="1">
      <c r="B6854" s="6" t="s">
        <v>588</v>
      </c>
      <c r="G6854" s="14">
        <f>TRUNC(G6849+G6851+G6853, 0)</f>
        <v>23</v>
      </c>
    </row>
    <row r="6855" spans="1:14" ht="15" customHeight="1">
      <c r="A6855" s="13"/>
      <c r="B6855" s="13"/>
      <c r="C6855" s="13"/>
      <c r="D6855" s="13"/>
      <c r="E6855" s="13"/>
      <c r="F6855" s="13"/>
      <c r="G6855" s="13"/>
      <c r="H6855" s="13"/>
    </row>
    <row r="6856" spans="1:14" ht="15" customHeight="1">
      <c r="A6856" s="13" t="s">
        <v>4970</v>
      </c>
      <c r="B6856" s="13" t="s">
        <v>1864</v>
      </c>
      <c r="C6856" s="13"/>
      <c r="D6856" s="13"/>
      <c r="E6856" s="13"/>
      <c r="F6856" s="13"/>
      <c r="G6856" s="13"/>
      <c r="H6856" s="13"/>
      <c r="I6856" s="6" t="s">
        <v>5631</v>
      </c>
      <c r="J6856" s="6" t="s">
        <v>2588</v>
      </c>
    </row>
    <row r="6857" spans="1:14" ht="15" customHeight="1">
      <c r="A6857" s="13" t="s">
        <v>1567</v>
      </c>
      <c r="B6857" s="13" t="s">
        <v>4751</v>
      </c>
      <c r="C6857" s="13"/>
      <c r="D6857" s="13"/>
      <c r="E6857" s="13"/>
      <c r="F6857" s="13"/>
      <c r="G6857" s="13"/>
      <c r="H6857" s="13"/>
    </row>
    <row r="6858" spans="1:14" ht="15" customHeight="1">
      <c r="A6858" s="5" t="s">
        <v>4302</v>
      </c>
      <c r="B6858" s="5"/>
      <c r="C6858" s="5" t="s">
        <v>2755</v>
      </c>
      <c r="D6858" s="5" t="s">
        <v>182</v>
      </c>
      <c r="E6858" s="5" t="s">
        <v>5266</v>
      </c>
      <c r="F6858" s="5" t="s">
        <v>1321</v>
      </c>
      <c r="G6858" s="5" t="s">
        <v>780</v>
      </c>
      <c r="H6858" s="5" t="s">
        <v>1458</v>
      </c>
    </row>
    <row r="6859" spans="1:14" ht="15" customHeight="1">
      <c r="A6859" s="6" t="s">
        <v>405</v>
      </c>
      <c r="B6859" s="6" t="s">
        <v>812</v>
      </c>
      <c r="C6859" s="6" t="s">
        <v>3701</v>
      </c>
      <c r="D6859" s="6">
        <f>(1000 + 111 + 233)*10^-4</f>
        <v>0.13440000000000002</v>
      </c>
      <c r="E6859" s="14" t="s">
        <v>4463</v>
      </c>
      <c r="F6859" s="14">
        <f>TRUNC(중기기초자료!F602 * 중기전역변수!C5/1000,0)</f>
        <v>201</v>
      </c>
      <c r="G6859" s="15">
        <f>TRUNC(F6859*D6859, 1)</f>
        <v>27</v>
      </c>
      <c r="H6859" s="6" t="s">
        <v>5631</v>
      </c>
      <c r="I6859" s="6" t="s">
        <v>5631</v>
      </c>
      <c r="K6859" s="6" t="s">
        <v>724</v>
      </c>
      <c r="L6859" s="6" t="s">
        <v>5631</v>
      </c>
      <c r="M6859" s="6" t="s">
        <v>849</v>
      </c>
      <c r="N6859" s="6" t="s">
        <v>809</v>
      </c>
    </row>
    <row r="6860" spans="1:14" ht="15" customHeight="1">
      <c r="B6860" s="6" t="s">
        <v>4803</v>
      </c>
      <c r="G6860" s="14">
        <f>TRUNC(G6859, 0)</f>
        <v>27</v>
      </c>
    </row>
    <row r="6861" spans="1:14" ht="15" customHeight="1">
      <c r="A6861" s="6" t="s">
        <v>3802</v>
      </c>
    </row>
    <row r="6862" spans="1:14" ht="15" customHeight="1">
      <c r="B6862" s="6" t="s">
        <v>4803</v>
      </c>
    </row>
    <row r="6863" spans="1:14" ht="15" customHeight="1">
      <c r="A6863" s="6" t="s">
        <v>2270</v>
      </c>
    </row>
    <row r="6864" spans="1:14" ht="15" customHeight="1">
      <c r="B6864" s="6" t="s">
        <v>4803</v>
      </c>
    </row>
    <row r="6865" spans="1:14" ht="15" customHeight="1">
      <c r="B6865" s="6" t="s">
        <v>588</v>
      </c>
      <c r="G6865" s="14">
        <f>TRUNC(G6860+G6862+G6864, 0)</f>
        <v>27</v>
      </c>
    </row>
    <row r="6866" spans="1:14" ht="15" customHeight="1">
      <c r="A6866" s="13"/>
      <c r="B6866" s="13"/>
      <c r="C6866" s="13"/>
      <c r="D6866" s="13"/>
      <c r="E6866" s="13"/>
      <c r="F6866" s="13"/>
      <c r="G6866" s="13"/>
      <c r="H6866" s="13"/>
    </row>
    <row r="6867" spans="1:14" ht="15" customHeight="1">
      <c r="A6867" s="13" t="s">
        <v>4970</v>
      </c>
      <c r="B6867" s="13" t="s">
        <v>800</v>
      </c>
      <c r="C6867" s="13"/>
      <c r="D6867" s="13"/>
      <c r="E6867" s="13"/>
      <c r="F6867" s="13"/>
      <c r="G6867" s="13"/>
      <c r="H6867" s="13"/>
      <c r="I6867" s="6" t="s">
        <v>5631</v>
      </c>
      <c r="J6867" s="6" t="s">
        <v>1097</v>
      </c>
    </row>
    <row r="6868" spans="1:14" ht="15" customHeight="1">
      <c r="A6868" s="13" t="s">
        <v>1567</v>
      </c>
      <c r="B6868" s="13" t="s">
        <v>3277</v>
      </c>
      <c r="C6868" s="13"/>
      <c r="D6868" s="13"/>
      <c r="E6868" s="13"/>
      <c r="F6868" s="13"/>
      <c r="G6868" s="13"/>
      <c r="H6868" s="13"/>
    </row>
    <row r="6869" spans="1:14" ht="15" customHeight="1">
      <c r="A6869" s="5" t="s">
        <v>4302</v>
      </c>
      <c r="B6869" s="5"/>
      <c r="C6869" s="5" t="s">
        <v>2755</v>
      </c>
      <c r="D6869" s="5" t="s">
        <v>182</v>
      </c>
      <c r="E6869" s="5" t="s">
        <v>5266</v>
      </c>
      <c r="F6869" s="5" t="s">
        <v>1321</v>
      </c>
      <c r="G6869" s="5" t="s">
        <v>780</v>
      </c>
      <c r="H6869" s="5" t="s">
        <v>1458</v>
      </c>
    </row>
    <row r="6870" spans="1:14" ht="15" customHeight="1">
      <c r="A6870" s="6" t="s">
        <v>405</v>
      </c>
      <c r="B6870" s="6" t="s">
        <v>812</v>
      </c>
      <c r="C6870" s="6" t="s">
        <v>4893</v>
      </c>
      <c r="D6870" s="6">
        <f>(1000 + 111 + 233)*10^-4</f>
        <v>0.13440000000000002</v>
      </c>
      <c r="E6870" s="14" t="s">
        <v>4463</v>
      </c>
      <c r="F6870" s="14">
        <f>TRUNC(중기기초자료!F603 * 중기전역변수!C5/1000,0)</f>
        <v>235</v>
      </c>
      <c r="G6870" s="15">
        <f>TRUNC(F6870*D6870, 1)</f>
        <v>31.5</v>
      </c>
      <c r="H6870" s="6" t="s">
        <v>5631</v>
      </c>
      <c r="I6870" s="6" t="s">
        <v>5631</v>
      </c>
      <c r="K6870" s="6" t="s">
        <v>724</v>
      </c>
      <c r="L6870" s="6" t="s">
        <v>5631</v>
      </c>
      <c r="M6870" s="6" t="s">
        <v>3707</v>
      </c>
      <c r="N6870" s="6" t="s">
        <v>809</v>
      </c>
    </row>
    <row r="6871" spans="1:14" ht="15" customHeight="1">
      <c r="B6871" s="6" t="s">
        <v>4803</v>
      </c>
      <c r="G6871" s="14">
        <f>TRUNC(G6870, 0)</f>
        <v>31</v>
      </c>
    </row>
    <row r="6872" spans="1:14" ht="15" customHeight="1">
      <c r="A6872" s="6" t="s">
        <v>3802</v>
      </c>
    </row>
    <row r="6873" spans="1:14" ht="15" customHeight="1">
      <c r="B6873" s="6" t="s">
        <v>4803</v>
      </c>
    </row>
    <row r="6874" spans="1:14" ht="15" customHeight="1">
      <c r="A6874" s="6" t="s">
        <v>2270</v>
      </c>
    </row>
    <row r="6875" spans="1:14" ht="15" customHeight="1">
      <c r="B6875" s="6" t="s">
        <v>4803</v>
      </c>
    </row>
    <row r="6876" spans="1:14" ht="15" customHeight="1">
      <c r="B6876" s="6" t="s">
        <v>588</v>
      </c>
      <c r="G6876" s="14">
        <f>TRUNC(G6871+G6873+G6875, 0)</f>
        <v>31</v>
      </c>
    </row>
    <row r="6877" spans="1:14" ht="15" customHeight="1">
      <c r="A6877" s="13"/>
      <c r="B6877" s="13"/>
      <c r="C6877" s="13"/>
      <c r="D6877" s="13"/>
      <c r="E6877" s="13"/>
      <c r="F6877" s="13"/>
      <c r="G6877" s="13"/>
      <c r="H6877" s="13"/>
    </row>
    <row r="6878" spans="1:14" ht="15" customHeight="1">
      <c r="A6878" s="13" t="s">
        <v>4970</v>
      </c>
      <c r="B6878" s="13" t="s">
        <v>3043</v>
      </c>
      <c r="C6878" s="13"/>
      <c r="D6878" s="13"/>
      <c r="E6878" s="13"/>
      <c r="F6878" s="13"/>
      <c r="G6878" s="13"/>
      <c r="H6878" s="13"/>
      <c r="I6878" s="6" t="s">
        <v>5631</v>
      </c>
      <c r="J6878" s="6" t="s">
        <v>5310</v>
      </c>
    </row>
    <row r="6879" spans="1:14" ht="15" customHeight="1">
      <c r="A6879" s="13" t="s">
        <v>1567</v>
      </c>
      <c r="B6879" s="13" t="s">
        <v>2137</v>
      </c>
      <c r="C6879" s="13"/>
      <c r="D6879" s="13"/>
      <c r="E6879" s="13"/>
      <c r="F6879" s="13"/>
      <c r="G6879" s="13"/>
      <c r="H6879" s="13"/>
    </row>
    <row r="6880" spans="1:14" ht="15" customHeight="1">
      <c r="A6880" s="5" t="s">
        <v>4302</v>
      </c>
      <c r="B6880" s="5"/>
      <c r="C6880" s="5" t="s">
        <v>2755</v>
      </c>
      <c r="D6880" s="5" t="s">
        <v>182</v>
      </c>
      <c r="E6880" s="5" t="s">
        <v>5266</v>
      </c>
      <c r="F6880" s="5" t="s">
        <v>1321</v>
      </c>
      <c r="G6880" s="5" t="s">
        <v>780</v>
      </c>
      <c r="H6880" s="5" t="s">
        <v>1458</v>
      </c>
    </row>
    <row r="6881" spans="1:14" ht="15" customHeight="1">
      <c r="A6881" s="6" t="s">
        <v>405</v>
      </c>
      <c r="B6881" s="6" t="s">
        <v>812</v>
      </c>
      <c r="C6881" s="6" t="s">
        <v>2562</v>
      </c>
      <c r="D6881" s="6">
        <f>(1000 + 111 + 233)*10^-4</f>
        <v>0.13440000000000002</v>
      </c>
      <c r="E6881" s="14" t="s">
        <v>4463</v>
      </c>
      <c r="F6881" s="14">
        <f>TRUNC(중기기초자료!F604 * 중기전역변수!C5/1000,0)</f>
        <v>274</v>
      </c>
      <c r="G6881" s="15">
        <f>TRUNC(F6881*D6881, 1)</f>
        <v>36.799999999999997</v>
      </c>
      <c r="H6881" s="6" t="s">
        <v>5631</v>
      </c>
      <c r="I6881" s="6" t="s">
        <v>5631</v>
      </c>
      <c r="K6881" s="6" t="s">
        <v>724</v>
      </c>
      <c r="L6881" s="6" t="s">
        <v>5631</v>
      </c>
      <c r="M6881" s="6" t="s">
        <v>5010</v>
      </c>
      <c r="N6881" s="6" t="s">
        <v>809</v>
      </c>
    </row>
    <row r="6882" spans="1:14" ht="15" customHeight="1">
      <c r="B6882" s="6" t="s">
        <v>4803</v>
      </c>
      <c r="G6882" s="14">
        <f>TRUNC(G6881, 0)</f>
        <v>36</v>
      </c>
    </row>
    <row r="6883" spans="1:14" ht="15" customHeight="1">
      <c r="A6883" s="6" t="s">
        <v>3802</v>
      </c>
    </row>
    <row r="6884" spans="1:14" ht="15" customHeight="1">
      <c r="B6884" s="6" t="s">
        <v>4803</v>
      </c>
    </row>
    <row r="6885" spans="1:14" ht="15" customHeight="1">
      <c r="A6885" s="6" t="s">
        <v>2270</v>
      </c>
    </row>
    <row r="6886" spans="1:14" ht="15" customHeight="1">
      <c r="B6886" s="6" t="s">
        <v>4803</v>
      </c>
    </row>
    <row r="6887" spans="1:14" ht="15" customHeight="1">
      <c r="B6887" s="6" t="s">
        <v>588</v>
      </c>
      <c r="G6887" s="14">
        <f>TRUNC(G6882+G6884+G6886, 0)</f>
        <v>36</v>
      </c>
    </row>
    <row r="6888" spans="1:14" ht="15" customHeight="1">
      <c r="A6888" s="13"/>
      <c r="B6888" s="13"/>
      <c r="C6888" s="13"/>
      <c r="D6888" s="13"/>
      <c r="E6888" s="13"/>
      <c r="F6888" s="13"/>
      <c r="G6888" s="13"/>
      <c r="H6888" s="13"/>
    </row>
    <row r="6889" spans="1:14" ht="15" customHeight="1">
      <c r="A6889" s="13" t="s">
        <v>4970</v>
      </c>
      <c r="B6889" s="13" t="s">
        <v>5116</v>
      </c>
      <c r="C6889" s="13"/>
      <c r="D6889" s="13"/>
      <c r="E6889" s="13"/>
      <c r="F6889" s="13"/>
      <c r="G6889" s="13"/>
      <c r="H6889" s="13"/>
      <c r="I6889" s="6" t="s">
        <v>5631</v>
      </c>
      <c r="J6889" s="6" t="s">
        <v>2954</v>
      </c>
    </row>
    <row r="6890" spans="1:14" ht="15" customHeight="1">
      <c r="A6890" s="13" t="s">
        <v>1567</v>
      </c>
      <c r="B6890" s="13" t="s">
        <v>2889</v>
      </c>
      <c r="C6890" s="13"/>
      <c r="D6890" s="13"/>
      <c r="E6890" s="13"/>
      <c r="F6890" s="13"/>
      <c r="G6890" s="13"/>
      <c r="H6890" s="13"/>
    </row>
    <row r="6891" spans="1:14" ht="15" customHeight="1">
      <c r="A6891" s="5" t="s">
        <v>4302</v>
      </c>
      <c r="B6891" s="5"/>
      <c r="C6891" s="5" t="s">
        <v>2755</v>
      </c>
      <c r="D6891" s="5" t="s">
        <v>182</v>
      </c>
      <c r="E6891" s="5" t="s">
        <v>5266</v>
      </c>
      <c r="F6891" s="5" t="s">
        <v>1321</v>
      </c>
      <c r="G6891" s="5" t="s">
        <v>780</v>
      </c>
      <c r="H6891" s="5" t="s">
        <v>1458</v>
      </c>
    </row>
    <row r="6892" spans="1:14" ht="15" customHeight="1">
      <c r="A6892" s="6" t="s">
        <v>405</v>
      </c>
      <c r="B6892" s="6" t="s">
        <v>812</v>
      </c>
      <c r="C6892" s="6" t="s">
        <v>569</v>
      </c>
      <c r="D6892" s="6">
        <f>(1000 + 111 + 233)*10^-4</f>
        <v>0.13440000000000002</v>
      </c>
      <c r="E6892" s="14" t="s">
        <v>4463</v>
      </c>
      <c r="F6892" s="14">
        <f>TRUNC(중기기초자료!F605 * 중기전역변수!C5/1000,0)</f>
        <v>374</v>
      </c>
      <c r="G6892" s="15">
        <f>TRUNC(F6892*D6892, 1)</f>
        <v>50.2</v>
      </c>
      <c r="H6892" s="6" t="s">
        <v>5631</v>
      </c>
      <c r="I6892" s="6" t="s">
        <v>5631</v>
      </c>
      <c r="K6892" s="6" t="s">
        <v>724</v>
      </c>
      <c r="L6892" s="6" t="s">
        <v>5631</v>
      </c>
      <c r="M6892" s="6" t="s">
        <v>1201</v>
      </c>
      <c r="N6892" s="6" t="s">
        <v>2281</v>
      </c>
    </row>
    <row r="6893" spans="1:14" ht="15" customHeight="1">
      <c r="B6893" s="6" t="s">
        <v>4803</v>
      </c>
      <c r="G6893" s="14">
        <f>TRUNC(G6892, 0)</f>
        <v>50</v>
      </c>
    </row>
    <row r="6894" spans="1:14" ht="15" customHeight="1">
      <c r="A6894" s="6" t="s">
        <v>3802</v>
      </c>
    </row>
    <row r="6895" spans="1:14" ht="15" customHeight="1">
      <c r="B6895" s="6" t="s">
        <v>4803</v>
      </c>
    </row>
    <row r="6896" spans="1:14" ht="15" customHeight="1">
      <c r="A6896" s="6" t="s">
        <v>2270</v>
      </c>
    </row>
    <row r="6897" spans="1:14" ht="15" customHeight="1">
      <c r="B6897" s="6" t="s">
        <v>4803</v>
      </c>
    </row>
    <row r="6898" spans="1:14" ht="15" customHeight="1">
      <c r="B6898" s="6" t="s">
        <v>588</v>
      </c>
      <c r="G6898" s="14">
        <f>TRUNC(G6893+G6895+G6897, 0)</f>
        <v>50</v>
      </c>
    </row>
    <row r="6899" spans="1:14" ht="15" customHeight="1">
      <c r="A6899" s="13"/>
      <c r="B6899" s="13"/>
      <c r="C6899" s="13"/>
      <c r="D6899" s="13"/>
      <c r="E6899" s="13"/>
      <c r="F6899" s="13"/>
      <c r="G6899" s="13"/>
      <c r="H6899" s="13"/>
    </row>
    <row r="6900" spans="1:14" ht="15" customHeight="1">
      <c r="A6900" s="13" t="s">
        <v>4970</v>
      </c>
      <c r="B6900" s="13" t="s">
        <v>1549</v>
      </c>
      <c r="C6900" s="13"/>
      <c r="D6900" s="13"/>
      <c r="E6900" s="13"/>
      <c r="F6900" s="13"/>
      <c r="G6900" s="13"/>
      <c r="H6900" s="13"/>
      <c r="I6900" s="6" t="s">
        <v>5631</v>
      </c>
      <c r="J6900" s="6" t="s">
        <v>1446</v>
      </c>
    </row>
    <row r="6901" spans="1:14" ht="15" customHeight="1">
      <c r="A6901" s="13" t="s">
        <v>1567</v>
      </c>
      <c r="B6901" s="13" t="s">
        <v>998</v>
      </c>
      <c r="C6901" s="13"/>
      <c r="D6901" s="13"/>
      <c r="E6901" s="13"/>
      <c r="F6901" s="13"/>
      <c r="G6901" s="13"/>
      <c r="H6901" s="13"/>
    </row>
    <row r="6902" spans="1:14" ht="15" customHeight="1">
      <c r="A6902" s="5" t="s">
        <v>4302</v>
      </c>
      <c r="B6902" s="5"/>
      <c r="C6902" s="5" t="s">
        <v>2755</v>
      </c>
      <c r="D6902" s="5" t="s">
        <v>182</v>
      </c>
      <c r="E6902" s="5" t="s">
        <v>5266</v>
      </c>
      <c r="F6902" s="5" t="s">
        <v>1321</v>
      </c>
      <c r="G6902" s="5" t="s">
        <v>780</v>
      </c>
      <c r="H6902" s="5" t="s">
        <v>1458</v>
      </c>
    </row>
    <row r="6903" spans="1:14" ht="15" customHeight="1">
      <c r="A6903" s="6" t="s">
        <v>405</v>
      </c>
      <c r="B6903" s="6" t="s">
        <v>812</v>
      </c>
      <c r="C6903" s="6" t="s">
        <v>4033</v>
      </c>
      <c r="D6903" s="6">
        <f>(1000 + 111 + 233)*10^-4</f>
        <v>0.13440000000000002</v>
      </c>
      <c r="E6903" s="14" t="s">
        <v>4463</v>
      </c>
      <c r="F6903" s="14">
        <f>TRUNC(중기기초자료!F606 * 중기전역변수!C5/1000,0)</f>
        <v>450</v>
      </c>
      <c r="G6903" s="15">
        <f>TRUNC(F6903*D6903, 1)</f>
        <v>60.4</v>
      </c>
      <c r="H6903" s="6" t="s">
        <v>5631</v>
      </c>
      <c r="I6903" s="6" t="s">
        <v>5631</v>
      </c>
      <c r="K6903" s="6" t="s">
        <v>724</v>
      </c>
      <c r="L6903" s="6" t="s">
        <v>5631</v>
      </c>
      <c r="M6903" s="6" t="s">
        <v>3289</v>
      </c>
      <c r="N6903" s="6" t="s">
        <v>2281</v>
      </c>
    </row>
    <row r="6904" spans="1:14" ht="15" customHeight="1">
      <c r="B6904" s="6" t="s">
        <v>4803</v>
      </c>
      <c r="G6904" s="14">
        <f>TRUNC(G6903, 0)</f>
        <v>60</v>
      </c>
    </row>
    <row r="6905" spans="1:14" ht="15" customHeight="1">
      <c r="A6905" s="6" t="s">
        <v>3802</v>
      </c>
    </row>
    <row r="6906" spans="1:14" ht="15" customHeight="1">
      <c r="B6906" s="6" t="s">
        <v>4803</v>
      </c>
    </row>
    <row r="6907" spans="1:14" ht="15" customHeight="1">
      <c r="A6907" s="6" t="s">
        <v>2270</v>
      </c>
    </row>
    <row r="6908" spans="1:14" ht="15" customHeight="1">
      <c r="B6908" s="6" t="s">
        <v>4803</v>
      </c>
    </row>
    <row r="6909" spans="1:14" ht="15" customHeight="1">
      <c r="B6909" s="6" t="s">
        <v>588</v>
      </c>
      <c r="G6909" s="14">
        <f>TRUNC(G6904+G6906+G6908, 0)</f>
        <v>60</v>
      </c>
    </row>
    <row r="6910" spans="1:14" ht="15" customHeight="1">
      <c r="A6910" s="13"/>
      <c r="B6910" s="13"/>
      <c r="C6910" s="13"/>
      <c r="D6910" s="13"/>
      <c r="E6910" s="13"/>
      <c r="F6910" s="13"/>
      <c r="G6910" s="13"/>
      <c r="H6910" s="13"/>
    </row>
    <row r="6911" spans="1:14" ht="15" customHeight="1">
      <c r="A6911" s="13" t="s">
        <v>4970</v>
      </c>
      <c r="B6911" s="13" t="s">
        <v>2320</v>
      </c>
      <c r="C6911" s="13"/>
      <c r="D6911" s="13"/>
      <c r="E6911" s="13"/>
      <c r="F6911" s="13"/>
      <c r="G6911" s="13"/>
      <c r="H6911" s="13"/>
      <c r="I6911" s="6" t="s">
        <v>5631</v>
      </c>
      <c r="J6911" s="6" t="s">
        <v>4907</v>
      </c>
    </row>
    <row r="6912" spans="1:14" ht="15" customHeight="1">
      <c r="A6912" s="13" t="s">
        <v>1567</v>
      </c>
      <c r="B6912" s="13" t="s">
        <v>2303</v>
      </c>
      <c r="C6912" s="13"/>
      <c r="D6912" s="13"/>
      <c r="E6912" s="13"/>
      <c r="F6912" s="13"/>
      <c r="G6912" s="13"/>
      <c r="H6912" s="13"/>
    </row>
    <row r="6913" spans="1:14" ht="15" customHeight="1">
      <c r="A6913" s="5" t="s">
        <v>4302</v>
      </c>
      <c r="B6913" s="5"/>
      <c r="C6913" s="5" t="s">
        <v>2755</v>
      </c>
      <c r="D6913" s="5" t="s">
        <v>182</v>
      </c>
      <c r="E6913" s="5" t="s">
        <v>5266</v>
      </c>
      <c r="F6913" s="5" t="s">
        <v>1321</v>
      </c>
      <c r="G6913" s="5" t="s">
        <v>780</v>
      </c>
      <c r="H6913" s="5" t="s">
        <v>1458</v>
      </c>
    </row>
    <row r="6914" spans="1:14" ht="15" customHeight="1">
      <c r="A6914" s="6" t="s">
        <v>405</v>
      </c>
      <c r="B6914" s="6" t="s">
        <v>812</v>
      </c>
      <c r="C6914" s="6" t="s">
        <v>3275</v>
      </c>
      <c r="D6914" s="6">
        <f>(1000 + 111 + 233)*10^-4</f>
        <v>0.13440000000000002</v>
      </c>
      <c r="E6914" s="14" t="s">
        <v>4463</v>
      </c>
      <c r="F6914" s="14">
        <f>TRUNC(중기기초자료!F607 * 중기전역변수!C5/1000,0)</f>
        <v>562</v>
      </c>
      <c r="G6914" s="15">
        <f>TRUNC(F6914*D6914, 1)</f>
        <v>75.5</v>
      </c>
      <c r="H6914" s="6" t="s">
        <v>5631</v>
      </c>
      <c r="I6914" s="6" t="s">
        <v>5631</v>
      </c>
      <c r="K6914" s="6" t="s">
        <v>724</v>
      </c>
      <c r="L6914" s="6" t="s">
        <v>5631</v>
      </c>
      <c r="M6914" s="6" t="s">
        <v>5455</v>
      </c>
      <c r="N6914" s="6" t="s">
        <v>2281</v>
      </c>
    </row>
    <row r="6915" spans="1:14" ht="15" customHeight="1">
      <c r="B6915" s="6" t="s">
        <v>4803</v>
      </c>
      <c r="G6915" s="14">
        <f>TRUNC(G6914, 0)</f>
        <v>75</v>
      </c>
    </row>
    <row r="6916" spans="1:14" ht="15" customHeight="1">
      <c r="A6916" s="6" t="s">
        <v>3802</v>
      </c>
    </row>
    <row r="6917" spans="1:14" ht="15" customHeight="1">
      <c r="B6917" s="6" t="s">
        <v>4803</v>
      </c>
    </row>
    <row r="6918" spans="1:14" ht="15" customHeight="1">
      <c r="A6918" s="6" t="s">
        <v>2270</v>
      </c>
    </row>
    <row r="6919" spans="1:14" ht="15" customHeight="1">
      <c r="B6919" s="6" t="s">
        <v>4803</v>
      </c>
    </row>
    <row r="6920" spans="1:14" ht="15" customHeight="1">
      <c r="B6920" s="6" t="s">
        <v>588</v>
      </c>
      <c r="G6920" s="14">
        <f>TRUNC(G6915+G6917+G6919, 0)</f>
        <v>75</v>
      </c>
    </row>
    <row r="6921" spans="1:14" ht="15" customHeight="1">
      <c r="A6921" s="13"/>
      <c r="B6921" s="13"/>
      <c r="C6921" s="13"/>
      <c r="D6921" s="13"/>
      <c r="E6921" s="13"/>
      <c r="F6921" s="13"/>
      <c r="G6921" s="13"/>
      <c r="H6921" s="13"/>
    </row>
    <row r="6922" spans="1:14" ht="15" customHeight="1">
      <c r="A6922" s="13" t="s">
        <v>4970</v>
      </c>
      <c r="B6922" s="13" t="s">
        <v>101</v>
      </c>
      <c r="C6922" s="13"/>
      <c r="D6922" s="13"/>
      <c r="E6922" s="13"/>
      <c r="F6922" s="13"/>
      <c r="G6922" s="13"/>
      <c r="H6922" s="13"/>
      <c r="I6922" s="6" t="s">
        <v>5631</v>
      </c>
      <c r="J6922" s="6" t="s">
        <v>2062</v>
      </c>
    </row>
    <row r="6923" spans="1:14" ht="15" customHeight="1">
      <c r="A6923" s="13" t="s">
        <v>1567</v>
      </c>
      <c r="B6923" s="13" t="s">
        <v>3225</v>
      </c>
      <c r="C6923" s="13"/>
      <c r="D6923" s="13"/>
      <c r="E6923" s="13"/>
      <c r="F6923" s="13"/>
      <c r="G6923" s="13"/>
      <c r="H6923" s="13"/>
    </row>
    <row r="6924" spans="1:14" ht="15" customHeight="1">
      <c r="A6924" s="5" t="s">
        <v>4302</v>
      </c>
      <c r="B6924" s="5"/>
      <c r="C6924" s="5" t="s">
        <v>2755</v>
      </c>
      <c r="D6924" s="5" t="s">
        <v>182</v>
      </c>
      <c r="E6924" s="5" t="s">
        <v>5266</v>
      </c>
      <c r="F6924" s="5" t="s">
        <v>1321</v>
      </c>
      <c r="G6924" s="5" t="s">
        <v>780</v>
      </c>
      <c r="H6924" s="5" t="s">
        <v>1458</v>
      </c>
    </row>
    <row r="6925" spans="1:14" ht="15" customHeight="1">
      <c r="A6925" s="6" t="s">
        <v>405</v>
      </c>
      <c r="B6925" s="6" t="s">
        <v>812</v>
      </c>
      <c r="C6925" s="6" t="s">
        <v>5540</v>
      </c>
      <c r="D6925" s="6">
        <f>(1000 + 111 + 233)*10^-4</f>
        <v>0.13440000000000002</v>
      </c>
      <c r="E6925" s="14" t="s">
        <v>4463</v>
      </c>
      <c r="F6925" s="14">
        <f>TRUNC(중기기초자료!F608 * 중기전역변수!C5/1000,0)</f>
        <v>582</v>
      </c>
      <c r="G6925" s="15">
        <f>TRUNC(F6925*D6925, 1)</f>
        <v>78.2</v>
      </c>
      <c r="H6925" s="6" t="s">
        <v>5631</v>
      </c>
      <c r="I6925" s="6" t="s">
        <v>5631</v>
      </c>
      <c r="K6925" s="6" t="s">
        <v>724</v>
      </c>
      <c r="L6925" s="6" t="s">
        <v>5631</v>
      </c>
      <c r="M6925" s="6" t="s">
        <v>4827</v>
      </c>
      <c r="N6925" s="6" t="s">
        <v>2281</v>
      </c>
    </row>
    <row r="6926" spans="1:14" ht="15" customHeight="1">
      <c r="B6926" s="6" t="s">
        <v>4803</v>
      </c>
      <c r="G6926" s="14">
        <f>TRUNC(G6925, 0)</f>
        <v>78</v>
      </c>
    </row>
    <row r="6927" spans="1:14" ht="15" customHeight="1">
      <c r="A6927" s="6" t="s">
        <v>3802</v>
      </c>
    </row>
    <row r="6928" spans="1:14" ht="15" customHeight="1">
      <c r="B6928" s="6" t="s">
        <v>4803</v>
      </c>
    </row>
    <row r="6929" spans="1:14" ht="15" customHeight="1">
      <c r="A6929" s="6" t="s">
        <v>2270</v>
      </c>
    </row>
    <row r="6930" spans="1:14" ht="15" customHeight="1">
      <c r="B6930" s="6" t="s">
        <v>4803</v>
      </c>
    </row>
    <row r="6931" spans="1:14" ht="15" customHeight="1">
      <c r="B6931" s="6" t="s">
        <v>588</v>
      </c>
      <c r="G6931" s="14">
        <f>TRUNC(G6926+G6928+G6930, 0)</f>
        <v>78</v>
      </c>
    </row>
    <row r="6932" spans="1:14" ht="15" customHeight="1">
      <c r="A6932" s="13"/>
      <c r="B6932" s="13"/>
      <c r="C6932" s="13"/>
      <c r="D6932" s="13"/>
      <c r="E6932" s="13"/>
      <c r="F6932" s="13"/>
      <c r="G6932" s="13"/>
      <c r="H6932" s="13"/>
    </row>
    <row r="6933" spans="1:14" ht="15" customHeight="1">
      <c r="A6933" s="13" t="s">
        <v>4970</v>
      </c>
      <c r="B6933" s="13" t="s">
        <v>4370</v>
      </c>
      <c r="C6933" s="13"/>
      <c r="D6933" s="13"/>
      <c r="E6933" s="13"/>
      <c r="F6933" s="13"/>
      <c r="G6933" s="13"/>
      <c r="H6933" s="13"/>
      <c r="I6933" s="6" t="s">
        <v>5631</v>
      </c>
      <c r="J6933" s="6" t="s">
        <v>572</v>
      </c>
    </row>
    <row r="6934" spans="1:14" ht="15" customHeight="1">
      <c r="A6934" s="13" t="s">
        <v>1567</v>
      </c>
      <c r="B6934" s="13" t="s">
        <v>3756</v>
      </c>
      <c r="C6934" s="13"/>
      <c r="D6934" s="13"/>
      <c r="E6934" s="13"/>
      <c r="F6934" s="13"/>
      <c r="G6934" s="13"/>
      <c r="H6934" s="13"/>
    </row>
    <row r="6935" spans="1:14" ht="15" customHeight="1">
      <c r="A6935" s="5" t="s">
        <v>4302</v>
      </c>
      <c r="B6935" s="5"/>
      <c r="C6935" s="5" t="s">
        <v>2755</v>
      </c>
      <c r="D6935" s="5" t="s">
        <v>182</v>
      </c>
      <c r="E6935" s="5" t="s">
        <v>5266</v>
      </c>
      <c r="F6935" s="5" t="s">
        <v>1321</v>
      </c>
      <c r="G6935" s="5" t="s">
        <v>780</v>
      </c>
      <c r="H6935" s="5" t="s">
        <v>1458</v>
      </c>
    </row>
    <row r="6936" spans="1:14" ht="15" customHeight="1">
      <c r="A6936" s="6" t="s">
        <v>405</v>
      </c>
      <c r="B6936" s="6" t="s">
        <v>812</v>
      </c>
      <c r="C6936" s="6" t="s">
        <v>1253</v>
      </c>
      <c r="D6936" s="6">
        <f>(1000 + 111 + 233)*10^-4</f>
        <v>0.13440000000000002</v>
      </c>
      <c r="E6936" s="14" t="s">
        <v>4463</v>
      </c>
      <c r="F6936" s="14">
        <f>TRUNC(중기기초자료!F609 * 중기전역변수!C5/1000,0)</f>
        <v>640</v>
      </c>
      <c r="G6936" s="15">
        <f>TRUNC(F6936*D6936, 1)</f>
        <v>86</v>
      </c>
      <c r="H6936" s="6" t="s">
        <v>5631</v>
      </c>
      <c r="I6936" s="6" t="s">
        <v>5631</v>
      </c>
      <c r="K6936" s="6" t="s">
        <v>724</v>
      </c>
      <c r="L6936" s="6" t="s">
        <v>5631</v>
      </c>
      <c r="M6936" s="6" t="s">
        <v>1856</v>
      </c>
      <c r="N6936" s="6" t="s">
        <v>2281</v>
      </c>
    </row>
    <row r="6937" spans="1:14" ht="15" customHeight="1">
      <c r="B6937" s="6" t="s">
        <v>4803</v>
      </c>
      <c r="G6937" s="14">
        <f>TRUNC(G6936, 0)</f>
        <v>86</v>
      </c>
    </row>
    <row r="6938" spans="1:14" ht="15" customHeight="1">
      <c r="A6938" s="6" t="s">
        <v>3802</v>
      </c>
    </row>
    <row r="6939" spans="1:14" ht="15" customHeight="1">
      <c r="B6939" s="6" t="s">
        <v>4803</v>
      </c>
    </row>
    <row r="6940" spans="1:14" ht="15" customHeight="1">
      <c r="A6940" s="6" t="s">
        <v>2270</v>
      </c>
    </row>
    <row r="6941" spans="1:14" ht="15" customHeight="1">
      <c r="B6941" s="6" t="s">
        <v>4803</v>
      </c>
    </row>
    <row r="6942" spans="1:14" ht="15" customHeight="1">
      <c r="B6942" s="6" t="s">
        <v>588</v>
      </c>
      <c r="G6942" s="14">
        <f>TRUNC(G6937+G6939+G6941, 0)</f>
        <v>86</v>
      </c>
    </row>
    <row r="6943" spans="1:14" ht="15" customHeight="1">
      <c r="A6943" s="13"/>
      <c r="B6943" s="13"/>
      <c r="C6943" s="13"/>
      <c r="D6943" s="13"/>
      <c r="E6943" s="13"/>
      <c r="F6943" s="13"/>
      <c r="G6943" s="13"/>
      <c r="H6943" s="13"/>
    </row>
    <row r="6944" spans="1:14" ht="15" customHeight="1">
      <c r="A6944" s="13" t="s">
        <v>4970</v>
      </c>
      <c r="B6944" s="13" t="s">
        <v>4801</v>
      </c>
      <c r="C6944" s="13"/>
      <c r="D6944" s="13"/>
      <c r="E6944" s="13"/>
      <c r="F6944" s="13"/>
      <c r="G6944" s="13"/>
      <c r="H6944" s="13"/>
      <c r="I6944" s="6" t="s">
        <v>5631</v>
      </c>
      <c r="J6944" s="6" t="s">
        <v>582</v>
      </c>
    </row>
    <row r="6945" spans="1:14" ht="15" customHeight="1">
      <c r="A6945" s="13" t="s">
        <v>1567</v>
      </c>
      <c r="B6945" s="13" t="s">
        <v>3782</v>
      </c>
      <c r="C6945" s="13"/>
      <c r="D6945" s="13"/>
      <c r="E6945" s="13"/>
      <c r="F6945" s="13"/>
      <c r="G6945" s="13"/>
      <c r="H6945" s="13"/>
    </row>
    <row r="6946" spans="1:14" ht="15" customHeight="1">
      <c r="A6946" s="5" t="s">
        <v>4302</v>
      </c>
      <c r="B6946" s="5"/>
      <c r="C6946" s="5" t="s">
        <v>2755</v>
      </c>
      <c r="D6946" s="5" t="s">
        <v>182</v>
      </c>
      <c r="E6946" s="5" t="s">
        <v>5266</v>
      </c>
      <c r="F6946" s="5" t="s">
        <v>1321</v>
      </c>
      <c r="G6946" s="5" t="s">
        <v>780</v>
      </c>
      <c r="H6946" s="5" t="s">
        <v>1458</v>
      </c>
    </row>
    <row r="6947" spans="1:14" ht="15" customHeight="1">
      <c r="A6947" s="6" t="s">
        <v>405</v>
      </c>
      <c r="B6947" s="6" t="s">
        <v>812</v>
      </c>
      <c r="C6947" s="6" t="s">
        <v>1194</v>
      </c>
      <c r="D6947" s="6">
        <f>(1000 + 111 + 233)*10^-4</f>
        <v>0.13440000000000002</v>
      </c>
      <c r="E6947" s="14" t="s">
        <v>4463</v>
      </c>
      <c r="F6947" s="14">
        <f>TRUNC(중기기초자료!F610 * 중기전역변수!C5/1000,0)</f>
        <v>683</v>
      </c>
      <c r="G6947" s="15">
        <f>TRUNC(F6947*D6947, 1)</f>
        <v>91.7</v>
      </c>
      <c r="H6947" s="6" t="s">
        <v>5631</v>
      </c>
      <c r="I6947" s="6" t="s">
        <v>5631</v>
      </c>
      <c r="K6947" s="6" t="s">
        <v>724</v>
      </c>
      <c r="L6947" s="6" t="s">
        <v>5631</v>
      </c>
      <c r="M6947" s="6" t="s">
        <v>1838</v>
      </c>
      <c r="N6947" s="6" t="s">
        <v>2281</v>
      </c>
    </row>
    <row r="6948" spans="1:14" ht="15" customHeight="1">
      <c r="B6948" s="6" t="s">
        <v>4803</v>
      </c>
      <c r="G6948" s="14">
        <f>TRUNC(G6947, 0)</f>
        <v>91</v>
      </c>
    </row>
    <row r="6949" spans="1:14" ht="15" customHeight="1">
      <c r="A6949" s="6" t="s">
        <v>3802</v>
      </c>
    </row>
    <row r="6950" spans="1:14" ht="15" customHeight="1">
      <c r="B6950" s="6" t="s">
        <v>4803</v>
      </c>
    </row>
    <row r="6951" spans="1:14" ht="15" customHeight="1">
      <c r="A6951" s="6" t="s">
        <v>2270</v>
      </c>
    </row>
    <row r="6952" spans="1:14" ht="15" customHeight="1">
      <c r="B6952" s="6" t="s">
        <v>4803</v>
      </c>
    </row>
    <row r="6953" spans="1:14" ht="15" customHeight="1">
      <c r="B6953" s="6" t="s">
        <v>588</v>
      </c>
      <c r="G6953" s="14">
        <f>TRUNC(G6948+G6950+G6952, 0)</f>
        <v>91</v>
      </c>
    </row>
    <row r="6954" spans="1:14" ht="15" customHeight="1">
      <c r="A6954" s="13"/>
      <c r="B6954" s="13"/>
      <c r="C6954" s="13"/>
      <c r="D6954" s="13"/>
      <c r="E6954" s="13"/>
      <c r="F6954" s="13"/>
      <c r="G6954" s="13"/>
      <c r="H6954" s="13"/>
    </row>
    <row r="6955" spans="1:14" ht="15" customHeight="1">
      <c r="A6955" s="13" t="s">
        <v>4970</v>
      </c>
      <c r="B6955" s="13" t="s">
        <v>455</v>
      </c>
      <c r="C6955" s="13"/>
      <c r="D6955" s="13"/>
      <c r="E6955" s="13"/>
      <c r="F6955" s="13"/>
      <c r="G6955" s="13"/>
      <c r="H6955" s="13"/>
      <c r="I6955" s="6" t="s">
        <v>5631</v>
      </c>
      <c r="J6955" s="6" t="s">
        <v>5118</v>
      </c>
    </row>
    <row r="6956" spans="1:14" ht="15" customHeight="1">
      <c r="A6956" s="13" t="s">
        <v>1567</v>
      </c>
      <c r="B6956" s="13" t="s">
        <v>2980</v>
      </c>
      <c r="C6956" s="13"/>
      <c r="D6956" s="13"/>
      <c r="E6956" s="13"/>
      <c r="F6956" s="13"/>
      <c r="G6956" s="13"/>
      <c r="H6956" s="13"/>
    </row>
    <row r="6957" spans="1:14" ht="15" customHeight="1">
      <c r="A6957" s="5" t="s">
        <v>4302</v>
      </c>
      <c r="B6957" s="5"/>
      <c r="C6957" s="5" t="s">
        <v>2755</v>
      </c>
      <c r="D6957" s="5" t="s">
        <v>182</v>
      </c>
      <c r="E6957" s="5" t="s">
        <v>5266</v>
      </c>
      <c r="F6957" s="5" t="s">
        <v>1321</v>
      </c>
      <c r="G6957" s="5" t="s">
        <v>780</v>
      </c>
      <c r="H6957" s="5" t="s">
        <v>1458</v>
      </c>
    </row>
    <row r="6958" spans="1:14" ht="15" customHeight="1">
      <c r="A6958" s="6" t="s">
        <v>405</v>
      </c>
      <c r="B6958" s="6" t="s">
        <v>812</v>
      </c>
      <c r="C6958" s="6" t="s">
        <v>5205</v>
      </c>
      <c r="D6958" s="6">
        <f>(1000 + 111 + 233)*10^-4</f>
        <v>0.13440000000000002</v>
      </c>
      <c r="E6958" s="14" t="s">
        <v>4463</v>
      </c>
      <c r="F6958" s="14">
        <f>TRUNC(중기기초자료!F611 * 중기전역변수!C5/1000,0)</f>
        <v>772</v>
      </c>
      <c r="G6958" s="15">
        <f>TRUNC(F6958*D6958, 1)</f>
        <v>103.7</v>
      </c>
      <c r="H6958" s="6" t="s">
        <v>5631</v>
      </c>
      <c r="I6958" s="6" t="s">
        <v>5631</v>
      </c>
      <c r="K6958" s="6" t="s">
        <v>724</v>
      </c>
      <c r="L6958" s="6" t="s">
        <v>5631</v>
      </c>
      <c r="M6958" s="6" t="s">
        <v>3956</v>
      </c>
      <c r="N6958" s="6" t="s">
        <v>2281</v>
      </c>
    </row>
    <row r="6959" spans="1:14" ht="15" customHeight="1">
      <c r="B6959" s="6" t="s">
        <v>4803</v>
      </c>
      <c r="G6959" s="14">
        <f>TRUNC(G6958, 0)</f>
        <v>103</v>
      </c>
    </row>
    <row r="6960" spans="1:14" ht="15" customHeight="1">
      <c r="A6960" s="6" t="s">
        <v>3802</v>
      </c>
    </row>
    <row r="6961" spans="1:14" ht="15" customHeight="1">
      <c r="B6961" s="6" t="s">
        <v>4803</v>
      </c>
    </row>
    <row r="6962" spans="1:14" ht="15" customHeight="1">
      <c r="A6962" s="6" t="s">
        <v>2270</v>
      </c>
    </row>
    <row r="6963" spans="1:14" ht="15" customHeight="1">
      <c r="B6963" s="6" t="s">
        <v>4803</v>
      </c>
    </row>
    <row r="6964" spans="1:14" ht="15" customHeight="1">
      <c r="B6964" s="6" t="s">
        <v>588</v>
      </c>
      <c r="G6964" s="14">
        <f>TRUNC(G6959+G6961+G6963, 0)</f>
        <v>103</v>
      </c>
    </row>
    <row r="6965" spans="1:14" ht="15" customHeight="1">
      <c r="A6965" s="13"/>
      <c r="B6965" s="13"/>
      <c r="C6965" s="13"/>
      <c r="D6965" s="13"/>
      <c r="E6965" s="13"/>
      <c r="F6965" s="13"/>
      <c r="G6965" s="13"/>
      <c r="H6965" s="13"/>
    </row>
    <row r="6966" spans="1:14" ht="15" customHeight="1">
      <c r="A6966" s="13" t="s">
        <v>4970</v>
      </c>
      <c r="B6966" s="13" t="s">
        <v>3868</v>
      </c>
      <c r="C6966" s="13"/>
      <c r="D6966" s="13"/>
      <c r="E6966" s="13"/>
      <c r="F6966" s="13"/>
      <c r="G6966" s="13"/>
      <c r="H6966" s="13"/>
      <c r="I6966" s="6" t="s">
        <v>5631</v>
      </c>
      <c r="J6966" s="6" t="s">
        <v>1079</v>
      </c>
    </row>
    <row r="6967" spans="1:14" ht="15" customHeight="1">
      <c r="A6967" s="13" t="s">
        <v>1567</v>
      </c>
      <c r="B6967" s="13" t="s">
        <v>3002</v>
      </c>
      <c r="C6967" s="13"/>
      <c r="D6967" s="13"/>
      <c r="E6967" s="13"/>
      <c r="F6967" s="13"/>
      <c r="G6967" s="13"/>
      <c r="H6967" s="13"/>
    </row>
    <row r="6968" spans="1:14" ht="15" customHeight="1">
      <c r="A6968" s="5" t="s">
        <v>4302</v>
      </c>
      <c r="B6968" s="5"/>
      <c r="C6968" s="5" t="s">
        <v>2755</v>
      </c>
      <c r="D6968" s="5" t="s">
        <v>182</v>
      </c>
      <c r="E6968" s="5" t="s">
        <v>5266</v>
      </c>
      <c r="F6968" s="5" t="s">
        <v>1321</v>
      </c>
      <c r="G6968" s="5" t="s">
        <v>780</v>
      </c>
      <c r="H6968" s="5" t="s">
        <v>1458</v>
      </c>
    </row>
    <row r="6969" spans="1:14" ht="15" customHeight="1">
      <c r="A6969" s="6" t="s">
        <v>405</v>
      </c>
      <c r="B6969" s="6" t="s">
        <v>812</v>
      </c>
      <c r="C6969" s="6" t="s">
        <v>1708</v>
      </c>
      <c r="D6969" s="6">
        <f>(1000 + 111 + 233)*10^-4</f>
        <v>0.13440000000000002</v>
      </c>
      <c r="E6969" s="14" t="s">
        <v>4463</v>
      </c>
      <c r="F6969" s="14">
        <f>TRUNC(중기기초자료!F612 * 중기전역변수!C5/1000,0)</f>
        <v>796</v>
      </c>
      <c r="G6969" s="15">
        <f>TRUNC(F6969*D6969, 1)</f>
        <v>106.9</v>
      </c>
      <c r="H6969" s="6" t="s">
        <v>5631</v>
      </c>
      <c r="I6969" s="6" t="s">
        <v>5631</v>
      </c>
      <c r="K6969" s="6" t="s">
        <v>724</v>
      </c>
      <c r="L6969" s="6" t="s">
        <v>5631</v>
      </c>
      <c r="M6969" s="6" t="s">
        <v>485</v>
      </c>
      <c r="N6969" s="6" t="s">
        <v>2281</v>
      </c>
    </row>
    <row r="6970" spans="1:14" ht="15" customHeight="1">
      <c r="B6970" s="6" t="s">
        <v>4803</v>
      </c>
      <c r="G6970" s="14">
        <f>TRUNC(G6969, 0)</f>
        <v>106</v>
      </c>
    </row>
    <row r="6971" spans="1:14" ht="15" customHeight="1">
      <c r="A6971" s="6" t="s">
        <v>3802</v>
      </c>
    </row>
    <row r="6972" spans="1:14" ht="15" customHeight="1">
      <c r="B6972" s="6" t="s">
        <v>4803</v>
      </c>
    </row>
    <row r="6973" spans="1:14" ht="15" customHeight="1">
      <c r="A6973" s="6" t="s">
        <v>2270</v>
      </c>
    </row>
    <row r="6974" spans="1:14" ht="15" customHeight="1">
      <c r="B6974" s="6" t="s">
        <v>4803</v>
      </c>
    </row>
    <row r="6975" spans="1:14" ht="15" customHeight="1">
      <c r="B6975" s="6" t="s">
        <v>588</v>
      </c>
      <c r="G6975" s="14">
        <f>TRUNC(G6970+G6972+G6974, 0)</f>
        <v>106</v>
      </c>
    </row>
    <row r="6976" spans="1:14" ht="15" customHeight="1">
      <c r="A6976" s="13"/>
      <c r="B6976" s="13"/>
      <c r="C6976" s="13"/>
      <c r="D6976" s="13"/>
      <c r="E6976" s="13"/>
      <c r="F6976" s="13"/>
      <c r="G6976" s="13"/>
      <c r="H6976" s="13"/>
    </row>
    <row r="6977" spans="1:14" ht="15" customHeight="1">
      <c r="A6977" s="13" t="s">
        <v>4970</v>
      </c>
      <c r="B6977" s="13" t="s">
        <v>917</v>
      </c>
      <c r="C6977" s="13"/>
      <c r="D6977" s="13"/>
      <c r="E6977" s="13"/>
      <c r="F6977" s="13"/>
      <c r="G6977" s="13"/>
      <c r="H6977" s="13"/>
      <c r="I6977" s="6" t="s">
        <v>5631</v>
      </c>
      <c r="J6977" s="6" t="s">
        <v>3143</v>
      </c>
    </row>
    <row r="6978" spans="1:14" ht="15" customHeight="1">
      <c r="A6978" s="13" t="s">
        <v>1567</v>
      </c>
      <c r="B6978" s="13" t="s">
        <v>3982</v>
      </c>
      <c r="C6978" s="13"/>
      <c r="D6978" s="13"/>
      <c r="E6978" s="13"/>
      <c r="F6978" s="13"/>
      <c r="G6978" s="13"/>
      <c r="H6978" s="13"/>
    </row>
    <row r="6979" spans="1:14" ht="15" customHeight="1">
      <c r="A6979" s="5" t="s">
        <v>4302</v>
      </c>
      <c r="B6979" s="5"/>
      <c r="C6979" s="5" t="s">
        <v>2755</v>
      </c>
      <c r="D6979" s="5" t="s">
        <v>182</v>
      </c>
      <c r="E6979" s="5" t="s">
        <v>5266</v>
      </c>
      <c r="F6979" s="5" t="s">
        <v>1321</v>
      </c>
      <c r="G6979" s="5" t="s">
        <v>780</v>
      </c>
      <c r="H6979" s="5" t="s">
        <v>1458</v>
      </c>
    </row>
    <row r="6980" spans="1:14" ht="15" customHeight="1">
      <c r="A6980" s="6" t="s">
        <v>405</v>
      </c>
      <c r="B6980" s="6" t="s">
        <v>812</v>
      </c>
      <c r="C6980" s="6" t="s">
        <v>4743</v>
      </c>
      <c r="D6980" s="6">
        <f>(1000 + 111 + 233)*10^-4</f>
        <v>0.13440000000000002</v>
      </c>
      <c r="E6980" s="14" t="s">
        <v>4463</v>
      </c>
      <c r="F6980" s="14">
        <f>TRUNC(중기기초자료!F613 * 중기전역변수!C5/1000,0)</f>
        <v>874</v>
      </c>
      <c r="G6980" s="15">
        <f>TRUNC(F6980*D6980, 1)</f>
        <v>117.4</v>
      </c>
      <c r="H6980" s="6" t="s">
        <v>5631</v>
      </c>
      <c r="I6980" s="6" t="s">
        <v>5631</v>
      </c>
      <c r="K6980" s="6" t="s">
        <v>724</v>
      </c>
      <c r="L6980" s="6" t="s">
        <v>5631</v>
      </c>
      <c r="M6980" s="6" t="s">
        <v>5429</v>
      </c>
      <c r="N6980" s="6" t="s">
        <v>2281</v>
      </c>
    </row>
    <row r="6981" spans="1:14" ht="15" customHeight="1">
      <c r="B6981" s="6" t="s">
        <v>4803</v>
      </c>
      <c r="G6981" s="14">
        <f>TRUNC(G6980, 0)</f>
        <v>117</v>
      </c>
    </row>
    <row r="6982" spans="1:14" ht="15" customHeight="1">
      <c r="A6982" s="6" t="s">
        <v>3802</v>
      </c>
    </row>
    <row r="6983" spans="1:14" ht="15" customHeight="1">
      <c r="B6983" s="6" t="s">
        <v>4803</v>
      </c>
    </row>
    <row r="6984" spans="1:14" ht="15" customHeight="1">
      <c r="A6984" s="6" t="s">
        <v>2270</v>
      </c>
    </row>
    <row r="6985" spans="1:14" ht="15" customHeight="1">
      <c r="B6985" s="6" t="s">
        <v>4803</v>
      </c>
    </row>
    <row r="6986" spans="1:14" ht="15" customHeight="1">
      <c r="B6986" s="6" t="s">
        <v>588</v>
      </c>
      <c r="G6986" s="14">
        <f>TRUNC(G6981+G6983+G6985, 0)</f>
        <v>117</v>
      </c>
    </row>
    <row r="6987" spans="1:14" ht="15" customHeight="1">
      <c r="A6987" s="13"/>
      <c r="B6987" s="13"/>
      <c r="C6987" s="13"/>
      <c r="D6987" s="13"/>
      <c r="E6987" s="13"/>
      <c r="F6987" s="13"/>
      <c r="G6987" s="13"/>
      <c r="H6987" s="13"/>
    </row>
    <row r="6988" spans="1:14" ht="15" customHeight="1">
      <c r="A6988" s="13" t="s">
        <v>4970</v>
      </c>
      <c r="B6988" s="13" t="s">
        <v>1543</v>
      </c>
      <c r="C6988" s="13"/>
      <c r="D6988" s="13"/>
      <c r="E6988" s="13"/>
      <c r="F6988" s="13"/>
      <c r="G6988" s="13"/>
      <c r="H6988" s="13"/>
      <c r="I6988" s="6" t="s">
        <v>5631</v>
      </c>
      <c r="J6988" s="6" t="s">
        <v>437</v>
      </c>
    </row>
    <row r="6989" spans="1:14" ht="15" customHeight="1">
      <c r="A6989" s="13" t="s">
        <v>1567</v>
      </c>
      <c r="B6989" s="13" t="s">
        <v>5602</v>
      </c>
      <c r="C6989" s="13"/>
      <c r="D6989" s="13"/>
      <c r="E6989" s="13"/>
      <c r="F6989" s="13"/>
      <c r="G6989" s="13"/>
      <c r="H6989" s="13"/>
    </row>
    <row r="6990" spans="1:14" ht="15" customHeight="1">
      <c r="A6990" s="5" t="s">
        <v>4302</v>
      </c>
      <c r="B6990" s="5"/>
      <c r="C6990" s="5" t="s">
        <v>2755</v>
      </c>
      <c r="D6990" s="5" t="s">
        <v>182</v>
      </c>
      <c r="E6990" s="5" t="s">
        <v>5266</v>
      </c>
      <c r="F6990" s="5" t="s">
        <v>1321</v>
      </c>
      <c r="G6990" s="5" t="s">
        <v>780</v>
      </c>
      <c r="H6990" s="5" t="s">
        <v>1458</v>
      </c>
    </row>
    <row r="6991" spans="1:14" ht="15" customHeight="1">
      <c r="A6991" s="6" t="s">
        <v>405</v>
      </c>
      <c r="B6991" s="6" t="s">
        <v>812</v>
      </c>
      <c r="C6991" s="6" t="s">
        <v>4039</v>
      </c>
      <c r="D6991" s="6">
        <f>(1000 + 111 + 233)*10^-4</f>
        <v>0.13440000000000002</v>
      </c>
      <c r="E6991" s="14" t="s">
        <v>4463</v>
      </c>
      <c r="F6991" s="14">
        <f>TRUNC(중기기초자료!F614 * 중기전역변수!C5/1000,0)</f>
        <v>902</v>
      </c>
      <c r="G6991" s="15">
        <f>TRUNC(F6991*D6991, 1)</f>
        <v>121.2</v>
      </c>
      <c r="H6991" s="6" t="s">
        <v>5631</v>
      </c>
      <c r="I6991" s="6" t="s">
        <v>5631</v>
      </c>
      <c r="K6991" s="6" t="s">
        <v>724</v>
      </c>
      <c r="L6991" s="6" t="s">
        <v>5631</v>
      </c>
      <c r="M6991" s="6" t="s">
        <v>4798</v>
      </c>
      <c r="N6991" s="6" t="s">
        <v>2281</v>
      </c>
    </row>
    <row r="6992" spans="1:14" ht="15" customHeight="1">
      <c r="B6992" s="6" t="s">
        <v>4803</v>
      </c>
      <c r="G6992" s="14">
        <f>TRUNC(G6991, 0)</f>
        <v>121</v>
      </c>
    </row>
    <row r="6993" spans="1:14" ht="15" customHeight="1">
      <c r="A6993" s="6" t="s">
        <v>3802</v>
      </c>
    </row>
    <row r="6994" spans="1:14" ht="15" customHeight="1">
      <c r="B6994" s="6" t="s">
        <v>4803</v>
      </c>
    </row>
    <row r="6995" spans="1:14" ht="15" customHeight="1">
      <c r="A6995" s="6" t="s">
        <v>2270</v>
      </c>
    </row>
    <row r="6996" spans="1:14" ht="15" customHeight="1">
      <c r="B6996" s="6" t="s">
        <v>4803</v>
      </c>
    </row>
    <row r="6997" spans="1:14" ht="15" customHeight="1">
      <c r="B6997" s="6" t="s">
        <v>588</v>
      </c>
      <c r="G6997" s="14">
        <f>TRUNC(G6992+G6994+G6996, 0)</f>
        <v>121</v>
      </c>
    </row>
    <row r="6998" spans="1:14" ht="15" customHeight="1">
      <c r="A6998" s="13"/>
      <c r="B6998" s="13"/>
      <c r="C6998" s="13"/>
      <c r="D6998" s="13"/>
      <c r="E6998" s="13"/>
      <c r="F6998" s="13"/>
      <c r="G6998" s="13"/>
      <c r="H6998" s="13"/>
    </row>
    <row r="6999" spans="1:14" ht="15" customHeight="1">
      <c r="A6999" s="13" t="s">
        <v>4970</v>
      </c>
      <c r="B6999" s="13" t="s">
        <v>2340</v>
      </c>
      <c r="C6999" s="13"/>
      <c r="D6999" s="13"/>
      <c r="E6999" s="13"/>
      <c r="F6999" s="13"/>
      <c r="G6999" s="13"/>
      <c r="H6999" s="13"/>
      <c r="I6999" s="6" t="s">
        <v>5631</v>
      </c>
      <c r="J6999" s="6" t="s">
        <v>817</v>
      </c>
    </row>
    <row r="7000" spans="1:14" ht="15" customHeight="1">
      <c r="A7000" s="13" t="s">
        <v>1567</v>
      </c>
      <c r="B7000" s="13" t="s">
        <v>2511</v>
      </c>
      <c r="C7000" s="13"/>
      <c r="D7000" s="13"/>
      <c r="E7000" s="13"/>
      <c r="F7000" s="13"/>
      <c r="G7000" s="13"/>
      <c r="H7000" s="13"/>
    </row>
    <row r="7001" spans="1:14" ht="15" customHeight="1">
      <c r="A7001" s="5" t="s">
        <v>4302</v>
      </c>
      <c r="B7001" s="5"/>
      <c r="C7001" s="5" t="s">
        <v>2755</v>
      </c>
      <c r="D7001" s="5" t="s">
        <v>182</v>
      </c>
      <c r="E7001" s="5" t="s">
        <v>5266</v>
      </c>
      <c r="F7001" s="5" t="s">
        <v>1321</v>
      </c>
      <c r="G7001" s="5" t="s">
        <v>780</v>
      </c>
      <c r="H7001" s="5" t="s">
        <v>1458</v>
      </c>
    </row>
    <row r="7002" spans="1:14" ht="15" customHeight="1">
      <c r="A7002" s="6" t="s">
        <v>405</v>
      </c>
      <c r="B7002" s="6" t="s">
        <v>5133</v>
      </c>
      <c r="C7002" s="6" t="s">
        <v>820</v>
      </c>
      <c r="D7002" s="6">
        <f>(1000 + 111 + 233)*10^-4</f>
        <v>0.13440000000000002</v>
      </c>
      <c r="E7002" s="14" t="s">
        <v>4463</v>
      </c>
      <c r="F7002" s="14">
        <f>TRUNC(중기기초자료!F615 * 중기전역변수!C5/1000,0)</f>
        <v>675</v>
      </c>
      <c r="G7002" s="15">
        <f>TRUNC(F7002*D7002, 1)</f>
        <v>90.7</v>
      </c>
      <c r="H7002" s="6" t="s">
        <v>5631</v>
      </c>
      <c r="I7002" s="6" t="s">
        <v>5631</v>
      </c>
      <c r="K7002" s="6" t="s">
        <v>724</v>
      </c>
      <c r="L7002" s="6" t="s">
        <v>5631</v>
      </c>
      <c r="M7002" s="6" t="s">
        <v>5142</v>
      </c>
      <c r="N7002" s="6" t="s">
        <v>809</v>
      </c>
    </row>
    <row r="7003" spans="1:14" ht="15" customHeight="1">
      <c r="B7003" s="6" t="s">
        <v>4803</v>
      </c>
      <c r="G7003" s="14">
        <f>TRUNC(G7002, 0)</f>
        <v>90</v>
      </c>
    </row>
    <row r="7004" spans="1:14" ht="15" customHeight="1">
      <c r="A7004" s="6" t="s">
        <v>3802</v>
      </c>
    </row>
    <row r="7005" spans="1:14" ht="15" customHeight="1">
      <c r="B7005" s="6" t="s">
        <v>4803</v>
      </c>
    </row>
    <row r="7006" spans="1:14" ht="15" customHeight="1">
      <c r="A7006" s="6" t="s">
        <v>2270</v>
      </c>
    </row>
    <row r="7007" spans="1:14" ht="15" customHeight="1">
      <c r="B7007" s="6" t="s">
        <v>4803</v>
      </c>
    </row>
    <row r="7008" spans="1:14" ht="15" customHeight="1">
      <c r="B7008" s="6" t="s">
        <v>588</v>
      </c>
      <c r="G7008" s="14">
        <f>TRUNC(G7003+G7005+G7007, 0)</f>
        <v>90</v>
      </c>
    </row>
    <row r="7009" spans="1:14" ht="15" customHeight="1">
      <c r="A7009" s="13"/>
      <c r="B7009" s="13"/>
      <c r="C7009" s="13"/>
      <c r="D7009" s="13"/>
      <c r="E7009" s="13"/>
      <c r="F7009" s="13"/>
      <c r="G7009" s="13"/>
      <c r="H7009" s="13"/>
    </row>
    <row r="7010" spans="1:14" ht="15" customHeight="1">
      <c r="A7010" s="13" t="s">
        <v>4970</v>
      </c>
      <c r="B7010" s="13" t="s">
        <v>2358</v>
      </c>
      <c r="C7010" s="13"/>
      <c r="D7010" s="13"/>
      <c r="E7010" s="13"/>
      <c r="F7010" s="13"/>
      <c r="G7010" s="13"/>
      <c r="H7010" s="13"/>
      <c r="I7010" s="6" t="s">
        <v>5631</v>
      </c>
      <c r="J7010" s="6" t="s">
        <v>4790</v>
      </c>
    </row>
    <row r="7011" spans="1:14" ht="15" customHeight="1">
      <c r="A7011" s="13" t="s">
        <v>1567</v>
      </c>
      <c r="B7011" s="13" t="s">
        <v>1120</v>
      </c>
      <c r="C7011" s="13"/>
      <c r="D7011" s="13"/>
      <c r="E7011" s="13"/>
      <c r="F7011" s="13"/>
      <c r="G7011" s="13"/>
      <c r="H7011" s="13"/>
    </row>
    <row r="7012" spans="1:14" ht="15" customHeight="1">
      <c r="A7012" s="5" t="s">
        <v>4302</v>
      </c>
      <c r="B7012" s="5"/>
      <c r="C7012" s="5" t="s">
        <v>2755</v>
      </c>
      <c r="D7012" s="5" t="s">
        <v>182</v>
      </c>
      <c r="E7012" s="5" t="s">
        <v>5266</v>
      </c>
      <c r="F7012" s="5" t="s">
        <v>1321</v>
      </c>
      <c r="G7012" s="5" t="s">
        <v>780</v>
      </c>
      <c r="H7012" s="5" t="s">
        <v>1458</v>
      </c>
    </row>
    <row r="7013" spans="1:14" ht="15" customHeight="1">
      <c r="A7013" s="6" t="s">
        <v>405</v>
      </c>
      <c r="B7013" s="6" t="s">
        <v>5133</v>
      </c>
      <c r="C7013" s="6" t="s">
        <v>813</v>
      </c>
      <c r="D7013" s="6">
        <f>(1000 + 111 + 233)*10^-4</f>
        <v>0.13440000000000002</v>
      </c>
      <c r="E7013" s="14" t="s">
        <v>4463</v>
      </c>
      <c r="F7013" s="14">
        <f>TRUNC(중기기초자료!F616 * 중기전역변수!C5/1000,0)</f>
        <v>787</v>
      </c>
      <c r="G7013" s="15">
        <f>TRUNC(F7013*D7013, 1)</f>
        <v>105.7</v>
      </c>
      <c r="H7013" s="6" t="s">
        <v>5631</v>
      </c>
      <c r="I7013" s="6" t="s">
        <v>5631</v>
      </c>
      <c r="K7013" s="6" t="s">
        <v>724</v>
      </c>
      <c r="L7013" s="6" t="s">
        <v>5631</v>
      </c>
      <c r="M7013" s="6" t="s">
        <v>424</v>
      </c>
      <c r="N7013" s="6" t="s">
        <v>809</v>
      </c>
    </row>
    <row r="7014" spans="1:14" ht="15" customHeight="1">
      <c r="B7014" s="6" t="s">
        <v>4803</v>
      </c>
      <c r="G7014" s="14">
        <f>TRUNC(G7013, 0)</f>
        <v>105</v>
      </c>
    </row>
    <row r="7015" spans="1:14" ht="15" customHeight="1">
      <c r="A7015" s="6" t="s">
        <v>3802</v>
      </c>
    </row>
    <row r="7016" spans="1:14" ht="15" customHeight="1">
      <c r="B7016" s="6" t="s">
        <v>4803</v>
      </c>
    </row>
    <row r="7017" spans="1:14" ht="15" customHeight="1">
      <c r="A7017" s="6" t="s">
        <v>2270</v>
      </c>
    </row>
    <row r="7018" spans="1:14" ht="15" customHeight="1">
      <c r="B7018" s="6" t="s">
        <v>4803</v>
      </c>
    </row>
    <row r="7019" spans="1:14" ht="15" customHeight="1">
      <c r="B7019" s="6" t="s">
        <v>588</v>
      </c>
      <c r="G7019" s="14">
        <f>TRUNC(G7014+G7016+G7018, 0)</f>
        <v>105</v>
      </c>
    </row>
    <row r="7020" spans="1:14" ht="15" customHeight="1">
      <c r="A7020" s="13"/>
      <c r="B7020" s="13"/>
      <c r="C7020" s="13"/>
      <c r="D7020" s="13"/>
      <c r="E7020" s="13"/>
      <c r="F7020" s="13"/>
      <c r="G7020" s="13"/>
      <c r="H7020" s="13"/>
    </row>
    <row r="7021" spans="1:14" ht="15" customHeight="1">
      <c r="A7021" s="13" t="s">
        <v>4970</v>
      </c>
      <c r="B7021" s="13" t="s">
        <v>5061</v>
      </c>
      <c r="C7021" s="13"/>
      <c r="D7021" s="13"/>
      <c r="E7021" s="13"/>
      <c r="F7021" s="13"/>
      <c r="G7021" s="13"/>
      <c r="H7021" s="13"/>
      <c r="I7021" s="6" t="s">
        <v>5631</v>
      </c>
      <c r="J7021" s="6" t="s">
        <v>619</v>
      </c>
    </row>
    <row r="7022" spans="1:14" ht="15" customHeight="1">
      <c r="A7022" s="13" t="s">
        <v>1567</v>
      </c>
      <c r="B7022" s="13" t="s">
        <v>1588</v>
      </c>
      <c r="C7022" s="13"/>
      <c r="D7022" s="13"/>
      <c r="E7022" s="13"/>
      <c r="F7022" s="13"/>
      <c r="G7022" s="13"/>
      <c r="H7022" s="13"/>
    </row>
    <row r="7023" spans="1:14" ht="15" customHeight="1">
      <c r="A7023" s="5" t="s">
        <v>4302</v>
      </c>
      <c r="B7023" s="5"/>
      <c r="C7023" s="5" t="s">
        <v>2755</v>
      </c>
      <c r="D7023" s="5" t="s">
        <v>182</v>
      </c>
      <c r="E7023" s="5" t="s">
        <v>5266</v>
      </c>
      <c r="F7023" s="5" t="s">
        <v>1321</v>
      </c>
      <c r="G7023" s="5" t="s">
        <v>780</v>
      </c>
      <c r="H7023" s="5" t="s">
        <v>1458</v>
      </c>
    </row>
    <row r="7024" spans="1:14" ht="15" customHeight="1">
      <c r="A7024" s="6" t="s">
        <v>405</v>
      </c>
      <c r="B7024" s="6" t="s">
        <v>5133</v>
      </c>
      <c r="C7024" s="6" t="s">
        <v>3736</v>
      </c>
      <c r="D7024" s="6">
        <f>(1000 + 111 + 233)*10^-4</f>
        <v>0.13440000000000002</v>
      </c>
      <c r="E7024" s="14" t="s">
        <v>4463</v>
      </c>
      <c r="F7024" s="14">
        <f>TRUNC(중기기초자료!F617 * 중기전역변수!C5/1000,0)</f>
        <v>982</v>
      </c>
      <c r="G7024" s="15">
        <f>TRUNC(F7024*D7024, 1)</f>
        <v>131.9</v>
      </c>
      <c r="H7024" s="6" t="s">
        <v>5631</v>
      </c>
      <c r="I7024" s="6" t="s">
        <v>5631</v>
      </c>
      <c r="K7024" s="6" t="s">
        <v>724</v>
      </c>
      <c r="L7024" s="6" t="s">
        <v>5631</v>
      </c>
      <c r="M7024" s="6" t="s">
        <v>4606</v>
      </c>
      <c r="N7024" s="6" t="s">
        <v>809</v>
      </c>
    </row>
    <row r="7025" spans="1:14" ht="15" customHeight="1">
      <c r="B7025" s="6" t="s">
        <v>4803</v>
      </c>
      <c r="G7025" s="14">
        <f>TRUNC(G7024, 0)</f>
        <v>131</v>
      </c>
    </row>
    <row r="7026" spans="1:14" ht="15" customHeight="1">
      <c r="A7026" s="6" t="s">
        <v>3802</v>
      </c>
    </row>
    <row r="7027" spans="1:14" ht="15" customHeight="1">
      <c r="B7027" s="6" t="s">
        <v>4803</v>
      </c>
    </row>
    <row r="7028" spans="1:14" ht="15" customHeight="1">
      <c r="A7028" s="6" t="s">
        <v>2270</v>
      </c>
    </row>
    <row r="7029" spans="1:14" ht="15" customHeight="1">
      <c r="B7029" s="6" t="s">
        <v>4803</v>
      </c>
    </row>
    <row r="7030" spans="1:14" ht="15" customHeight="1">
      <c r="B7030" s="6" t="s">
        <v>588</v>
      </c>
      <c r="G7030" s="14">
        <f>TRUNC(G7025+G7027+G7029, 0)</f>
        <v>131</v>
      </c>
    </row>
    <row r="7031" spans="1:14" ht="15" customHeight="1">
      <c r="A7031" s="13"/>
      <c r="B7031" s="13"/>
      <c r="C7031" s="13"/>
      <c r="D7031" s="13"/>
      <c r="E7031" s="13"/>
      <c r="F7031" s="13"/>
      <c r="G7031" s="13"/>
      <c r="H7031" s="13"/>
    </row>
    <row r="7032" spans="1:14" ht="15" customHeight="1">
      <c r="A7032" s="13" t="s">
        <v>4970</v>
      </c>
      <c r="B7032" s="13" t="s">
        <v>3433</v>
      </c>
      <c r="C7032" s="13"/>
      <c r="D7032" s="13"/>
      <c r="E7032" s="13"/>
      <c r="F7032" s="13"/>
      <c r="G7032" s="13"/>
      <c r="H7032" s="13"/>
      <c r="I7032" s="6" t="s">
        <v>5631</v>
      </c>
      <c r="J7032" s="6" t="s">
        <v>2027</v>
      </c>
    </row>
    <row r="7033" spans="1:14" ht="15" customHeight="1">
      <c r="A7033" s="13" t="s">
        <v>1567</v>
      </c>
      <c r="B7033" s="13" t="s">
        <v>5459</v>
      </c>
      <c r="C7033" s="13"/>
      <c r="D7033" s="13"/>
      <c r="E7033" s="13"/>
      <c r="F7033" s="13"/>
      <c r="G7033" s="13"/>
      <c r="H7033" s="13"/>
    </row>
    <row r="7034" spans="1:14" ht="15" customHeight="1">
      <c r="A7034" s="5" t="s">
        <v>4302</v>
      </c>
      <c r="B7034" s="5"/>
      <c r="C7034" s="5" t="s">
        <v>2755</v>
      </c>
      <c r="D7034" s="5" t="s">
        <v>182</v>
      </c>
      <c r="E7034" s="5" t="s">
        <v>5266</v>
      </c>
      <c r="F7034" s="5" t="s">
        <v>1321</v>
      </c>
      <c r="G7034" s="5" t="s">
        <v>780</v>
      </c>
      <c r="H7034" s="5" t="s">
        <v>1458</v>
      </c>
    </row>
    <row r="7035" spans="1:14" ht="15" customHeight="1">
      <c r="A7035" s="6" t="s">
        <v>405</v>
      </c>
      <c r="B7035" s="6" t="s">
        <v>5133</v>
      </c>
      <c r="C7035" s="6" t="s">
        <v>4712</v>
      </c>
      <c r="D7035" s="6">
        <f>(1000 + 111 + 233)*10^-4</f>
        <v>0.13440000000000002</v>
      </c>
      <c r="E7035" s="14" t="s">
        <v>4463</v>
      </c>
      <c r="F7035" s="14">
        <f>TRUNC(중기기초자료!F618 * 중기전역변수!C5/1000,0)</f>
        <v>1224</v>
      </c>
      <c r="G7035" s="15">
        <f>TRUNC(F7035*D7035, 1)</f>
        <v>164.5</v>
      </c>
      <c r="H7035" s="6" t="s">
        <v>5631</v>
      </c>
      <c r="I7035" s="6" t="s">
        <v>5631</v>
      </c>
      <c r="K7035" s="6" t="s">
        <v>724</v>
      </c>
      <c r="L7035" s="6" t="s">
        <v>5631</v>
      </c>
      <c r="M7035" s="6" t="s">
        <v>3141</v>
      </c>
      <c r="N7035" s="6" t="s">
        <v>2281</v>
      </c>
    </row>
    <row r="7036" spans="1:14" ht="15" customHeight="1">
      <c r="B7036" s="6" t="s">
        <v>4803</v>
      </c>
      <c r="G7036" s="14">
        <f>TRUNC(G7035, 0)</f>
        <v>164</v>
      </c>
    </row>
    <row r="7037" spans="1:14" ht="15" customHeight="1">
      <c r="A7037" s="6" t="s">
        <v>3802</v>
      </c>
    </row>
    <row r="7038" spans="1:14" ht="15" customHeight="1">
      <c r="B7038" s="6" t="s">
        <v>4803</v>
      </c>
    </row>
    <row r="7039" spans="1:14" ht="15" customHeight="1">
      <c r="A7039" s="6" t="s">
        <v>2270</v>
      </c>
    </row>
    <row r="7040" spans="1:14" ht="15" customHeight="1">
      <c r="B7040" s="6" t="s">
        <v>4803</v>
      </c>
    </row>
    <row r="7041" spans="1:14" ht="15" customHeight="1">
      <c r="B7041" s="6" t="s">
        <v>588</v>
      </c>
      <c r="G7041" s="14">
        <f>TRUNC(G7036+G7038+G7040, 0)</f>
        <v>164</v>
      </c>
    </row>
    <row r="7042" spans="1:14" ht="15" customHeight="1">
      <c r="A7042" s="13"/>
      <c r="B7042" s="13"/>
      <c r="C7042" s="13"/>
      <c r="D7042" s="13"/>
      <c r="E7042" s="13"/>
      <c r="F7042" s="13"/>
      <c r="G7042" s="13"/>
      <c r="H7042" s="13"/>
    </row>
    <row r="7043" spans="1:14" ht="15" customHeight="1">
      <c r="A7043" s="13" t="s">
        <v>4970</v>
      </c>
      <c r="B7043" s="13" t="s">
        <v>436</v>
      </c>
      <c r="C7043" s="13"/>
      <c r="D7043" s="13"/>
      <c r="E7043" s="13"/>
      <c r="F7043" s="13"/>
      <c r="G7043" s="13"/>
      <c r="H7043" s="13"/>
      <c r="I7043" s="6" t="s">
        <v>5631</v>
      </c>
      <c r="J7043" s="6" t="s">
        <v>4698</v>
      </c>
    </row>
    <row r="7044" spans="1:14" ht="15" customHeight="1">
      <c r="A7044" s="13" t="s">
        <v>1567</v>
      </c>
      <c r="B7044" s="13" t="s">
        <v>4483</v>
      </c>
      <c r="C7044" s="13"/>
      <c r="D7044" s="13"/>
      <c r="E7044" s="13"/>
      <c r="F7044" s="13"/>
      <c r="G7044" s="13"/>
      <c r="H7044" s="13"/>
    </row>
    <row r="7045" spans="1:14" ht="15" customHeight="1">
      <c r="A7045" s="5" t="s">
        <v>4302</v>
      </c>
      <c r="B7045" s="5"/>
      <c r="C7045" s="5" t="s">
        <v>2755</v>
      </c>
      <c r="D7045" s="5" t="s">
        <v>182</v>
      </c>
      <c r="E7045" s="5" t="s">
        <v>5266</v>
      </c>
      <c r="F7045" s="5" t="s">
        <v>1321</v>
      </c>
      <c r="G7045" s="5" t="s">
        <v>780</v>
      </c>
      <c r="H7045" s="5" t="s">
        <v>1458</v>
      </c>
    </row>
    <row r="7046" spans="1:14" ht="15" customHeight="1">
      <c r="A7046" s="6" t="s">
        <v>405</v>
      </c>
      <c r="B7046" s="6" t="s">
        <v>5133</v>
      </c>
      <c r="C7046" s="6" t="s">
        <v>2011</v>
      </c>
      <c r="D7046" s="6">
        <f>(1000 + 111 + 233)*10^-4</f>
        <v>0.13440000000000002</v>
      </c>
      <c r="E7046" s="14" t="s">
        <v>4463</v>
      </c>
      <c r="F7046" s="14">
        <f>TRUNC(중기기초자료!F619 * 중기전역변수!C5/1000,0)</f>
        <v>1901</v>
      </c>
      <c r="G7046" s="15">
        <f>TRUNC(F7046*D7046, 1)</f>
        <v>255.4</v>
      </c>
      <c r="H7046" s="6" t="s">
        <v>5631</v>
      </c>
      <c r="I7046" s="6" t="s">
        <v>5631</v>
      </c>
      <c r="K7046" s="6" t="s">
        <v>724</v>
      </c>
      <c r="L7046" s="6" t="s">
        <v>5631</v>
      </c>
      <c r="M7046" s="6" t="s">
        <v>721</v>
      </c>
      <c r="N7046" s="6" t="s">
        <v>2281</v>
      </c>
    </row>
    <row r="7047" spans="1:14" ht="15" customHeight="1">
      <c r="B7047" s="6" t="s">
        <v>4803</v>
      </c>
      <c r="G7047" s="14">
        <f>TRUNC(G7046, 0)</f>
        <v>255</v>
      </c>
    </row>
    <row r="7048" spans="1:14" ht="15" customHeight="1">
      <c r="A7048" s="6" t="s">
        <v>3802</v>
      </c>
    </row>
    <row r="7049" spans="1:14" ht="15" customHeight="1">
      <c r="B7049" s="6" t="s">
        <v>4803</v>
      </c>
    </row>
    <row r="7050" spans="1:14" ht="15" customHeight="1">
      <c r="A7050" s="6" t="s">
        <v>2270</v>
      </c>
    </row>
    <row r="7051" spans="1:14" ht="15" customHeight="1">
      <c r="B7051" s="6" t="s">
        <v>4803</v>
      </c>
    </row>
    <row r="7052" spans="1:14" ht="15" customHeight="1">
      <c r="B7052" s="6" t="s">
        <v>588</v>
      </c>
      <c r="G7052" s="14">
        <f>TRUNC(G7047+G7049+G7051, 0)</f>
        <v>255</v>
      </c>
    </row>
    <row r="7053" spans="1:14" ht="15" customHeight="1">
      <c r="A7053" s="13"/>
      <c r="B7053" s="13"/>
      <c r="C7053" s="13"/>
      <c r="D7053" s="13"/>
      <c r="E7053" s="13"/>
      <c r="F7053" s="13"/>
      <c r="G7053" s="13"/>
      <c r="H7053" s="13"/>
    </row>
    <row r="7054" spans="1:14" ht="15" customHeight="1">
      <c r="A7054" s="13" t="s">
        <v>4970</v>
      </c>
      <c r="B7054" s="13" t="s">
        <v>2830</v>
      </c>
      <c r="C7054" s="13"/>
      <c r="D7054" s="13"/>
      <c r="E7054" s="13"/>
      <c r="F7054" s="13"/>
      <c r="G7054" s="13"/>
      <c r="H7054" s="13"/>
      <c r="I7054" s="6" t="s">
        <v>5631</v>
      </c>
      <c r="J7054" s="6" t="s">
        <v>3702</v>
      </c>
    </row>
    <row r="7055" spans="1:14" ht="15" customHeight="1">
      <c r="A7055" s="13" t="s">
        <v>1567</v>
      </c>
      <c r="B7055" s="13" t="s">
        <v>1796</v>
      </c>
      <c r="C7055" s="13"/>
      <c r="D7055" s="13"/>
      <c r="E7055" s="13"/>
      <c r="F7055" s="13"/>
      <c r="G7055" s="13"/>
      <c r="H7055" s="13"/>
    </row>
    <row r="7056" spans="1:14" ht="15" customHeight="1">
      <c r="A7056" s="5" t="s">
        <v>4302</v>
      </c>
      <c r="B7056" s="5"/>
      <c r="C7056" s="5" t="s">
        <v>2755</v>
      </c>
      <c r="D7056" s="5" t="s">
        <v>182</v>
      </c>
      <c r="E7056" s="5" t="s">
        <v>5266</v>
      </c>
      <c r="F7056" s="5" t="s">
        <v>1321</v>
      </c>
      <c r="G7056" s="5" t="s">
        <v>780</v>
      </c>
      <c r="H7056" s="5" t="s">
        <v>1458</v>
      </c>
    </row>
    <row r="7057" spans="1:14" ht="15" customHeight="1">
      <c r="A7057" s="6" t="s">
        <v>405</v>
      </c>
      <c r="B7057" s="6" t="s">
        <v>5133</v>
      </c>
      <c r="C7057" s="6" t="s">
        <v>4400</v>
      </c>
      <c r="D7057" s="6">
        <f>(1000 + 111 + 233)*10^-4</f>
        <v>0.13440000000000002</v>
      </c>
      <c r="E7057" s="14" t="s">
        <v>4463</v>
      </c>
      <c r="F7057" s="14">
        <f>TRUNC(중기기초자료!F620 * 중기전역변수!C5/1000,0)</f>
        <v>2355</v>
      </c>
      <c r="G7057" s="15">
        <f>TRUNC(F7057*D7057, 1)</f>
        <v>316.5</v>
      </c>
      <c r="H7057" s="6" t="s">
        <v>5631</v>
      </c>
      <c r="I7057" s="6" t="s">
        <v>5631</v>
      </c>
      <c r="K7057" s="6" t="s">
        <v>724</v>
      </c>
      <c r="L7057" s="6" t="s">
        <v>5631</v>
      </c>
      <c r="M7057" s="6" t="s">
        <v>2129</v>
      </c>
      <c r="N7057" s="6" t="s">
        <v>2281</v>
      </c>
    </row>
    <row r="7058" spans="1:14" ht="15" customHeight="1">
      <c r="B7058" s="6" t="s">
        <v>4803</v>
      </c>
      <c r="G7058" s="14">
        <f>TRUNC(G7057, 0)</f>
        <v>316</v>
      </c>
    </row>
    <row r="7059" spans="1:14" ht="15" customHeight="1">
      <c r="A7059" s="6" t="s">
        <v>3802</v>
      </c>
    </row>
    <row r="7060" spans="1:14" ht="15" customHeight="1">
      <c r="B7060" s="6" t="s">
        <v>4803</v>
      </c>
    </row>
    <row r="7061" spans="1:14" ht="15" customHeight="1">
      <c r="A7061" s="6" t="s">
        <v>2270</v>
      </c>
    </row>
    <row r="7062" spans="1:14" ht="15" customHeight="1">
      <c r="B7062" s="6" t="s">
        <v>4803</v>
      </c>
    </row>
    <row r="7063" spans="1:14" ht="15" customHeight="1">
      <c r="B7063" s="6" t="s">
        <v>588</v>
      </c>
      <c r="G7063" s="14">
        <f>TRUNC(G7058+G7060+G7062, 0)</f>
        <v>316</v>
      </c>
    </row>
    <row r="7064" spans="1:14" ht="15" customHeight="1">
      <c r="A7064" s="13"/>
      <c r="B7064" s="13"/>
      <c r="C7064" s="13"/>
      <c r="D7064" s="13"/>
      <c r="E7064" s="13"/>
      <c r="F7064" s="13"/>
      <c r="G7064" s="13"/>
      <c r="H7064" s="13"/>
    </row>
    <row r="7065" spans="1:14" ht="15" customHeight="1">
      <c r="A7065" s="13" t="s">
        <v>4970</v>
      </c>
      <c r="B7065" s="13" t="s">
        <v>3269</v>
      </c>
      <c r="C7065" s="13"/>
      <c r="D7065" s="13"/>
      <c r="E7065" s="13"/>
      <c r="F7065" s="13"/>
      <c r="G7065" s="13"/>
      <c r="H7065" s="13"/>
      <c r="I7065" s="6" t="s">
        <v>5631</v>
      </c>
      <c r="J7065" s="6" t="s">
        <v>5163</v>
      </c>
    </row>
    <row r="7066" spans="1:14" ht="15" customHeight="1">
      <c r="A7066" s="13" t="s">
        <v>1567</v>
      </c>
      <c r="B7066" s="13" t="s">
        <v>4089</v>
      </c>
      <c r="C7066" s="13"/>
      <c r="D7066" s="13"/>
      <c r="E7066" s="13"/>
      <c r="F7066" s="13"/>
      <c r="G7066" s="13"/>
      <c r="H7066" s="13"/>
    </row>
    <row r="7067" spans="1:14" ht="15" customHeight="1">
      <c r="A7067" s="5" t="s">
        <v>4302</v>
      </c>
      <c r="B7067" s="5"/>
      <c r="C7067" s="5" t="s">
        <v>2755</v>
      </c>
      <c r="D7067" s="5" t="s">
        <v>182</v>
      </c>
      <c r="E7067" s="5" t="s">
        <v>5266</v>
      </c>
      <c r="F7067" s="5" t="s">
        <v>1321</v>
      </c>
      <c r="G7067" s="5" t="s">
        <v>780</v>
      </c>
      <c r="H7067" s="5" t="s">
        <v>1458</v>
      </c>
    </row>
    <row r="7068" spans="1:14" ht="15" customHeight="1">
      <c r="A7068" s="6" t="s">
        <v>405</v>
      </c>
      <c r="B7068" s="6" t="s">
        <v>5133</v>
      </c>
      <c r="C7068" s="6" t="s">
        <v>4916</v>
      </c>
      <c r="D7068" s="6">
        <f>(1000 + 111 + 233)*10^-4</f>
        <v>0.13440000000000002</v>
      </c>
      <c r="E7068" s="14" t="s">
        <v>4463</v>
      </c>
      <c r="F7068" s="14">
        <f>TRUNC(중기기초자료!F621 * 중기전역변수!C5/1000,0)</f>
        <v>2632</v>
      </c>
      <c r="G7068" s="15">
        <f>TRUNC(F7068*D7068, 1)</f>
        <v>353.7</v>
      </c>
      <c r="H7068" s="6" t="s">
        <v>5631</v>
      </c>
      <c r="I7068" s="6" t="s">
        <v>5631</v>
      </c>
      <c r="K7068" s="6" t="s">
        <v>724</v>
      </c>
      <c r="L7068" s="6" t="s">
        <v>5631</v>
      </c>
      <c r="M7068" s="6" t="s">
        <v>785</v>
      </c>
      <c r="N7068" s="6" t="s">
        <v>2281</v>
      </c>
    </row>
    <row r="7069" spans="1:14" ht="15" customHeight="1">
      <c r="B7069" s="6" t="s">
        <v>4803</v>
      </c>
      <c r="G7069" s="14">
        <f>TRUNC(G7068, 0)</f>
        <v>353</v>
      </c>
    </row>
    <row r="7070" spans="1:14" ht="15" customHeight="1">
      <c r="A7070" s="6" t="s">
        <v>3802</v>
      </c>
    </row>
    <row r="7071" spans="1:14" ht="15" customHeight="1">
      <c r="B7071" s="6" t="s">
        <v>4803</v>
      </c>
    </row>
    <row r="7072" spans="1:14" ht="15" customHeight="1">
      <c r="A7072" s="6" t="s">
        <v>2270</v>
      </c>
    </row>
    <row r="7073" spans="1:14" ht="15" customHeight="1">
      <c r="B7073" s="6" t="s">
        <v>4803</v>
      </c>
    </row>
    <row r="7074" spans="1:14" ht="15" customHeight="1">
      <c r="B7074" s="6" t="s">
        <v>588</v>
      </c>
      <c r="G7074" s="14">
        <f>TRUNC(G7069+G7071+G7073, 0)</f>
        <v>353</v>
      </c>
    </row>
    <row r="7075" spans="1:14" ht="15" customHeight="1">
      <c r="A7075" s="13"/>
      <c r="B7075" s="13"/>
      <c r="C7075" s="13"/>
      <c r="D7075" s="13"/>
      <c r="E7075" s="13"/>
      <c r="F7075" s="13"/>
      <c r="G7075" s="13"/>
      <c r="H7075" s="13"/>
    </row>
    <row r="7076" spans="1:14" ht="15" customHeight="1">
      <c r="A7076" s="13" t="s">
        <v>4970</v>
      </c>
      <c r="B7076" s="13" t="s">
        <v>5235</v>
      </c>
      <c r="C7076" s="13"/>
      <c r="D7076" s="13"/>
      <c r="E7076" s="13"/>
      <c r="F7076" s="13"/>
      <c r="G7076" s="13"/>
      <c r="H7076" s="13"/>
      <c r="I7076" s="6" t="s">
        <v>5631</v>
      </c>
      <c r="J7076" s="6" t="s">
        <v>944</v>
      </c>
    </row>
    <row r="7077" spans="1:14" ht="15" customHeight="1">
      <c r="A7077" s="13" t="s">
        <v>1567</v>
      </c>
      <c r="B7077" s="13" t="s">
        <v>1454</v>
      </c>
      <c r="C7077" s="13"/>
      <c r="D7077" s="13"/>
      <c r="E7077" s="13"/>
      <c r="F7077" s="13"/>
      <c r="G7077" s="13"/>
      <c r="H7077" s="13"/>
    </row>
    <row r="7078" spans="1:14" ht="15" customHeight="1">
      <c r="A7078" s="5" t="s">
        <v>4302</v>
      </c>
      <c r="B7078" s="5"/>
      <c r="C7078" s="5" t="s">
        <v>2755</v>
      </c>
      <c r="D7078" s="5" t="s">
        <v>182</v>
      </c>
      <c r="E7078" s="5" t="s">
        <v>5266</v>
      </c>
      <c r="F7078" s="5" t="s">
        <v>1321</v>
      </c>
      <c r="G7078" s="5" t="s">
        <v>780</v>
      </c>
      <c r="H7078" s="5" t="s">
        <v>1458</v>
      </c>
    </row>
    <row r="7079" spans="1:14" ht="15" customHeight="1">
      <c r="A7079" s="6" t="s">
        <v>405</v>
      </c>
      <c r="B7079" s="6" t="s">
        <v>5133</v>
      </c>
      <c r="C7079" s="6" t="s">
        <v>3523</v>
      </c>
      <c r="D7079" s="6">
        <f>(1000 + 111 + 233)*10^-4</f>
        <v>0.13440000000000002</v>
      </c>
      <c r="E7079" s="14" t="s">
        <v>4463</v>
      </c>
      <c r="F7079" s="14">
        <f>TRUNC(중기기초자료!F622 * 중기전역변수!C5/1000,0)</f>
        <v>2946</v>
      </c>
      <c r="G7079" s="15">
        <f>TRUNC(F7079*D7079, 1)</f>
        <v>395.9</v>
      </c>
      <c r="H7079" s="6" t="s">
        <v>5631</v>
      </c>
      <c r="I7079" s="6" t="s">
        <v>5631</v>
      </c>
      <c r="K7079" s="6" t="s">
        <v>724</v>
      </c>
      <c r="L7079" s="6" t="s">
        <v>5631</v>
      </c>
      <c r="M7079" s="6" t="s">
        <v>4968</v>
      </c>
      <c r="N7079" s="6" t="s">
        <v>2281</v>
      </c>
    </row>
    <row r="7080" spans="1:14" ht="15" customHeight="1">
      <c r="B7080" s="6" t="s">
        <v>4803</v>
      </c>
      <c r="G7080" s="14">
        <f>TRUNC(G7079, 0)</f>
        <v>395</v>
      </c>
    </row>
    <row r="7081" spans="1:14" ht="15" customHeight="1">
      <c r="A7081" s="6" t="s">
        <v>3802</v>
      </c>
    </row>
    <row r="7082" spans="1:14" ht="15" customHeight="1">
      <c r="B7082" s="6" t="s">
        <v>4803</v>
      </c>
    </row>
    <row r="7083" spans="1:14" ht="15" customHeight="1">
      <c r="A7083" s="6" t="s">
        <v>2270</v>
      </c>
    </row>
    <row r="7084" spans="1:14" ht="15" customHeight="1">
      <c r="B7084" s="6" t="s">
        <v>4803</v>
      </c>
    </row>
    <row r="7085" spans="1:14" ht="15" customHeight="1">
      <c r="B7085" s="6" t="s">
        <v>588</v>
      </c>
      <c r="G7085" s="14">
        <f>TRUNC(G7080+G7082+G7084, 0)</f>
        <v>395</v>
      </c>
    </row>
    <row r="7086" spans="1:14" ht="15" customHeight="1">
      <c r="A7086" s="13"/>
      <c r="B7086" s="13"/>
      <c r="C7086" s="13"/>
      <c r="D7086" s="13"/>
      <c r="E7086" s="13"/>
      <c r="F7086" s="13"/>
      <c r="G7086" s="13"/>
      <c r="H7086" s="13"/>
    </row>
    <row r="7087" spans="1:14" ht="15" customHeight="1">
      <c r="A7087" s="13" t="s">
        <v>4970</v>
      </c>
      <c r="B7087" s="13" t="s">
        <v>4569</v>
      </c>
      <c r="C7087" s="13"/>
      <c r="D7087" s="13"/>
      <c r="E7087" s="13"/>
      <c r="F7087" s="13"/>
      <c r="G7087" s="13"/>
      <c r="H7087" s="13"/>
      <c r="I7087" s="6" t="s">
        <v>5631</v>
      </c>
      <c r="J7087" s="6" t="s">
        <v>2288</v>
      </c>
    </row>
    <row r="7088" spans="1:14" ht="15" customHeight="1">
      <c r="A7088" s="13" t="s">
        <v>1567</v>
      </c>
      <c r="B7088" s="13" t="s">
        <v>4093</v>
      </c>
      <c r="C7088" s="13"/>
      <c r="D7088" s="13"/>
      <c r="E7088" s="13"/>
      <c r="F7088" s="13"/>
      <c r="G7088" s="13"/>
      <c r="H7088" s="13"/>
    </row>
    <row r="7089" spans="1:14" ht="15" customHeight="1">
      <c r="A7089" s="5" t="s">
        <v>4302</v>
      </c>
      <c r="B7089" s="5"/>
      <c r="C7089" s="5" t="s">
        <v>2755</v>
      </c>
      <c r="D7089" s="5" t="s">
        <v>182</v>
      </c>
      <c r="E7089" s="5" t="s">
        <v>5266</v>
      </c>
      <c r="F7089" s="5" t="s">
        <v>1321</v>
      </c>
      <c r="G7089" s="5" t="s">
        <v>780</v>
      </c>
      <c r="H7089" s="5" t="s">
        <v>1458</v>
      </c>
    </row>
    <row r="7090" spans="1:14" ht="15" customHeight="1">
      <c r="A7090" s="6" t="s">
        <v>405</v>
      </c>
      <c r="B7090" s="6" t="s">
        <v>5133</v>
      </c>
      <c r="C7090" s="6" t="s">
        <v>3333</v>
      </c>
      <c r="D7090" s="6">
        <f>(1000 + 111 + 233)*10^-4</f>
        <v>0.13440000000000002</v>
      </c>
      <c r="E7090" s="14" t="s">
        <v>4463</v>
      </c>
      <c r="F7090" s="14">
        <f>TRUNC(중기기초자료!F623 * 중기전역변수!C5/1000,0)</f>
        <v>3235</v>
      </c>
      <c r="G7090" s="15">
        <f>TRUNC(F7090*D7090, 1)</f>
        <v>434.7</v>
      </c>
      <c r="H7090" s="6" t="s">
        <v>5631</v>
      </c>
      <c r="I7090" s="6" t="s">
        <v>5631</v>
      </c>
      <c r="K7090" s="6" t="s">
        <v>724</v>
      </c>
      <c r="L7090" s="6" t="s">
        <v>5631</v>
      </c>
      <c r="M7090" s="6" t="s">
        <v>3512</v>
      </c>
      <c r="N7090" s="6" t="s">
        <v>2281</v>
      </c>
    </row>
    <row r="7091" spans="1:14" ht="15" customHeight="1">
      <c r="B7091" s="6" t="s">
        <v>4803</v>
      </c>
      <c r="G7091" s="14">
        <f>TRUNC(G7090, 0)</f>
        <v>434</v>
      </c>
    </row>
    <row r="7092" spans="1:14" ht="15" customHeight="1">
      <c r="A7092" s="6" t="s">
        <v>3802</v>
      </c>
    </row>
    <row r="7093" spans="1:14" ht="15" customHeight="1">
      <c r="B7093" s="6" t="s">
        <v>4803</v>
      </c>
    </row>
    <row r="7094" spans="1:14" ht="15" customHeight="1">
      <c r="A7094" s="6" t="s">
        <v>2270</v>
      </c>
    </row>
    <row r="7095" spans="1:14" ht="15" customHeight="1">
      <c r="B7095" s="6" t="s">
        <v>4803</v>
      </c>
    </row>
    <row r="7096" spans="1:14" ht="15" customHeight="1">
      <c r="B7096" s="6" t="s">
        <v>588</v>
      </c>
      <c r="G7096" s="14">
        <f>TRUNC(G7091+G7093+G7095, 0)</f>
        <v>434</v>
      </c>
    </row>
    <row r="7097" spans="1:14" ht="15" customHeight="1">
      <c r="A7097" s="13"/>
      <c r="B7097" s="13"/>
      <c r="C7097" s="13"/>
      <c r="D7097" s="13"/>
      <c r="E7097" s="13"/>
      <c r="F7097" s="13"/>
      <c r="G7097" s="13"/>
      <c r="H7097" s="13"/>
    </row>
    <row r="7098" spans="1:14" ht="15" customHeight="1">
      <c r="A7098" s="13" t="s">
        <v>4970</v>
      </c>
      <c r="B7098" s="13" t="s">
        <v>2494</v>
      </c>
      <c r="C7098" s="13"/>
      <c r="D7098" s="13"/>
      <c r="E7098" s="13"/>
      <c r="F7098" s="13"/>
      <c r="G7098" s="13"/>
      <c r="H7098" s="13"/>
      <c r="I7098" s="6" t="s">
        <v>5631</v>
      </c>
      <c r="J7098" s="6" t="s">
        <v>3808</v>
      </c>
    </row>
    <row r="7099" spans="1:14" ht="15" customHeight="1">
      <c r="A7099" s="13" t="s">
        <v>1567</v>
      </c>
      <c r="B7099" s="13" t="s">
        <v>4581</v>
      </c>
      <c r="C7099" s="13"/>
      <c r="D7099" s="13"/>
      <c r="E7099" s="13"/>
      <c r="F7099" s="13"/>
      <c r="G7099" s="13"/>
      <c r="H7099" s="13"/>
    </row>
    <row r="7100" spans="1:14" ht="15" customHeight="1">
      <c r="A7100" s="5" t="s">
        <v>4302</v>
      </c>
      <c r="B7100" s="5"/>
      <c r="C7100" s="5" t="s">
        <v>2755</v>
      </c>
      <c r="D7100" s="5" t="s">
        <v>182</v>
      </c>
      <c r="E7100" s="5" t="s">
        <v>5266</v>
      </c>
      <c r="F7100" s="5" t="s">
        <v>1321</v>
      </c>
      <c r="G7100" s="5" t="s">
        <v>780</v>
      </c>
      <c r="H7100" s="5" t="s">
        <v>1458</v>
      </c>
    </row>
    <row r="7101" spans="1:14" ht="15" customHeight="1">
      <c r="A7101" s="6" t="s">
        <v>405</v>
      </c>
      <c r="B7101" s="6" t="s">
        <v>5133</v>
      </c>
      <c r="C7101" s="6" t="s">
        <v>1273</v>
      </c>
      <c r="D7101" s="6">
        <f>(1000 + 111 + 233)*10^-4</f>
        <v>0.13440000000000002</v>
      </c>
      <c r="E7101" s="14" t="s">
        <v>4463</v>
      </c>
      <c r="F7101" s="14">
        <f>TRUNC(중기기초자료!F624 * 중기전역변수!C5/1000,0)</f>
        <v>3502</v>
      </c>
      <c r="G7101" s="15">
        <f>TRUNC(F7101*D7101, 1)</f>
        <v>470.6</v>
      </c>
      <c r="H7101" s="6" t="s">
        <v>5631</v>
      </c>
      <c r="I7101" s="6" t="s">
        <v>5631</v>
      </c>
      <c r="K7101" s="6" t="s">
        <v>724</v>
      </c>
      <c r="L7101" s="6" t="s">
        <v>5631</v>
      </c>
      <c r="M7101" s="6" t="s">
        <v>2211</v>
      </c>
      <c r="N7101" s="6" t="s">
        <v>2281</v>
      </c>
    </row>
    <row r="7102" spans="1:14" ht="15" customHeight="1">
      <c r="B7102" s="6" t="s">
        <v>4803</v>
      </c>
      <c r="G7102" s="14">
        <f>TRUNC(G7101, 0)</f>
        <v>470</v>
      </c>
    </row>
    <row r="7103" spans="1:14" ht="15" customHeight="1">
      <c r="A7103" s="6" t="s">
        <v>3802</v>
      </c>
    </row>
    <row r="7104" spans="1:14" ht="15" customHeight="1">
      <c r="B7104" s="6" t="s">
        <v>4803</v>
      </c>
    </row>
    <row r="7105" spans="1:14" ht="15" customHeight="1">
      <c r="A7105" s="6" t="s">
        <v>2270</v>
      </c>
    </row>
    <row r="7106" spans="1:14" ht="15" customHeight="1">
      <c r="B7106" s="6" t="s">
        <v>4803</v>
      </c>
    </row>
    <row r="7107" spans="1:14" ht="15" customHeight="1">
      <c r="B7107" s="6" t="s">
        <v>588</v>
      </c>
      <c r="G7107" s="14">
        <f>TRUNC(G7102+G7104+G7106, 0)</f>
        <v>470</v>
      </c>
    </row>
    <row r="7108" spans="1:14" ht="15" customHeight="1">
      <c r="A7108" s="13"/>
      <c r="B7108" s="13"/>
      <c r="C7108" s="13"/>
      <c r="D7108" s="13"/>
      <c r="E7108" s="13"/>
      <c r="F7108" s="13"/>
      <c r="G7108" s="13"/>
      <c r="H7108" s="13"/>
    </row>
    <row r="7109" spans="1:14" ht="15" customHeight="1">
      <c r="A7109" s="13" t="s">
        <v>4970</v>
      </c>
      <c r="B7109" s="13" t="s">
        <v>2278</v>
      </c>
      <c r="C7109" s="13"/>
      <c r="D7109" s="13"/>
      <c r="E7109" s="13"/>
      <c r="F7109" s="13"/>
      <c r="G7109" s="13"/>
      <c r="H7109" s="13"/>
      <c r="I7109" s="6" t="s">
        <v>5631</v>
      </c>
      <c r="J7109" s="6" t="s">
        <v>5267</v>
      </c>
    </row>
    <row r="7110" spans="1:14" ht="15" customHeight="1">
      <c r="A7110" s="13" t="s">
        <v>1567</v>
      </c>
      <c r="B7110" s="13" t="s">
        <v>1016</v>
      </c>
      <c r="C7110" s="13"/>
      <c r="D7110" s="13"/>
      <c r="E7110" s="13"/>
      <c r="F7110" s="13"/>
      <c r="G7110" s="13"/>
      <c r="H7110" s="13"/>
    </row>
    <row r="7111" spans="1:14" ht="15" customHeight="1">
      <c r="A7111" s="5" t="s">
        <v>4302</v>
      </c>
      <c r="B7111" s="5"/>
      <c r="C7111" s="5" t="s">
        <v>2755</v>
      </c>
      <c r="D7111" s="5" t="s">
        <v>182</v>
      </c>
      <c r="E7111" s="5" t="s">
        <v>5266</v>
      </c>
      <c r="F7111" s="5" t="s">
        <v>1321</v>
      </c>
      <c r="G7111" s="5" t="s">
        <v>780</v>
      </c>
      <c r="H7111" s="5" t="s">
        <v>1458</v>
      </c>
    </row>
    <row r="7112" spans="1:14" ht="15" customHeight="1">
      <c r="A7112" s="6" t="s">
        <v>405</v>
      </c>
      <c r="B7112" s="6" t="s">
        <v>5133</v>
      </c>
      <c r="C7112" s="6" t="s">
        <v>1056</v>
      </c>
      <c r="D7112" s="6">
        <f>(1000 + 111 + 233)*10^-4</f>
        <v>0.13440000000000002</v>
      </c>
      <c r="E7112" s="14" t="s">
        <v>4463</v>
      </c>
      <c r="F7112" s="14">
        <f>TRUNC(중기기초자료!F625 * 중기전역변수!C5/1000,0)</f>
        <v>3751</v>
      </c>
      <c r="G7112" s="15">
        <f>TRUNC(F7112*D7112, 1)</f>
        <v>504.1</v>
      </c>
      <c r="H7112" s="6" t="s">
        <v>5631</v>
      </c>
      <c r="I7112" s="6" t="s">
        <v>5631</v>
      </c>
      <c r="K7112" s="6" t="s">
        <v>724</v>
      </c>
      <c r="L7112" s="6" t="s">
        <v>5631</v>
      </c>
      <c r="M7112" s="6" t="s">
        <v>872</v>
      </c>
      <c r="N7112" s="6" t="s">
        <v>2281</v>
      </c>
    </row>
    <row r="7113" spans="1:14" ht="15" customHeight="1">
      <c r="B7113" s="6" t="s">
        <v>4803</v>
      </c>
      <c r="G7113" s="14">
        <f>TRUNC(G7112, 0)</f>
        <v>504</v>
      </c>
    </row>
    <row r="7114" spans="1:14" ht="15" customHeight="1">
      <c r="A7114" s="6" t="s">
        <v>3802</v>
      </c>
    </row>
    <row r="7115" spans="1:14" ht="15" customHeight="1">
      <c r="B7115" s="6" t="s">
        <v>4803</v>
      </c>
    </row>
    <row r="7116" spans="1:14" ht="15" customHeight="1">
      <c r="A7116" s="6" t="s">
        <v>2270</v>
      </c>
    </row>
    <row r="7117" spans="1:14" ht="15" customHeight="1">
      <c r="B7117" s="6" t="s">
        <v>4803</v>
      </c>
    </row>
    <row r="7118" spans="1:14" ht="15" customHeight="1">
      <c r="B7118" s="6" t="s">
        <v>588</v>
      </c>
      <c r="G7118" s="14">
        <f>TRUNC(G7113+G7115+G7117, 0)</f>
        <v>504</v>
      </c>
    </row>
    <row r="7119" spans="1:14" ht="15" customHeight="1">
      <c r="A7119" s="13"/>
      <c r="B7119" s="13"/>
      <c r="C7119" s="13"/>
      <c r="D7119" s="13"/>
      <c r="E7119" s="13"/>
      <c r="F7119" s="13"/>
      <c r="G7119" s="13"/>
      <c r="H7119" s="13"/>
    </row>
    <row r="7120" spans="1:14" ht="15" customHeight="1">
      <c r="A7120" s="13" t="s">
        <v>4970</v>
      </c>
      <c r="B7120" s="13" t="s">
        <v>666</v>
      </c>
      <c r="C7120" s="13"/>
      <c r="D7120" s="13"/>
      <c r="E7120" s="13"/>
      <c r="F7120" s="13"/>
      <c r="G7120" s="13"/>
      <c r="H7120" s="13"/>
      <c r="I7120" s="6" t="s">
        <v>5631</v>
      </c>
      <c r="J7120" s="6" t="s">
        <v>1034</v>
      </c>
    </row>
    <row r="7121" spans="1:14" ht="15" customHeight="1">
      <c r="A7121" s="13" t="s">
        <v>1567</v>
      </c>
      <c r="B7121" s="13" t="s">
        <v>3650</v>
      </c>
      <c r="C7121" s="13"/>
      <c r="D7121" s="13"/>
      <c r="E7121" s="13"/>
      <c r="F7121" s="13"/>
      <c r="G7121" s="13"/>
      <c r="H7121" s="13"/>
    </row>
    <row r="7122" spans="1:14" ht="15" customHeight="1">
      <c r="A7122" s="5" t="s">
        <v>4302</v>
      </c>
      <c r="B7122" s="5"/>
      <c r="C7122" s="5" t="s">
        <v>2755</v>
      </c>
      <c r="D7122" s="5" t="s">
        <v>182</v>
      </c>
      <c r="E7122" s="5" t="s">
        <v>5266</v>
      </c>
      <c r="F7122" s="5" t="s">
        <v>1321</v>
      </c>
      <c r="G7122" s="5" t="s">
        <v>780</v>
      </c>
      <c r="H7122" s="5" t="s">
        <v>1458</v>
      </c>
    </row>
    <row r="7123" spans="1:14" ht="15" customHeight="1">
      <c r="A7123" s="6" t="s">
        <v>405</v>
      </c>
      <c r="B7123" s="6" t="s">
        <v>5133</v>
      </c>
      <c r="C7123" s="6" t="s">
        <v>1879</v>
      </c>
      <c r="D7123" s="6">
        <f>(1000 + 111 + 233)*10^-4</f>
        <v>0.13440000000000002</v>
      </c>
      <c r="E7123" s="14" t="s">
        <v>4463</v>
      </c>
      <c r="F7123" s="14">
        <f>TRUNC(중기기초자료!F626 * 중기전역변수!C5/1000,0)</f>
        <v>3984</v>
      </c>
      <c r="G7123" s="15">
        <f>TRUNC(F7123*D7123, 1)</f>
        <v>535.4</v>
      </c>
      <c r="H7123" s="6" t="s">
        <v>5631</v>
      </c>
      <c r="I7123" s="6" t="s">
        <v>5631</v>
      </c>
      <c r="K7123" s="6" t="s">
        <v>724</v>
      </c>
      <c r="L7123" s="6" t="s">
        <v>5631</v>
      </c>
      <c r="M7123" s="6" t="s">
        <v>5077</v>
      </c>
      <c r="N7123" s="6" t="s">
        <v>2281</v>
      </c>
    </row>
    <row r="7124" spans="1:14" ht="15" customHeight="1">
      <c r="B7124" s="6" t="s">
        <v>4803</v>
      </c>
      <c r="G7124" s="14">
        <f>TRUNC(G7123, 0)</f>
        <v>535</v>
      </c>
    </row>
    <row r="7125" spans="1:14" ht="15" customHeight="1">
      <c r="A7125" s="6" t="s">
        <v>3802</v>
      </c>
    </row>
    <row r="7126" spans="1:14" ht="15" customHeight="1">
      <c r="B7126" s="6" t="s">
        <v>4803</v>
      </c>
    </row>
    <row r="7127" spans="1:14" ht="15" customHeight="1">
      <c r="A7127" s="6" t="s">
        <v>2270</v>
      </c>
    </row>
    <row r="7128" spans="1:14" ht="15" customHeight="1">
      <c r="B7128" s="6" t="s">
        <v>4803</v>
      </c>
    </row>
    <row r="7129" spans="1:14" ht="15" customHeight="1">
      <c r="B7129" s="6" t="s">
        <v>588</v>
      </c>
      <c r="G7129" s="14">
        <f>TRUNC(G7124+G7126+G7128, 0)</f>
        <v>535</v>
      </c>
    </row>
    <row r="7130" spans="1:14" ht="15" customHeight="1">
      <c r="A7130" s="13"/>
      <c r="B7130" s="13"/>
      <c r="C7130" s="13"/>
      <c r="D7130" s="13"/>
      <c r="E7130" s="13"/>
      <c r="F7130" s="13"/>
      <c r="G7130" s="13"/>
      <c r="H7130" s="13"/>
    </row>
    <row r="7131" spans="1:14" ht="15" customHeight="1">
      <c r="A7131" s="13" t="s">
        <v>4970</v>
      </c>
      <c r="B7131" s="13" t="s">
        <v>4664</v>
      </c>
      <c r="C7131" s="13"/>
      <c r="D7131" s="13"/>
      <c r="E7131" s="13"/>
      <c r="F7131" s="13"/>
      <c r="G7131" s="13"/>
      <c r="H7131" s="13"/>
      <c r="I7131" s="6" t="s">
        <v>5631</v>
      </c>
      <c r="J7131" s="6" t="s">
        <v>815</v>
      </c>
    </row>
    <row r="7132" spans="1:14" ht="15" customHeight="1">
      <c r="A7132" s="13" t="s">
        <v>1567</v>
      </c>
      <c r="B7132" s="13" t="s">
        <v>3747</v>
      </c>
      <c r="C7132" s="13"/>
      <c r="D7132" s="13"/>
      <c r="E7132" s="13"/>
      <c r="F7132" s="13"/>
      <c r="G7132" s="13"/>
      <c r="H7132" s="13"/>
    </row>
    <row r="7133" spans="1:14" ht="15" customHeight="1">
      <c r="A7133" s="5" t="s">
        <v>4302</v>
      </c>
      <c r="B7133" s="5"/>
      <c r="C7133" s="5" t="s">
        <v>2755</v>
      </c>
      <c r="D7133" s="5" t="s">
        <v>182</v>
      </c>
      <c r="E7133" s="5" t="s">
        <v>5266</v>
      </c>
      <c r="F7133" s="5" t="s">
        <v>1321</v>
      </c>
      <c r="G7133" s="5" t="s">
        <v>780</v>
      </c>
      <c r="H7133" s="5" t="s">
        <v>1458</v>
      </c>
    </row>
    <row r="7134" spans="1:14" ht="15" customHeight="1">
      <c r="A7134" s="6" t="s">
        <v>405</v>
      </c>
      <c r="B7134" s="6" t="s">
        <v>3594</v>
      </c>
      <c r="C7134" s="6" t="s">
        <v>5422</v>
      </c>
      <c r="D7134" s="6">
        <f>(1000 + 0 + 233)*10^-4</f>
        <v>0.12330000000000001</v>
      </c>
      <c r="E7134" s="14" t="s">
        <v>4463</v>
      </c>
      <c r="F7134" s="14">
        <f>중기기초자료!F627</f>
        <v>540</v>
      </c>
      <c r="G7134" s="15">
        <f>TRUNC(F7134*D7134, 1)</f>
        <v>66.5</v>
      </c>
      <c r="H7134" s="6" t="s">
        <v>5631</v>
      </c>
      <c r="I7134" s="6" t="s">
        <v>5631</v>
      </c>
      <c r="K7134" s="6" t="s">
        <v>724</v>
      </c>
      <c r="L7134" s="6" t="s">
        <v>5631</v>
      </c>
      <c r="M7134" s="6" t="s">
        <v>5143</v>
      </c>
      <c r="N7134" s="6" t="s">
        <v>3509</v>
      </c>
    </row>
    <row r="7135" spans="1:14" ht="15" customHeight="1">
      <c r="B7135" s="6" t="s">
        <v>4803</v>
      </c>
      <c r="G7135" s="14">
        <f>TRUNC(G7134, 0)</f>
        <v>66</v>
      </c>
    </row>
    <row r="7136" spans="1:14" ht="15" customHeight="1">
      <c r="A7136" s="6" t="s">
        <v>3802</v>
      </c>
    </row>
    <row r="7137" spans="1:14" ht="15" customHeight="1">
      <c r="B7137" s="6" t="s">
        <v>4803</v>
      </c>
    </row>
    <row r="7138" spans="1:14" ht="15" customHeight="1">
      <c r="A7138" s="6" t="s">
        <v>2270</v>
      </c>
    </row>
    <row r="7139" spans="1:14" ht="15" customHeight="1">
      <c r="B7139" s="6" t="s">
        <v>4803</v>
      </c>
    </row>
    <row r="7140" spans="1:14" ht="15" customHeight="1">
      <c r="B7140" s="6" t="s">
        <v>588</v>
      </c>
      <c r="G7140" s="14">
        <f>TRUNC(G7135+G7137+G7139, 0)</f>
        <v>66</v>
      </c>
    </row>
    <row r="7141" spans="1:14" ht="15" customHeight="1">
      <c r="A7141" s="13"/>
      <c r="B7141" s="13"/>
      <c r="C7141" s="13"/>
      <c r="D7141" s="13"/>
      <c r="E7141" s="13"/>
      <c r="F7141" s="13"/>
      <c r="G7141" s="13"/>
      <c r="H7141" s="13"/>
    </row>
    <row r="7142" spans="1:14" ht="15" customHeight="1">
      <c r="A7142" s="13" t="s">
        <v>4970</v>
      </c>
      <c r="B7142" s="13" t="s">
        <v>409</v>
      </c>
      <c r="C7142" s="13"/>
      <c r="D7142" s="13"/>
      <c r="E7142" s="13"/>
      <c r="F7142" s="13"/>
      <c r="G7142" s="13"/>
      <c r="H7142" s="13"/>
      <c r="I7142" s="6" t="s">
        <v>5631</v>
      </c>
      <c r="J7142" s="6" t="s">
        <v>2280</v>
      </c>
    </row>
    <row r="7143" spans="1:14" ht="15" customHeight="1">
      <c r="A7143" s="13" t="s">
        <v>1567</v>
      </c>
      <c r="B7143" s="13" t="s">
        <v>3008</v>
      </c>
      <c r="C7143" s="13"/>
      <c r="D7143" s="13"/>
      <c r="E7143" s="13"/>
      <c r="F7143" s="13"/>
      <c r="G7143" s="13"/>
      <c r="H7143" s="13"/>
    </row>
    <row r="7144" spans="1:14" ht="15" customHeight="1">
      <c r="A7144" s="5" t="s">
        <v>4302</v>
      </c>
      <c r="B7144" s="5"/>
      <c r="C7144" s="5" t="s">
        <v>2755</v>
      </c>
      <c r="D7144" s="5" t="s">
        <v>182</v>
      </c>
      <c r="E7144" s="5" t="s">
        <v>5266</v>
      </c>
      <c r="F7144" s="5" t="s">
        <v>1321</v>
      </c>
      <c r="G7144" s="5" t="s">
        <v>780</v>
      </c>
      <c r="H7144" s="5" t="s">
        <v>1458</v>
      </c>
    </row>
    <row r="7145" spans="1:14" ht="15" customHeight="1">
      <c r="A7145" s="6" t="s">
        <v>405</v>
      </c>
      <c r="B7145" s="6" t="s">
        <v>3594</v>
      </c>
      <c r="C7145" s="6" t="s">
        <v>3500</v>
      </c>
      <c r="D7145" s="6">
        <f>(1000 + 0 + 233)*10^-4</f>
        <v>0.12330000000000001</v>
      </c>
      <c r="E7145" s="14" t="s">
        <v>4463</v>
      </c>
      <c r="F7145" s="14">
        <f>중기기초자료!F628</f>
        <v>594</v>
      </c>
      <c r="G7145" s="15">
        <f>TRUNC(F7145*D7145, 1)</f>
        <v>73.2</v>
      </c>
      <c r="H7145" s="6" t="s">
        <v>5631</v>
      </c>
      <c r="I7145" s="6" t="s">
        <v>5631</v>
      </c>
      <c r="K7145" s="6" t="s">
        <v>724</v>
      </c>
      <c r="L7145" s="6" t="s">
        <v>5631</v>
      </c>
      <c r="M7145" s="6" t="s">
        <v>3733</v>
      </c>
      <c r="N7145" s="6" t="s">
        <v>2180</v>
      </c>
    </row>
    <row r="7146" spans="1:14" ht="15" customHeight="1">
      <c r="B7146" s="6" t="s">
        <v>4803</v>
      </c>
      <c r="G7146" s="14">
        <f>TRUNC(G7145, 0)</f>
        <v>73</v>
      </c>
    </row>
    <row r="7147" spans="1:14" ht="15" customHeight="1">
      <c r="A7147" s="6" t="s">
        <v>3802</v>
      </c>
    </row>
    <row r="7148" spans="1:14" ht="15" customHeight="1">
      <c r="B7148" s="6" t="s">
        <v>4803</v>
      </c>
    </row>
    <row r="7149" spans="1:14" ht="15" customHeight="1">
      <c r="A7149" s="6" t="s">
        <v>2270</v>
      </c>
    </row>
    <row r="7150" spans="1:14" ht="15" customHeight="1">
      <c r="B7150" s="6" t="s">
        <v>4803</v>
      </c>
    </row>
    <row r="7151" spans="1:14" ht="15" customHeight="1">
      <c r="B7151" s="6" t="s">
        <v>588</v>
      </c>
      <c r="G7151" s="14">
        <f>TRUNC(G7146+G7148+G7150, 0)</f>
        <v>73</v>
      </c>
    </row>
    <row r="7152" spans="1:14" ht="15" customHeight="1">
      <c r="A7152" s="13"/>
      <c r="B7152" s="13"/>
      <c r="C7152" s="13"/>
      <c r="D7152" s="13"/>
      <c r="E7152" s="13"/>
      <c r="F7152" s="13"/>
      <c r="G7152" s="13"/>
      <c r="H7152" s="13"/>
    </row>
    <row r="7153" spans="1:14" ht="15" customHeight="1">
      <c r="A7153" s="13" t="s">
        <v>4970</v>
      </c>
      <c r="B7153" s="13" t="s">
        <v>1180</v>
      </c>
      <c r="C7153" s="13"/>
      <c r="D7153" s="13"/>
      <c r="E7153" s="13"/>
      <c r="F7153" s="13"/>
      <c r="G7153" s="13"/>
      <c r="H7153" s="13"/>
      <c r="I7153" s="6" t="s">
        <v>5631</v>
      </c>
      <c r="J7153" s="6" t="s">
        <v>506</v>
      </c>
    </row>
    <row r="7154" spans="1:14" ht="15" customHeight="1">
      <c r="A7154" s="13" t="s">
        <v>1567</v>
      </c>
      <c r="B7154" s="13" t="s">
        <v>314</v>
      </c>
      <c r="C7154" s="13"/>
      <c r="D7154" s="13"/>
      <c r="E7154" s="13"/>
      <c r="F7154" s="13"/>
      <c r="G7154" s="13"/>
      <c r="H7154" s="13"/>
    </row>
    <row r="7155" spans="1:14" ht="15" customHeight="1">
      <c r="A7155" s="5" t="s">
        <v>4302</v>
      </c>
      <c r="B7155" s="5"/>
      <c r="C7155" s="5" t="s">
        <v>2755</v>
      </c>
      <c r="D7155" s="5" t="s">
        <v>182</v>
      </c>
      <c r="E7155" s="5" t="s">
        <v>5266</v>
      </c>
      <c r="F7155" s="5" t="s">
        <v>1321</v>
      </c>
      <c r="G7155" s="5" t="s">
        <v>780</v>
      </c>
      <c r="H7155" s="5" t="s">
        <v>1458</v>
      </c>
    </row>
    <row r="7156" spans="1:14" ht="15" customHeight="1">
      <c r="A7156" s="6" t="s">
        <v>405</v>
      </c>
      <c r="B7156" s="6" t="s">
        <v>3594</v>
      </c>
      <c r="C7156" s="6" t="s">
        <v>5006</v>
      </c>
      <c r="D7156" s="6">
        <f>(1000 + 0 + 233)*10^-4</f>
        <v>0.12330000000000001</v>
      </c>
      <c r="E7156" s="14" t="s">
        <v>4463</v>
      </c>
      <c r="F7156" s="14">
        <f>중기기초자료!F629</f>
        <v>684</v>
      </c>
      <c r="G7156" s="15">
        <f>TRUNC(F7156*D7156, 1)</f>
        <v>84.3</v>
      </c>
      <c r="H7156" s="6" t="s">
        <v>5631</v>
      </c>
      <c r="I7156" s="6" t="s">
        <v>5631</v>
      </c>
      <c r="K7156" s="6" t="s">
        <v>724</v>
      </c>
      <c r="L7156" s="6" t="s">
        <v>5631</v>
      </c>
      <c r="M7156" s="6" t="s">
        <v>4896</v>
      </c>
      <c r="N7156" s="6" t="s">
        <v>2180</v>
      </c>
    </row>
    <row r="7157" spans="1:14" ht="15" customHeight="1">
      <c r="B7157" s="6" t="s">
        <v>4803</v>
      </c>
      <c r="G7157" s="14">
        <f>TRUNC(G7156, 0)</f>
        <v>84</v>
      </c>
    </row>
    <row r="7158" spans="1:14" ht="15" customHeight="1">
      <c r="A7158" s="6" t="s">
        <v>3802</v>
      </c>
    </row>
    <row r="7159" spans="1:14" ht="15" customHeight="1">
      <c r="B7159" s="6" t="s">
        <v>4803</v>
      </c>
    </row>
    <row r="7160" spans="1:14" ht="15" customHeight="1">
      <c r="A7160" s="6" t="s">
        <v>2270</v>
      </c>
    </row>
    <row r="7161" spans="1:14" ht="15" customHeight="1">
      <c r="B7161" s="6" t="s">
        <v>4803</v>
      </c>
    </row>
    <row r="7162" spans="1:14" ht="15" customHeight="1">
      <c r="B7162" s="6" t="s">
        <v>588</v>
      </c>
      <c r="G7162" s="14">
        <f>TRUNC(G7157+G7159+G7161, 0)</f>
        <v>84</v>
      </c>
    </row>
    <row r="7163" spans="1:14" ht="15" customHeight="1">
      <c r="A7163" s="13"/>
      <c r="B7163" s="13"/>
      <c r="C7163" s="13"/>
      <c r="D7163" s="13"/>
      <c r="E7163" s="13"/>
      <c r="F7163" s="13"/>
      <c r="G7163" s="13"/>
      <c r="H7163" s="13"/>
    </row>
    <row r="7164" spans="1:14" ht="15" customHeight="1">
      <c r="A7164" s="13" t="s">
        <v>4970</v>
      </c>
      <c r="B7164" s="13" t="s">
        <v>5336</v>
      </c>
      <c r="C7164" s="13"/>
      <c r="D7164" s="13"/>
      <c r="E7164" s="13"/>
      <c r="F7164" s="13"/>
      <c r="G7164" s="13"/>
      <c r="H7164" s="13"/>
      <c r="I7164" s="6" t="s">
        <v>5631</v>
      </c>
      <c r="J7164" s="6" t="s">
        <v>1770</v>
      </c>
    </row>
    <row r="7165" spans="1:14" ht="15" customHeight="1">
      <c r="A7165" s="13" t="s">
        <v>1567</v>
      </c>
      <c r="B7165" s="13" t="s">
        <v>2589</v>
      </c>
      <c r="C7165" s="13"/>
      <c r="D7165" s="13"/>
      <c r="E7165" s="13"/>
      <c r="F7165" s="13"/>
      <c r="G7165" s="13"/>
      <c r="H7165" s="13"/>
    </row>
    <row r="7166" spans="1:14" ht="15" customHeight="1">
      <c r="A7166" s="5" t="s">
        <v>4302</v>
      </c>
      <c r="B7166" s="5"/>
      <c r="C7166" s="5" t="s">
        <v>2755</v>
      </c>
      <c r="D7166" s="5" t="s">
        <v>182</v>
      </c>
      <c r="E7166" s="5" t="s">
        <v>5266</v>
      </c>
      <c r="F7166" s="5" t="s">
        <v>1321</v>
      </c>
      <c r="G7166" s="5" t="s">
        <v>780</v>
      </c>
      <c r="H7166" s="5" t="s">
        <v>1458</v>
      </c>
    </row>
    <row r="7167" spans="1:14" ht="15" customHeight="1">
      <c r="A7167" s="6" t="s">
        <v>405</v>
      </c>
      <c r="B7167" s="6" t="s">
        <v>3594</v>
      </c>
      <c r="C7167" s="6" t="s">
        <v>3981</v>
      </c>
      <c r="D7167" s="6">
        <f>(1000 + 0 + 233)*10^-4</f>
        <v>0.12330000000000001</v>
      </c>
      <c r="E7167" s="14" t="s">
        <v>4463</v>
      </c>
      <c r="F7167" s="14">
        <f>중기기초자료!F630</f>
        <v>945</v>
      </c>
      <c r="G7167" s="15">
        <f>TRUNC(F7167*D7167, 1)</f>
        <v>116.5</v>
      </c>
      <c r="H7167" s="6" t="s">
        <v>5631</v>
      </c>
      <c r="I7167" s="6" t="s">
        <v>5631</v>
      </c>
      <c r="K7167" s="6" t="s">
        <v>724</v>
      </c>
      <c r="L7167" s="6" t="s">
        <v>5631</v>
      </c>
      <c r="M7167" s="6" t="s">
        <v>3357</v>
      </c>
      <c r="N7167" s="6" t="s">
        <v>2180</v>
      </c>
    </row>
    <row r="7168" spans="1:14" ht="15" customHeight="1">
      <c r="B7168" s="6" t="s">
        <v>4803</v>
      </c>
      <c r="G7168" s="14">
        <f>TRUNC(G7167, 0)</f>
        <v>116</v>
      </c>
    </row>
    <row r="7169" spans="1:14" ht="15" customHeight="1">
      <c r="A7169" s="6" t="s">
        <v>3802</v>
      </c>
    </row>
    <row r="7170" spans="1:14" ht="15" customHeight="1">
      <c r="B7170" s="6" t="s">
        <v>4803</v>
      </c>
    </row>
    <row r="7171" spans="1:14" ht="15" customHeight="1">
      <c r="A7171" s="6" t="s">
        <v>2270</v>
      </c>
    </row>
    <row r="7172" spans="1:14" ht="15" customHeight="1">
      <c r="B7172" s="6" t="s">
        <v>4803</v>
      </c>
    </row>
    <row r="7173" spans="1:14" ht="15" customHeight="1">
      <c r="B7173" s="6" t="s">
        <v>588</v>
      </c>
      <c r="G7173" s="14">
        <f>TRUNC(G7168+G7170+G7172, 0)</f>
        <v>116</v>
      </c>
    </row>
    <row r="7174" spans="1:14" ht="15" customHeight="1">
      <c r="A7174" s="13"/>
      <c r="B7174" s="13"/>
      <c r="C7174" s="13"/>
      <c r="D7174" s="13"/>
      <c r="E7174" s="13"/>
      <c r="F7174" s="13"/>
      <c r="G7174" s="13"/>
      <c r="H7174" s="13"/>
    </row>
    <row r="7175" spans="1:14" ht="15" customHeight="1">
      <c r="A7175" s="13" t="s">
        <v>4970</v>
      </c>
      <c r="B7175" s="13" t="s">
        <v>1930</v>
      </c>
      <c r="C7175" s="13"/>
      <c r="D7175" s="13"/>
      <c r="E7175" s="13"/>
      <c r="F7175" s="13"/>
      <c r="G7175" s="13"/>
      <c r="H7175" s="13"/>
      <c r="I7175" s="6" t="s">
        <v>5631</v>
      </c>
      <c r="J7175" s="6" t="s">
        <v>3150</v>
      </c>
    </row>
    <row r="7176" spans="1:14" ht="15" customHeight="1">
      <c r="A7176" s="13" t="s">
        <v>1567</v>
      </c>
      <c r="B7176" s="13" t="s">
        <v>3054</v>
      </c>
      <c r="C7176" s="13"/>
      <c r="D7176" s="13"/>
      <c r="E7176" s="13"/>
      <c r="F7176" s="13"/>
      <c r="G7176" s="13"/>
      <c r="H7176" s="13"/>
    </row>
    <row r="7177" spans="1:14" ht="15" customHeight="1">
      <c r="A7177" s="5" t="s">
        <v>4302</v>
      </c>
      <c r="B7177" s="5"/>
      <c r="C7177" s="5" t="s">
        <v>2755</v>
      </c>
      <c r="D7177" s="5" t="s">
        <v>182</v>
      </c>
      <c r="E7177" s="5" t="s">
        <v>5266</v>
      </c>
      <c r="F7177" s="5" t="s">
        <v>1321</v>
      </c>
      <c r="G7177" s="5" t="s">
        <v>780</v>
      </c>
      <c r="H7177" s="5" t="s">
        <v>1458</v>
      </c>
    </row>
    <row r="7178" spans="1:14" ht="15" customHeight="1">
      <c r="A7178" s="6" t="s">
        <v>405</v>
      </c>
      <c r="B7178" s="6" t="s">
        <v>3594</v>
      </c>
      <c r="C7178" s="6" t="s">
        <v>2993</v>
      </c>
      <c r="D7178" s="6">
        <f>(1000 + 0 + 233)*10^-4</f>
        <v>0.12330000000000001</v>
      </c>
      <c r="E7178" s="14" t="s">
        <v>4463</v>
      </c>
      <c r="F7178" s="14">
        <f>중기기초자료!F631</f>
        <v>1485</v>
      </c>
      <c r="G7178" s="15">
        <f>TRUNC(F7178*D7178, 1)</f>
        <v>183.1</v>
      </c>
      <c r="H7178" s="6" t="s">
        <v>5631</v>
      </c>
      <c r="I7178" s="6" t="s">
        <v>5631</v>
      </c>
      <c r="K7178" s="6" t="s">
        <v>724</v>
      </c>
      <c r="L7178" s="6" t="s">
        <v>5631</v>
      </c>
      <c r="M7178" s="6" t="s">
        <v>2032</v>
      </c>
      <c r="N7178" s="6" t="s">
        <v>2180</v>
      </c>
    </row>
    <row r="7179" spans="1:14" ht="15" customHeight="1">
      <c r="B7179" s="6" t="s">
        <v>4803</v>
      </c>
      <c r="G7179" s="14">
        <f>TRUNC(G7178, 0)</f>
        <v>183</v>
      </c>
    </row>
    <row r="7180" spans="1:14" ht="15" customHeight="1">
      <c r="A7180" s="6" t="s">
        <v>3802</v>
      </c>
    </row>
    <row r="7181" spans="1:14" ht="15" customHeight="1">
      <c r="B7181" s="6" t="s">
        <v>4803</v>
      </c>
    </row>
    <row r="7182" spans="1:14" ht="15" customHeight="1">
      <c r="A7182" s="6" t="s">
        <v>2270</v>
      </c>
    </row>
    <row r="7183" spans="1:14" ht="15" customHeight="1">
      <c r="B7183" s="6" t="s">
        <v>4803</v>
      </c>
    </row>
    <row r="7184" spans="1:14" ht="15" customHeight="1">
      <c r="B7184" s="6" t="s">
        <v>588</v>
      </c>
      <c r="G7184" s="14">
        <f>TRUNC(G7179+G7181+G7183, 0)</f>
        <v>183</v>
      </c>
    </row>
    <row r="7185" spans="1:14" ht="15" customHeight="1">
      <c r="A7185" s="13"/>
      <c r="B7185" s="13"/>
      <c r="C7185" s="13"/>
      <c r="D7185" s="13"/>
      <c r="E7185" s="13"/>
      <c r="F7185" s="13"/>
      <c r="G7185" s="13"/>
      <c r="H7185" s="13"/>
    </row>
    <row r="7186" spans="1:14" ht="15" customHeight="1">
      <c r="A7186" s="13" t="s">
        <v>4970</v>
      </c>
      <c r="B7186" s="13" t="s">
        <v>571</v>
      </c>
      <c r="C7186" s="13"/>
      <c r="D7186" s="13"/>
      <c r="E7186" s="13"/>
      <c r="F7186" s="13"/>
      <c r="G7186" s="13"/>
      <c r="H7186" s="13"/>
      <c r="I7186" s="6" t="s">
        <v>5631</v>
      </c>
      <c r="J7186" s="6" t="s">
        <v>5088</v>
      </c>
    </row>
    <row r="7187" spans="1:14" ht="15" customHeight="1">
      <c r="A7187" s="13" t="s">
        <v>1567</v>
      </c>
      <c r="B7187" s="13" t="s">
        <v>4243</v>
      </c>
      <c r="C7187" s="13"/>
      <c r="D7187" s="13"/>
      <c r="E7187" s="13"/>
      <c r="F7187" s="13"/>
      <c r="G7187" s="13"/>
      <c r="H7187" s="13"/>
    </row>
    <row r="7188" spans="1:14" ht="15" customHeight="1">
      <c r="A7188" s="5" t="s">
        <v>4302</v>
      </c>
      <c r="B7188" s="5"/>
      <c r="C7188" s="5" t="s">
        <v>2755</v>
      </c>
      <c r="D7188" s="5" t="s">
        <v>182</v>
      </c>
      <c r="E7188" s="5" t="s">
        <v>5266</v>
      </c>
      <c r="F7188" s="5" t="s">
        <v>1321</v>
      </c>
      <c r="G7188" s="5" t="s">
        <v>780</v>
      </c>
      <c r="H7188" s="5" t="s">
        <v>1458</v>
      </c>
    </row>
    <row r="7189" spans="1:14" ht="15" customHeight="1">
      <c r="A7189" s="6" t="s">
        <v>405</v>
      </c>
      <c r="B7189" s="6" t="s">
        <v>3594</v>
      </c>
      <c r="C7189" s="6" t="s">
        <v>3173</v>
      </c>
      <c r="D7189" s="6">
        <f>(1000 + 0 + 233)*10^-4</f>
        <v>0.12330000000000001</v>
      </c>
      <c r="E7189" s="14" t="s">
        <v>4463</v>
      </c>
      <c r="F7189" s="14">
        <f>중기기초자료!F632</f>
        <v>1980</v>
      </c>
      <c r="G7189" s="15">
        <f>TRUNC(F7189*D7189, 1)</f>
        <v>244.1</v>
      </c>
      <c r="H7189" s="6" t="s">
        <v>5631</v>
      </c>
      <c r="I7189" s="6" t="s">
        <v>5631</v>
      </c>
      <c r="K7189" s="6" t="s">
        <v>724</v>
      </c>
      <c r="L7189" s="6" t="s">
        <v>5631</v>
      </c>
      <c r="M7189" s="6" t="s">
        <v>1026</v>
      </c>
      <c r="N7189" s="6" t="s">
        <v>2180</v>
      </c>
    </row>
    <row r="7190" spans="1:14" ht="15" customHeight="1">
      <c r="B7190" s="6" t="s">
        <v>4803</v>
      </c>
      <c r="G7190" s="14">
        <f>TRUNC(G7189, 0)</f>
        <v>244</v>
      </c>
    </row>
    <row r="7191" spans="1:14" ht="15" customHeight="1">
      <c r="A7191" s="6" t="s">
        <v>3802</v>
      </c>
    </row>
    <row r="7192" spans="1:14" ht="15" customHeight="1">
      <c r="B7192" s="6" t="s">
        <v>4803</v>
      </c>
    </row>
    <row r="7193" spans="1:14" ht="15" customHeight="1">
      <c r="A7193" s="6" t="s">
        <v>2270</v>
      </c>
    </row>
    <row r="7194" spans="1:14" ht="15" customHeight="1">
      <c r="B7194" s="6" t="s">
        <v>4803</v>
      </c>
    </row>
    <row r="7195" spans="1:14" ht="15" customHeight="1">
      <c r="B7195" s="6" t="s">
        <v>588</v>
      </c>
      <c r="G7195" s="14">
        <f>TRUNC(G7190+G7192+G7194, 0)</f>
        <v>244</v>
      </c>
    </row>
    <row r="7196" spans="1:14" ht="15" customHeight="1">
      <c r="A7196" s="13"/>
      <c r="B7196" s="13"/>
      <c r="C7196" s="13"/>
      <c r="D7196" s="13"/>
      <c r="E7196" s="13"/>
      <c r="F7196" s="13"/>
      <c r="G7196" s="13"/>
      <c r="H7196" s="13"/>
    </row>
    <row r="7197" spans="1:14" ht="15" customHeight="1">
      <c r="A7197" s="13" t="s">
        <v>4970</v>
      </c>
      <c r="B7197" s="13" t="s">
        <v>2304</v>
      </c>
      <c r="C7197" s="13"/>
      <c r="D7197" s="13"/>
      <c r="E7197" s="13"/>
      <c r="F7197" s="13"/>
      <c r="G7197" s="13"/>
      <c r="H7197" s="13"/>
      <c r="I7197" s="6" t="s">
        <v>5631</v>
      </c>
      <c r="J7197" s="6" t="s">
        <v>779</v>
      </c>
    </row>
    <row r="7198" spans="1:14" ht="15" customHeight="1">
      <c r="A7198" s="13" t="s">
        <v>1567</v>
      </c>
      <c r="B7198" s="13" t="s">
        <v>5263</v>
      </c>
      <c r="C7198" s="13"/>
      <c r="D7198" s="13"/>
      <c r="E7198" s="13"/>
      <c r="F7198" s="13"/>
      <c r="G7198" s="13"/>
      <c r="H7198" s="13"/>
    </row>
    <row r="7199" spans="1:14" ht="15" customHeight="1">
      <c r="A7199" s="5" t="s">
        <v>4302</v>
      </c>
      <c r="B7199" s="5"/>
      <c r="C7199" s="5" t="s">
        <v>2755</v>
      </c>
      <c r="D7199" s="5" t="s">
        <v>182</v>
      </c>
      <c r="E7199" s="5" t="s">
        <v>5266</v>
      </c>
      <c r="F7199" s="5" t="s">
        <v>1321</v>
      </c>
      <c r="G7199" s="5" t="s">
        <v>780</v>
      </c>
      <c r="H7199" s="5" t="s">
        <v>1458</v>
      </c>
    </row>
    <row r="7200" spans="1:14" ht="15" customHeight="1">
      <c r="A7200" s="6" t="s">
        <v>405</v>
      </c>
      <c r="B7200" s="6" t="s">
        <v>3594</v>
      </c>
      <c r="C7200" s="6" t="s">
        <v>2327</v>
      </c>
      <c r="D7200" s="6">
        <f>(1000 + 0 + 233)*10^-4</f>
        <v>0.12330000000000001</v>
      </c>
      <c r="E7200" s="14" t="s">
        <v>4463</v>
      </c>
      <c r="F7200" s="14">
        <f>중기기초자료!F633</f>
        <v>2250</v>
      </c>
      <c r="G7200" s="15">
        <f>TRUNC(F7200*D7200, 1)</f>
        <v>277.39999999999998</v>
      </c>
      <c r="H7200" s="6" t="s">
        <v>5631</v>
      </c>
      <c r="I7200" s="6" t="s">
        <v>5631</v>
      </c>
      <c r="K7200" s="6" t="s">
        <v>724</v>
      </c>
      <c r="L7200" s="6" t="s">
        <v>5631</v>
      </c>
      <c r="M7200" s="6" t="s">
        <v>5153</v>
      </c>
      <c r="N7200" s="6" t="s">
        <v>2180</v>
      </c>
    </row>
    <row r="7201" spans="1:14" ht="15" customHeight="1">
      <c r="B7201" s="6" t="s">
        <v>4803</v>
      </c>
      <c r="G7201" s="14">
        <f>TRUNC(G7200, 0)</f>
        <v>277</v>
      </c>
    </row>
    <row r="7202" spans="1:14" ht="15" customHeight="1">
      <c r="A7202" s="6" t="s">
        <v>3802</v>
      </c>
    </row>
    <row r="7203" spans="1:14" ht="15" customHeight="1">
      <c r="B7203" s="6" t="s">
        <v>4803</v>
      </c>
    </row>
    <row r="7204" spans="1:14" ht="15" customHeight="1">
      <c r="A7204" s="6" t="s">
        <v>2270</v>
      </c>
    </row>
    <row r="7205" spans="1:14" ht="15" customHeight="1">
      <c r="B7205" s="6" t="s">
        <v>4803</v>
      </c>
    </row>
    <row r="7206" spans="1:14" ht="15" customHeight="1">
      <c r="B7206" s="6" t="s">
        <v>588</v>
      </c>
      <c r="G7206" s="14">
        <f>TRUNC(G7201+G7203+G7205, 0)</f>
        <v>277</v>
      </c>
    </row>
    <row r="7207" spans="1:14" ht="15" customHeight="1">
      <c r="A7207" s="13"/>
      <c r="B7207" s="13"/>
      <c r="C7207" s="13"/>
      <c r="D7207" s="13"/>
      <c r="E7207" s="13"/>
      <c r="F7207" s="13"/>
      <c r="G7207" s="13"/>
      <c r="H7207" s="13"/>
    </row>
    <row r="7208" spans="1:14" ht="15" customHeight="1">
      <c r="A7208" s="13" t="s">
        <v>4970</v>
      </c>
      <c r="B7208" s="13" t="s">
        <v>2030</v>
      </c>
      <c r="C7208" s="13"/>
      <c r="D7208" s="13"/>
      <c r="E7208" s="13"/>
      <c r="F7208" s="13"/>
      <c r="G7208" s="13"/>
      <c r="H7208" s="13"/>
      <c r="I7208" s="6" t="s">
        <v>5631</v>
      </c>
      <c r="J7208" s="6" t="s">
        <v>4155</v>
      </c>
    </row>
    <row r="7209" spans="1:14" ht="15" customHeight="1">
      <c r="A7209" s="13" t="s">
        <v>1567</v>
      </c>
      <c r="B7209" s="13" t="s">
        <v>4101</v>
      </c>
      <c r="C7209" s="13"/>
      <c r="D7209" s="13"/>
      <c r="E7209" s="13"/>
      <c r="F7209" s="13"/>
      <c r="G7209" s="13"/>
      <c r="H7209" s="13"/>
    </row>
    <row r="7210" spans="1:14" ht="15" customHeight="1">
      <c r="A7210" s="5" t="s">
        <v>4302</v>
      </c>
      <c r="B7210" s="5"/>
      <c r="C7210" s="5" t="s">
        <v>2755</v>
      </c>
      <c r="D7210" s="5" t="s">
        <v>182</v>
      </c>
      <c r="E7210" s="5" t="s">
        <v>5266</v>
      </c>
      <c r="F7210" s="5" t="s">
        <v>1321</v>
      </c>
      <c r="G7210" s="5" t="s">
        <v>780</v>
      </c>
      <c r="H7210" s="5" t="s">
        <v>1458</v>
      </c>
    </row>
    <row r="7211" spans="1:14" ht="15" customHeight="1">
      <c r="A7211" s="6" t="s">
        <v>405</v>
      </c>
      <c r="B7211" s="6" t="s">
        <v>3594</v>
      </c>
      <c r="C7211" s="6" t="s">
        <v>3451</v>
      </c>
      <c r="D7211" s="6">
        <f>(1000 + 0 + 233)*10^-4</f>
        <v>0.12330000000000001</v>
      </c>
      <c r="E7211" s="14" t="s">
        <v>4463</v>
      </c>
      <c r="F7211" s="14">
        <f>중기기초자료!F634</f>
        <v>2430</v>
      </c>
      <c r="G7211" s="15">
        <f>TRUNC(F7211*D7211, 1)</f>
        <v>299.60000000000002</v>
      </c>
      <c r="H7211" s="6" t="s">
        <v>5631</v>
      </c>
      <c r="I7211" s="6" t="s">
        <v>5631</v>
      </c>
      <c r="K7211" s="6" t="s">
        <v>724</v>
      </c>
      <c r="L7211" s="6" t="s">
        <v>5631</v>
      </c>
      <c r="M7211" s="6" t="s">
        <v>2556</v>
      </c>
      <c r="N7211" s="6" t="s">
        <v>2180</v>
      </c>
    </row>
    <row r="7212" spans="1:14" ht="15" customHeight="1">
      <c r="B7212" s="6" t="s">
        <v>4803</v>
      </c>
      <c r="G7212" s="14">
        <f>TRUNC(G7211, 0)</f>
        <v>299</v>
      </c>
    </row>
    <row r="7213" spans="1:14" ht="15" customHeight="1">
      <c r="A7213" s="6" t="s">
        <v>3802</v>
      </c>
    </row>
    <row r="7214" spans="1:14" ht="15" customHeight="1">
      <c r="B7214" s="6" t="s">
        <v>4803</v>
      </c>
    </row>
    <row r="7215" spans="1:14" ht="15" customHeight="1">
      <c r="A7215" s="6" t="s">
        <v>2270</v>
      </c>
    </row>
    <row r="7216" spans="1:14" ht="15" customHeight="1">
      <c r="B7216" s="6" t="s">
        <v>4803</v>
      </c>
    </row>
    <row r="7217" spans="1:14" ht="15" customHeight="1">
      <c r="B7217" s="6" t="s">
        <v>588</v>
      </c>
      <c r="G7217" s="14">
        <f>TRUNC(G7212+G7214+G7216, 0)</f>
        <v>299</v>
      </c>
    </row>
    <row r="7218" spans="1:14" ht="15" customHeight="1">
      <c r="A7218" s="13"/>
      <c r="B7218" s="13"/>
      <c r="C7218" s="13"/>
      <c r="D7218" s="13"/>
      <c r="E7218" s="13"/>
      <c r="F7218" s="13"/>
      <c r="G7218" s="13"/>
      <c r="H7218" s="13"/>
    </row>
    <row r="7219" spans="1:14" ht="15" customHeight="1">
      <c r="A7219" s="13" t="s">
        <v>4970</v>
      </c>
      <c r="B7219" s="13" t="s">
        <v>2196</v>
      </c>
      <c r="C7219" s="13"/>
      <c r="D7219" s="13"/>
      <c r="E7219" s="13"/>
      <c r="F7219" s="13"/>
      <c r="G7219" s="13"/>
      <c r="H7219" s="13"/>
      <c r="I7219" s="6" t="s">
        <v>5631</v>
      </c>
      <c r="J7219" s="6" t="s">
        <v>1375</v>
      </c>
    </row>
    <row r="7220" spans="1:14" ht="15" customHeight="1">
      <c r="A7220" s="13" t="s">
        <v>1567</v>
      </c>
      <c r="B7220" s="13" t="s">
        <v>1628</v>
      </c>
      <c r="C7220" s="13"/>
      <c r="D7220" s="13"/>
      <c r="E7220" s="13"/>
      <c r="F7220" s="13"/>
      <c r="G7220" s="13"/>
      <c r="H7220" s="13"/>
    </row>
    <row r="7221" spans="1:14" ht="15" customHeight="1">
      <c r="A7221" s="5" t="s">
        <v>4302</v>
      </c>
      <c r="B7221" s="5"/>
      <c r="C7221" s="5" t="s">
        <v>2755</v>
      </c>
      <c r="D7221" s="5" t="s">
        <v>182</v>
      </c>
      <c r="E7221" s="5" t="s">
        <v>5266</v>
      </c>
      <c r="F7221" s="5" t="s">
        <v>1321</v>
      </c>
      <c r="G7221" s="5" t="s">
        <v>780</v>
      </c>
      <c r="H7221" s="5" t="s">
        <v>1458</v>
      </c>
    </row>
    <row r="7222" spans="1:14" ht="15" customHeight="1">
      <c r="A7222" s="6" t="s">
        <v>405</v>
      </c>
      <c r="B7222" s="6" t="s">
        <v>3594</v>
      </c>
      <c r="C7222" s="6" t="s">
        <v>5190</v>
      </c>
      <c r="D7222" s="6">
        <f>(1000 + 0 + 233)*10^-4</f>
        <v>0.12330000000000001</v>
      </c>
      <c r="E7222" s="14" t="s">
        <v>4463</v>
      </c>
      <c r="F7222" s="14">
        <f>중기기초자료!F635</f>
        <v>2574</v>
      </c>
      <c r="G7222" s="15">
        <f>TRUNC(F7222*D7222, 1)</f>
        <v>317.3</v>
      </c>
      <c r="H7222" s="6" t="s">
        <v>5631</v>
      </c>
      <c r="I7222" s="6" t="s">
        <v>5631</v>
      </c>
      <c r="K7222" s="6" t="s">
        <v>724</v>
      </c>
      <c r="L7222" s="6" t="s">
        <v>5631</v>
      </c>
      <c r="M7222" s="6" t="s">
        <v>5427</v>
      </c>
      <c r="N7222" s="6" t="s">
        <v>2180</v>
      </c>
    </row>
    <row r="7223" spans="1:14" ht="15" customHeight="1">
      <c r="B7223" s="6" t="s">
        <v>4803</v>
      </c>
      <c r="G7223" s="14">
        <f>TRUNC(G7222, 0)</f>
        <v>317</v>
      </c>
    </row>
    <row r="7224" spans="1:14" ht="15" customHeight="1">
      <c r="A7224" s="6" t="s">
        <v>3802</v>
      </c>
    </row>
    <row r="7225" spans="1:14" ht="15" customHeight="1">
      <c r="B7225" s="6" t="s">
        <v>4803</v>
      </c>
    </row>
    <row r="7226" spans="1:14" ht="15" customHeight="1">
      <c r="A7226" s="6" t="s">
        <v>2270</v>
      </c>
    </row>
    <row r="7227" spans="1:14" ht="15" customHeight="1">
      <c r="B7227" s="6" t="s">
        <v>4803</v>
      </c>
    </row>
    <row r="7228" spans="1:14" ht="15" customHeight="1">
      <c r="B7228" s="6" t="s">
        <v>588</v>
      </c>
      <c r="G7228" s="14">
        <f>TRUNC(G7223+G7225+G7227, 0)</f>
        <v>317</v>
      </c>
    </row>
    <row r="7229" spans="1:14" ht="15" customHeight="1">
      <c r="A7229" s="13"/>
      <c r="B7229" s="13"/>
      <c r="C7229" s="13"/>
      <c r="D7229" s="13"/>
      <c r="E7229" s="13"/>
      <c r="F7229" s="13"/>
      <c r="G7229" s="13"/>
      <c r="H7229" s="13"/>
    </row>
    <row r="7230" spans="1:14" ht="15" customHeight="1">
      <c r="A7230" s="13" t="s">
        <v>4970</v>
      </c>
      <c r="B7230" s="13" t="s">
        <v>2902</v>
      </c>
      <c r="C7230" s="13"/>
      <c r="D7230" s="13"/>
      <c r="E7230" s="13"/>
      <c r="F7230" s="13"/>
      <c r="G7230" s="13"/>
      <c r="H7230" s="13"/>
      <c r="I7230" s="6" t="s">
        <v>5631</v>
      </c>
      <c r="J7230" s="6" t="s">
        <v>2651</v>
      </c>
    </row>
    <row r="7231" spans="1:14" ht="15" customHeight="1">
      <c r="A7231" s="13" t="s">
        <v>1567</v>
      </c>
      <c r="B7231" s="13" t="s">
        <v>3246</v>
      </c>
      <c r="C7231" s="13"/>
      <c r="D7231" s="13"/>
      <c r="E7231" s="13"/>
      <c r="F7231" s="13"/>
      <c r="G7231" s="13"/>
      <c r="H7231" s="13"/>
    </row>
    <row r="7232" spans="1:14" ht="15" customHeight="1">
      <c r="A7232" s="5" t="s">
        <v>4302</v>
      </c>
      <c r="B7232" s="5"/>
      <c r="C7232" s="5" t="s">
        <v>2755</v>
      </c>
      <c r="D7232" s="5" t="s">
        <v>182</v>
      </c>
      <c r="E7232" s="5" t="s">
        <v>5266</v>
      </c>
      <c r="F7232" s="5" t="s">
        <v>1321</v>
      </c>
      <c r="G7232" s="5" t="s">
        <v>780</v>
      </c>
      <c r="H7232" s="5" t="s">
        <v>1458</v>
      </c>
    </row>
    <row r="7233" spans="1:14" ht="15" customHeight="1">
      <c r="A7233" s="6" t="s">
        <v>405</v>
      </c>
      <c r="B7233" s="6" t="s">
        <v>3594</v>
      </c>
      <c r="C7233" s="6" t="s">
        <v>3851</v>
      </c>
      <c r="D7233" s="6">
        <f>(1000 + 0 + 233)*10^-4</f>
        <v>0.12330000000000001</v>
      </c>
      <c r="E7233" s="14" t="s">
        <v>4463</v>
      </c>
      <c r="F7233" s="14">
        <f>중기기초자료!F636</f>
        <v>2700</v>
      </c>
      <c r="G7233" s="15">
        <f>TRUNC(F7233*D7233, 1)</f>
        <v>332.9</v>
      </c>
      <c r="H7233" s="6" t="s">
        <v>5631</v>
      </c>
      <c r="I7233" s="6" t="s">
        <v>5631</v>
      </c>
      <c r="K7233" s="6" t="s">
        <v>724</v>
      </c>
      <c r="L7233" s="6" t="s">
        <v>5631</v>
      </c>
      <c r="M7233" s="6" t="s">
        <v>3890</v>
      </c>
      <c r="N7233" s="6" t="s">
        <v>2180</v>
      </c>
    </row>
    <row r="7234" spans="1:14" ht="15" customHeight="1">
      <c r="B7234" s="6" t="s">
        <v>4803</v>
      </c>
      <c r="G7234" s="14">
        <f>TRUNC(G7233, 0)</f>
        <v>332</v>
      </c>
    </row>
    <row r="7235" spans="1:14" ht="15" customHeight="1">
      <c r="A7235" s="6" t="s">
        <v>3802</v>
      </c>
    </row>
    <row r="7236" spans="1:14" ht="15" customHeight="1">
      <c r="B7236" s="6" t="s">
        <v>4803</v>
      </c>
    </row>
    <row r="7237" spans="1:14" ht="15" customHeight="1">
      <c r="A7237" s="6" t="s">
        <v>2270</v>
      </c>
    </row>
    <row r="7238" spans="1:14" ht="15" customHeight="1">
      <c r="B7238" s="6" t="s">
        <v>4803</v>
      </c>
    </row>
    <row r="7239" spans="1:14" ht="15" customHeight="1">
      <c r="B7239" s="6" t="s">
        <v>588</v>
      </c>
      <c r="G7239" s="14">
        <f>TRUNC(G7234+G7236+G7238, 0)</f>
        <v>332</v>
      </c>
    </row>
    <row r="7240" spans="1:14" ht="15" customHeight="1">
      <c r="A7240" s="13"/>
      <c r="B7240" s="13"/>
      <c r="C7240" s="13"/>
      <c r="D7240" s="13"/>
      <c r="E7240" s="13"/>
      <c r="F7240" s="13"/>
      <c r="G7240" s="13"/>
      <c r="H7240" s="13"/>
    </row>
    <row r="7241" spans="1:14" ht="15" customHeight="1">
      <c r="A7241" s="13" t="s">
        <v>4970</v>
      </c>
      <c r="B7241" s="13" t="s">
        <v>1212</v>
      </c>
      <c r="C7241" s="13"/>
      <c r="D7241" s="13"/>
      <c r="E7241" s="13"/>
      <c r="F7241" s="13"/>
      <c r="G7241" s="13"/>
      <c r="H7241" s="13"/>
      <c r="I7241" s="6" t="s">
        <v>5631</v>
      </c>
      <c r="J7241" s="6" t="s">
        <v>2665</v>
      </c>
    </row>
    <row r="7242" spans="1:14" ht="15" customHeight="1">
      <c r="A7242" s="13" t="s">
        <v>1567</v>
      </c>
      <c r="B7242" s="13" t="s">
        <v>1151</v>
      </c>
      <c r="C7242" s="13"/>
      <c r="D7242" s="13"/>
      <c r="E7242" s="13"/>
      <c r="F7242" s="13"/>
      <c r="G7242" s="13"/>
      <c r="H7242" s="13"/>
    </row>
    <row r="7243" spans="1:14" ht="15" customHeight="1">
      <c r="A7243" s="5" t="s">
        <v>4302</v>
      </c>
      <c r="B7243" s="5"/>
      <c r="C7243" s="5" t="s">
        <v>2755</v>
      </c>
      <c r="D7243" s="5" t="s">
        <v>182</v>
      </c>
      <c r="E7243" s="5" t="s">
        <v>5266</v>
      </c>
      <c r="F7243" s="5" t="s">
        <v>1321</v>
      </c>
      <c r="G7243" s="5" t="s">
        <v>780</v>
      </c>
      <c r="H7243" s="5" t="s">
        <v>1458</v>
      </c>
    </row>
    <row r="7244" spans="1:14" ht="15" customHeight="1">
      <c r="A7244" s="6" t="s">
        <v>405</v>
      </c>
      <c r="B7244" s="6" t="s">
        <v>3594</v>
      </c>
      <c r="C7244" s="6" t="s">
        <v>2419</v>
      </c>
      <c r="D7244" s="6">
        <f>(1000 + 0 + 233)*10^-4</f>
        <v>0.12330000000000001</v>
      </c>
      <c r="E7244" s="14" t="s">
        <v>4463</v>
      </c>
      <c r="F7244" s="14">
        <f>중기기초자료!F637</f>
        <v>2853</v>
      </c>
      <c r="G7244" s="15">
        <f>TRUNC(F7244*D7244, 1)</f>
        <v>351.7</v>
      </c>
      <c r="H7244" s="6" t="s">
        <v>5631</v>
      </c>
      <c r="I7244" s="6" t="s">
        <v>5631</v>
      </c>
      <c r="K7244" s="6" t="s">
        <v>724</v>
      </c>
      <c r="L7244" s="6" t="s">
        <v>5631</v>
      </c>
      <c r="M7244" s="6" t="s">
        <v>3872</v>
      </c>
      <c r="N7244" s="6" t="s">
        <v>2180</v>
      </c>
    </row>
    <row r="7245" spans="1:14" ht="15" customHeight="1">
      <c r="B7245" s="6" t="s">
        <v>4803</v>
      </c>
      <c r="G7245" s="14">
        <f>TRUNC(G7244, 0)</f>
        <v>351</v>
      </c>
    </row>
    <row r="7246" spans="1:14" ht="15" customHeight="1">
      <c r="A7246" s="6" t="s">
        <v>3802</v>
      </c>
    </row>
    <row r="7247" spans="1:14" ht="15" customHeight="1">
      <c r="B7247" s="6" t="s">
        <v>4803</v>
      </c>
    </row>
    <row r="7248" spans="1:14" ht="15" customHeight="1">
      <c r="A7248" s="6" t="s">
        <v>2270</v>
      </c>
    </row>
    <row r="7249" spans="1:14" ht="15" customHeight="1">
      <c r="B7249" s="6" t="s">
        <v>4803</v>
      </c>
    </row>
    <row r="7250" spans="1:14" ht="15" customHeight="1">
      <c r="B7250" s="6" t="s">
        <v>588</v>
      </c>
      <c r="G7250" s="14">
        <f>TRUNC(G7245+G7247+G7249, 0)</f>
        <v>351</v>
      </c>
    </row>
    <row r="7251" spans="1:14" ht="15" customHeight="1">
      <c r="A7251" s="13"/>
      <c r="B7251" s="13"/>
      <c r="C7251" s="13"/>
      <c r="D7251" s="13"/>
      <c r="E7251" s="13"/>
      <c r="F7251" s="13"/>
      <c r="G7251" s="13"/>
      <c r="H7251" s="13"/>
    </row>
    <row r="7252" spans="1:14" ht="15" customHeight="1">
      <c r="A7252" s="13" t="s">
        <v>4970</v>
      </c>
      <c r="B7252" s="13" t="s">
        <v>1779</v>
      </c>
      <c r="C7252" s="13"/>
      <c r="D7252" s="13"/>
      <c r="E7252" s="13"/>
      <c r="F7252" s="13"/>
      <c r="G7252" s="13"/>
      <c r="H7252" s="13"/>
      <c r="I7252" s="6" t="s">
        <v>5631</v>
      </c>
      <c r="J7252" s="6" t="s">
        <v>2991</v>
      </c>
    </row>
    <row r="7253" spans="1:14" ht="15" customHeight="1">
      <c r="A7253" s="13" t="s">
        <v>1567</v>
      </c>
      <c r="B7253" s="13" t="s">
        <v>3322</v>
      </c>
      <c r="C7253" s="13"/>
      <c r="D7253" s="13"/>
      <c r="E7253" s="13"/>
      <c r="F7253" s="13"/>
      <c r="G7253" s="13"/>
      <c r="H7253" s="13"/>
    </row>
    <row r="7254" spans="1:14" ht="15" customHeight="1">
      <c r="A7254" s="5" t="s">
        <v>4302</v>
      </c>
      <c r="B7254" s="5"/>
      <c r="C7254" s="5" t="s">
        <v>2755</v>
      </c>
      <c r="D7254" s="5" t="s">
        <v>182</v>
      </c>
      <c r="E7254" s="5" t="s">
        <v>5266</v>
      </c>
      <c r="F7254" s="5" t="s">
        <v>1321</v>
      </c>
      <c r="G7254" s="5" t="s">
        <v>780</v>
      </c>
      <c r="H7254" s="5" t="s">
        <v>1458</v>
      </c>
    </row>
    <row r="7255" spans="1:14" ht="15" customHeight="1">
      <c r="A7255" s="6" t="s">
        <v>405</v>
      </c>
      <c r="B7255" s="6" t="s">
        <v>3594</v>
      </c>
      <c r="C7255" s="6" t="s">
        <v>41</v>
      </c>
      <c r="D7255" s="6">
        <f>(1000 + 0 + 233)*10^-4</f>
        <v>0.12330000000000001</v>
      </c>
      <c r="E7255" s="14" t="s">
        <v>4463</v>
      </c>
      <c r="F7255" s="14">
        <f>중기기초자료!F638</f>
        <v>2880</v>
      </c>
      <c r="G7255" s="15">
        <f>TRUNC(F7255*D7255, 1)</f>
        <v>355.1</v>
      </c>
      <c r="H7255" s="6" t="s">
        <v>5631</v>
      </c>
      <c r="I7255" s="6" t="s">
        <v>5631</v>
      </c>
      <c r="K7255" s="6" t="s">
        <v>724</v>
      </c>
      <c r="L7255" s="6" t="s">
        <v>5631</v>
      </c>
      <c r="M7255" s="6" t="s">
        <v>1491</v>
      </c>
      <c r="N7255" s="6" t="s">
        <v>2180</v>
      </c>
    </row>
    <row r="7256" spans="1:14" ht="15" customHeight="1">
      <c r="B7256" s="6" t="s">
        <v>4803</v>
      </c>
      <c r="G7256" s="14">
        <f>TRUNC(G7255, 0)</f>
        <v>355</v>
      </c>
    </row>
    <row r="7257" spans="1:14" ht="15" customHeight="1">
      <c r="A7257" s="6" t="s">
        <v>3802</v>
      </c>
    </row>
    <row r="7258" spans="1:14" ht="15" customHeight="1">
      <c r="B7258" s="6" t="s">
        <v>4803</v>
      </c>
    </row>
    <row r="7259" spans="1:14" ht="15" customHeight="1">
      <c r="A7259" s="6" t="s">
        <v>2270</v>
      </c>
    </row>
    <row r="7260" spans="1:14" ht="15" customHeight="1">
      <c r="B7260" s="6" t="s">
        <v>4803</v>
      </c>
    </row>
    <row r="7261" spans="1:14" ht="15" customHeight="1">
      <c r="B7261" s="6" t="s">
        <v>588</v>
      </c>
      <c r="G7261" s="14">
        <f>TRUNC(G7256+G7258+G7260, 0)</f>
        <v>355</v>
      </c>
    </row>
    <row r="7262" spans="1:14" ht="15" customHeight="1">
      <c r="A7262" s="13"/>
      <c r="B7262" s="13"/>
      <c r="C7262" s="13"/>
      <c r="D7262" s="13"/>
      <c r="E7262" s="13"/>
      <c r="F7262" s="13"/>
      <c r="G7262" s="13"/>
      <c r="H7262" s="13"/>
    </row>
    <row r="7263" spans="1:14" ht="15" customHeight="1">
      <c r="A7263" s="13" t="s">
        <v>4970</v>
      </c>
      <c r="B7263" s="13" t="s">
        <v>757</v>
      </c>
      <c r="C7263" s="13"/>
      <c r="D7263" s="13"/>
      <c r="E7263" s="13"/>
      <c r="F7263" s="13"/>
      <c r="G7263" s="13"/>
      <c r="H7263" s="13"/>
      <c r="I7263" s="6" t="s">
        <v>5631</v>
      </c>
      <c r="J7263" s="6" t="s">
        <v>1769</v>
      </c>
    </row>
    <row r="7264" spans="1:14" ht="15" customHeight="1">
      <c r="A7264" s="13" t="s">
        <v>1567</v>
      </c>
      <c r="B7264" s="13" t="s">
        <v>5069</v>
      </c>
      <c r="C7264" s="13"/>
      <c r="D7264" s="13"/>
      <c r="E7264" s="13"/>
      <c r="F7264" s="13"/>
      <c r="G7264" s="13"/>
      <c r="H7264" s="13"/>
    </row>
    <row r="7265" spans="1:14" ht="15" customHeight="1">
      <c r="A7265" s="5" t="s">
        <v>4302</v>
      </c>
      <c r="B7265" s="5"/>
      <c r="C7265" s="5" t="s">
        <v>2755</v>
      </c>
      <c r="D7265" s="5" t="s">
        <v>182</v>
      </c>
      <c r="E7265" s="5" t="s">
        <v>5266</v>
      </c>
      <c r="F7265" s="5" t="s">
        <v>1321</v>
      </c>
      <c r="G7265" s="5" t="s">
        <v>780</v>
      </c>
      <c r="H7265" s="5" t="s">
        <v>1458</v>
      </c>
    </row>
    <row r="7266" spans="1:14" ht="15" customHeight="1">
      <c r="A7266" s="6" t="s">
        <v>405</v>
      </c>
      <c r="B7266" s="6" t="s">
        <v>3594</v>
      </c>
      <c r="C7266" s="6" t="s">
        <v>5504</v>
      </c>
      <c r="D7266" s="6">
        <f>(1000 + 0 + 233)*10^-4</f>
        <v>0.12330000000000001</v>
      </c>
      <c r="E7266" s="14" t="s">
        <v>4463</v>
      </c>
      <c r="F7266" s="14">
        <f>중기기초자료!F639</f>
        <v>3276</v>
      </c>
      <c r="G7266" s="15">
        <f>TRUNC(F7266*D7266, 1)</f>
        <v>403.9</v>
      </c>
      <c r="H7266" s="6" t="s">
        <v>5631</v>
      </c>
      <c r="I7266" s="6" t="s">
        <v>5631</v>
      </c>
      <c r="K7266" s="6" t="s">
        <v>724</v>
      </c>
      <c r="L7266" s="6" t="s">
        <v>5631</v>
      </c>
      <c r="M7266" s="6" t="s">
        <v>2901</v>
      </c>
      <c r="N7266" s="6" t="s">
        <v>2180</v>
      </c>
    </row>
    <row r="7267" spans="1:14" ht="15" customHeight="1">
      <c r="B7267" s="6" t="s">
        <v>4803</v>
      </c>
      <c r="G7267" s="14">
        <f>TRUNC(G7266, 0)</f>
        <v>403</v>
      </c>
    </row>
    <row r="7268" spans="1:14" ht="15" customHeight="1">
      <c r="A7268" s="6" t="s">
        <v>3802</v>
      </c>
    </row>
    <row r="7269" spans="1:14" ht="15" customHeight="1">
      <c r="B7269" s="6" t="s">
        <v>4803</v>
      </c>
    </row>
    <row r="7270" spans="1:14" ht="15" customHeight="1">
      <c r="A7270" s="6" t="s">
        <v>2270</v>
      </c>
    </row>
    <row r="7271" spans="1:14" ht="15" customHeight="1">
      <c r="B7271" s="6" t="s">
        <v>4803</v>
      </c>
    </row>
    <row r="7272" spans="1:14" ht="15" customHeight="1">
      <c r="B7272" s="6" t="s">
        <v>588</v>
      </c>
      <c r="G7272" s="14">
        <f>TRUNC(G7267+G7269+G7271, 0)</f>
        <v>403</v>
      </c>
    </row>
    <row r="7273" spans="1:14" ht="15" customHeight="1">
      <c r="A7273" s="13"/>
      <c r="B7273" s="13"/>
      <c r="C7273" s="13"/>
      <c r="D7273" s="13"/>
      <c r="E7273" s="13"/>
      <c r="F7273" s="13"/>
      <c r="G7273" s="13"/>
      <c r="H7273" s="13"/>
    </row>
    <row r="7274" spans="1:14" ht="15" customHeight="1">
      <c r="A7274" s="13" t="s">
        <v>4970</v>
      </c>
      <c r="B7274" s="13" t="s">
        <v>4546</v>
      </c>
      <c r="C7274" s="13"/>
      <c r="D7274" s="13"/>
      <c r="E7274" s="13"/>
      <c r="F7274" s="13"/>
      <c r="G7274" s="13"/>
      <c r="H7274" s="13"/>
      <c r="I7274" s="6" t="s">
        <v>5631</v>
      </c>
      <c r="J7274" s="6" t="s">
        <v>5316</v>
      </c>
    </row>
    <row r="7275" spans="1:14" ht="15" customHeight="1">
      <c r="A7275" s="13" t="s">
        <v>1567</v>
      </c>
      <c r="B7275" s="13" t="s">
        <v>2698</v>
      </c>
      <c r="C7275" s="13"/>
      <c r="D7275" s="13"/>
      <c r="E7275" s="13"/>
      <c r="F7275" s="13"/>
      <c r="G7275" s="13"/>
      <c r="H7275" s="13"/>
    </row>
    <row r="7276" spans="1:14" ht="15" customHeight="1">
      <c r="A7276" s="5" t="s">
        <v>4302</v>
      </c>
      <c r="B7276" s="5"/>
      <c r="C7276" s="5" t="s">
        <v>2755</v>
      </c>
      <c r="D7276" s="5" t="s">
        <v>182</v>
      </c>
      <c r="E7276" s="5" t="s">
        <v>5266</v>
      </c>
      <c r="F7276" s="5" t="s">
        <v>1321</v>
      </c>
      <c r="G7276" s="5" t="s">
        <v>780</v>
      </c>
      <c r="H7276" s="5" t="s">
        <v>1458</v>
      </c>
    </row>
    <row r="7277" spans="1:14" ht="15" customHeight="1">
      <c r="A7277" s="6" t="s">
        <v>405</v>
      </c>
      <c r="B7277" s="6" t="s">
        <v>3594</v>
      </c>
      <c r="C7277" s="6" t="s">
        <v>276</v>
      </c>
      <c r="D7277" s="6">
        <f>(1000 + 0 + 233)*10^-4</f>
        <v>0.12330000000000001</v>
      </c>
      <c r="E7277" s="14" t="s">
        <v>4463</v>
      </c>
      <c r="F7277" s="14">
        <f>중기기초자료!F640</f>
        <v>3951</v>
      </c>
      <c r="G7277" s="15">
        <f>TRUNC(F7277*D7277, 1)</f>
        <v>487.1</v>
      </c>
      <c r="H7277" s="6" t="s">
        <v>5631</v>
      </c>
      <c r="I7277" s="6" t="s">
        <v>5631</v>
      </c>
      <c r="K7277" s="6" t="s">
        <v>724</v>
      </c>
      <c r="L7277" s="6" t="s">
        <v>5631</v>
      </c>
      <c r="M7277" s="6" t="s">
        <v>1335</v>
      </c>
      <c r="N7277" s="6" t="s">
        <v>2180</v>
      </c>
    </row>
    <row r="7278" spans="1:14" ht="15" customHeight="1">
      <c r="B7278" s="6" t="s">
        <v>4803</v>
      </c>
      <c r="G7278" s="14">
        <f>TRUNC(G7277, 0)</f>
        <v>487</v>
      </c>
    </row>
    <row r="7279" spans="1:14" ht="15" customHeight="1">
      <c r="A7279" s="6" t="s">
        <v>3802</v>
      </c>
    </row>
    <row r="7280" spans="1:14" ht="15" customHeight="1">
      <c r="B7280" s="6" t="s">
        <v>4803</v>
      </c>
    </row>
    <row r="7281" spans="1:14" ht="15" customHeight="1">
      <c r="A7281" s="6" t="s">
        <v>2270</v>
      </c>
    </row>
    <row r="7282" spans="1:14" ht="15" customHeight="1">
      <c r="B7282" s="6" t="s">
        <v>4803</v>
      </c>
    </row>
    <row r="7283" spans="1:14" ht="15" customHeight="1">
      <c r="B7283" s="6" t="s">
        <v>588</v>
      </c>
      <c r="G7283" s="14">
        <f>TRUNC(G7278+G7280+G7282, 0)</f>
        <v>487</v>
      </c>
    </row>
    <row r="7284" spans="1:14" ht="15" customHeight="1">
      <c r="A7284" s="13"/>
      <c r="B7284" s="13"/>
      <c r="C7284" s="13"/>
      <c r="D7284" s="13"/>
      <c r="E7284" s="13"/>
      <c r="F7284" s="13"/>
      <c r="G7284" s="13"/>
      <c r="H7284" s="13"/>
    </row>
    <row r="7285" spans="1:14" ht="15" customHeight="1">
      <c r="A7285" s="13" t="s">
        <v>4970</v>
      </c>
      <c r="B7285" s="13" t="s">
        <v>1954</v>
      </c>
      <c r="C7285" s="13"/>
      <c r="D7285" s="13"/>
      <c r="E7285" s="13"/>
      <c r="F7285" s="13"/>
      <c r="G7285" s="13"/>
      <c r="H7285" s="13"/>
      <c r="I7285" s="6" t="s">
        <v>5631</v>
      </c>
      <c r="J7285" s="6" t="s">
        <v>2520</v>
      </c>
    </row>
    <row r="7286" spans="1:14" ht="15" customHeight="1">
      <c r="A7286" s="13" t="s">
        <v>1567</v>
      </c>
      <c r="B7286" s="13" t="s">
        <v>832</v>
      </c>
      <c r="C7286" s="13"/>
      <c r="D7286" s="13"/>
      <c r="E7286" s="13"/>
      <c r="F7286" s="13"/>
      <c r="G7286" s="13"/>
      <c r="H7286" s="13"/>
    </row>
    <row r="7287" spans="1:14" ht="15" customHeight="1">
      <c r="A7287" s="5" t="s">
        <v>4302</v>
      </c>
      <c r="B7287" s="5"/>
      <c r="C7287" s="5" t="s">
        <v>2755</v>
      </c>
      <c r="D7287" s="5" t="s">
        <v>182</v>
      </c>
      <c r="E7287" s="5" t="s">
        <v>5266</v>
      </c>
      <c r="F7287" s="5" t="s">
        <v>1321</v>
      </c>
      <c r="G7287" s="5" t="s">
        <v>780</v>
      </c>
      <c r="H7287" s="5" t="s">
        <v>1458</v>
      </c>
    </row>
    <row r="7288" spans="1:14" ht="15" customHeight="1">
      <c r="A7288" s="6" t="s">
        <v>405</v>
      </c>
      <c r="B7288" s="6" t="s">
        <v>3594</v>
      </c>
      <c r="C7288" s="6" t="s">
        <v>3666</v>
      </c>
      <c r="D7288" s="6">
        <f>(1000 + 0 + 233)*10^-4</f>
        <v>0.12330000000000001</v>
      </c>
      <c r="E7288" s="14" t="s">
        <v>4463</v>
      </c>
      <c r="F7288" s="14">
        <f>중기기초자료!F641</f>
        <v>4500</v>
      </c>
      <c r="G7288" s="15">
        <f>TRUNC(F7288*D7288, 1)</f>
        <v>554.79999999999995</v>
      </c>
      <c r="H7288" s="6" t="s">
        <v>5631</v>
      </c>
      <c r="I7288" s="6" t="s">
        <v>5631</v>
      </c>
      <c r="K7288" s="6" t="s">
        <v>724</v>
      </c>
      <c r="L7288" s="6" t="s">
        <v>5631</v>
      </c>
      <c r="M7288" s="6" t="s">
        <v>4032</v>
      </c>
      <c r="N7288" s="6" t="s">
        <v>2180</v>
      </c>
    </row>
    <row r="7289" spans="1:14" ht="15" customHeight="1">
      <c r="B7289" s="6" t="s">
        <v>4803</v>
      </c>
      <c r="G7289" s="14">
        <f>TRUNC(G7288, 0)</f>
        <v>554</v>
      </c>
    </row>
    <row r="7290" spans="1:14" ht="15" customHeight="1">
      <c r="A7290" s="6" t="s">
        <v>3802</v>
      </c>
    </row>
    <row r="7291" spans="1:14" ht="15" customHeight="1">
      <c r="B7291" s="6" t="s">
        <v>4803</v>
      </c>
    </row>
    <row r="7292" spans="1:14" ht="15" customHeight="1">
      <c r="A7292" s="6" t="s">
        <v>2270</v>
      </c>
    </row>
    <row r="7293" spans="1:14" ht="15" customHeight="1">
      <c r="B7293" s="6" t="s">
        <v>4803</v>
      </c>
    </row>
    <row r="7294" spans="1:14" ht="15" customHeight="1">
      <c r="B7294" s="6" t="s">
        <v>588</v>
      </c>
      <c r="G7294" s="14">
        <f>TRUNC(G7289+G7291+G7293, 0)</f>
        <v>554</v>
      </c>
    </row>
    <row r="7295" spans="1:14" ht="15" customHeight="1">
      <c r="A7295" s="13"/>
      <c r="B7295" s="13"/>
      <c r="C7295" s="13"/>
      <c r="D7295" s="13"/>
      <c r="E7295" s="13"/>
      <c r="F7295" s="13"/>
      <c r="G7295" s="13"/>
      <c r="H7295" s="13"/>
    </row>
    <row r="7296" spans="1:14" ht="15" customHeight="1">
      <c r="A7296" s="13" t="s">
        <v>4970</v>
      </c>
      <c r="B7296" s="13" t="s">
        <v>3537</v>
      </c>
      <c r="C7296" s="13"/>
      <c r="D7296" s="13"/>
      <c r="E7296" s="13"/>
      <c r="F7296" s="13"/>
      <c r="G7296" s="13"/>
      <c r="H7296" s="13"/>
      <c r="I7296" s="6" t="s">
        <v>5631</v>
      </c>
      <c r="J7296" s="6" t="s">
        <v>3687</v>
      </c>
    </row>
    <row r="7297" spans="1:14" ht="15" customHeight="1">
      <c r="A7297" s="13" t="s">
        <v>1567</v>
      </c>
      <c r="B7297" s="13" t="s">
        <v>260</v>
      </c>
      <c r="C7297" s="13"/>
      <c r="D7297" s="13"/>
      <c r="E7297" s="13"/>
      <c r="F7297" s="13"/>
      <c r="G7297" s="13"/>
      <c r="H7297" s="13"/>
    </row>
    <row r="7298" spans="1:14" ht="15" customHeight="1">
      <c r="A7298" s="5" t="s">
        <v>4302</v>
      </c>
      <c r="B7298" s="5"/>
      <c r="C7298" s="5" t="s">
        <v>2755</v>
      </c>
      <c r="D7298" s="5" t="s">
        <v>182</v>
      </c>
      <c r="E7298" s="5" t="s">
        <v>5266</v>
      </c>
      <c r="F7298" s="5" t="s">
        <v>1321</v>
      </c>
      <c r="G7298" s="5" t="s">
        <v>780</v>
      </c>
      <c r="H7298" s="5" t="s">
        <v>1458</v>
      </c>
    </row>
    <row r="7299" spans="1:14" ht="15" customHeight="1">
      <c r="A7299" s="6" t="s">
        <v>405</v>
      </c>
      <c r="B7299" s="6" t="s">
        <v>3908</v>
      </c>
      <c r="C7299" s="6" t="s">
        <v>3726</v>
      </c>
      <c r="D7299" s="6">
        <f>(300 + 250 + 198)*10^-4</f>
        <v>7.4800000000000005E-2</v>
      </c>
      <c r="E7299" s="14" t="s">
        <v>4463</v>
      </c>
      <c r="F7299" s="14">
        <f>TRUNC(중기기초자료!F642 * 중기전역변수!C5/1000,0)</f>
        <v>652846</v>
      </c>
      <c r="G7299" s="15">
        <f>TRUNC(F7299*D7299, 1)</f>
        <v>48832.800000000003</v>
      </c>
      <c r="H7299" s="6" t="s">
        <v>5631</v>
      </c>
      <c r="I7299" s="6" t="s">
        <v>5631</v>
      </c>
      <c r="K7299" s="6" t="s">
        <v>724</v>
      </c>
      <c r="L7299" s="6" t="s">
        <v>5631</v>
      </c>
      <c r="M7299" s="6" t="s">
        <v>4218</v>
      </c>
      <c r="N7299" s="6" t="s">
        <v>166</v>
      </c>
    </row>
    <row r="7300" spans="1:14" ht="15" customHeight="1">
      <c r="B7300" s="6" t="s">
        <v>4803</v>
      </c>
      <c r="G7300" s="14">
        <f>TRUNC(G7299, 0)</f>
        <v>48832</v>
      </c>
    </row>
    <row r="7301" spans="1:14" ht="15" customHeight="1">
      <c r="A7301" s="6" t="s">
        <v>3802</v>
      </c>
      <c r="B7301" s="6" t="s">
        <v>2171</v>
      </c>
      <c r="C7301" s="6" t="s">
        <v>4283</v>
      </c>
      <c r="D7301" s="6">
        <v>50.1</v>
      </c>
      <c r="E7301" s="16" t="s">
        <v>5542</v>
      </c>
      <c r="F7301" s="16">
        <f>중기기초자료!D731</f>
        <v>1223</v>
      </c>
      <c r="G7301" s="15">
        <f>TRUNC(F7301*D7301, 1)</f>
        <v>61272.3</v>
      </c>
      <c r="H7301" s="6" t="s">
        <v>5631</v>
      </c>
      <c r="I7301" s="6" t="s">
        <v>5631</v>
      </c>
      <c r="K7301" s="6" t="s">
        <v>4778</v>
      </c>
      <c r="L7301" s="6" t="s">
        <v>5631</v>
      </c>
      <c r="M7301" s="6" t="s">
        <v>1155</v>
      </c>
    </row>
    <row r="7302" spans="1:14" ht="15" customHeight="1">
      <c r="B7302" s="6" t="s">
        <v>1786</v>
      </c>
      <c r="C7302" s="6" t="s">
        <v>4283</v>
      </c>
      <c r="D7302" s="6">
        <v>36</v>
      </c>
      <c r="E7302" s="16" t="s">
        <v>2305</v>
      </c>
      <c r="F7302" s="16">
        <v>0</v>
      </c>
      <c r="G7302" s="15">
        <f>TRUNC((G7301) * D7302/100, 1)</f>
        <v>22058</v>
      </c>
      <c r="H7302" s="6" t="s">
        <v>5631</v>
      </c>
      <c r="I7302" s="6" t="s">
        <v>5631</v>
      </c>
      <c r="K7302" s="6" t="s">
        <v>3313</v>
      </c>
      <c r="L7302" s="6" t="s">
        <v>5631</v>
      </c>
      <c r="M7302" s="6" t="s">
        <v>3749</v>
      </c>
      <c r="N7302" s="6" t="s">
        <v>5631</v>
      </c>
    </row>
    <row r="7303" spans="1:14" ht="15" customHeight="1">
      <c r="B7303" s="6" t="s">
        <v>4803</v>
      </c>
      <c r="G7303" s="14">
        <f>TRUNC(G7301+G7302, 0)</f>
        <v>83330</v>
      </c>
    </row>
    <row r="7304" spans="1:14" ht="15" customHeight="1">
      <c r="A7304" s="6" t="s">
        <v>2270</v>
      </c>
      <c r="B7304" s="6" t="s">
        <v>2510</v>
      </c>
      <c r="C7304" s="6" t="s">
        <v>4283</v>
      </c>
      <c r="D7304" s="6">
        <v>1</v>
      </c>
      <c r="E7304" s="15" t="s">
        <v>3317</v>
      </c>
      <c r="F7304" s="15">
        <f>TRUNC(중기기초자료!E725 * 중기전역변수!C19, 1)</f>
        <v>25793.7</v>
      </c>
      <c r="G7304" s="15">
        <f>TRUNC(F7304*D7304, 1)</f>
        <v>25793.7</v>
      </c>
      <c r="H7304" s="6" t="s">
        <v>5631</v>
      </c>
      <c r="I7304" s="6" t="s">
        <v>4988</v>
      </c>
      <c r="K7304" s="6" t="s">
        <v>3156</v>
      </c>
      <c r="L7304" s="6" t="s">
        <v>5631</v>
      </c>
      <c r="M7304" s="6" t="s">
        <v>1988</v>
      </c>
    </row>
    <row r="7305" spans="1:14" ht="15" customHeight="1">
      <c r="B7305" s="6" t="s">
        <v>351</v>
      </c>
      <c r="C7305" s="6" t="s">
        <v>4283</v>
      </c>
      <c r="D7305" s="6">
        <v>2</v>
      </c>
      <c r="E7305" s="15" t="s">
        <v>3317</v>
      </c>
      <c r="F7305" s="15">
        <f>TRUNC(중기기초자료!E726 * 중기전역변수!C19, 1)</f>
        <v>24471.4</v>
      </c>
      <c r="G7305" s="15">
        <f>TRUNC(F7305*D7305, 1)</f>
        <v>48942.8</v>
      </c>
      <c r="H7305" s="6" t="s">
        <v>5631</v>
      </c>
      <c r="I7305" s="6" t="s">
        <v>5056</v>
      </c>
      <c r="K7305" s="6" t="s">
        <v>3386</v>
      </c>
      <c r="L7305" s="6" t="s">
        <v>5631</v>
      </c>
      <c r="M7305" s="6" t="s">
        <v>2435</v>
      </c>
    </row>
    <row r="7306" spans="1:14" ht="15" customHeight="1">
      <c r="B7306" s="6" t="s">
        <v>4112</v>
      </c>
      <c r="C7306" s="6" t="s">
        <v>4283</v>
      </c>
      <c r="D7306" s="6">
        <v>2</v>
      </c>
      <c r="E7306" s="15" t="s">
        <v>3317</v>
      </c>
      <c r="F7306" s="15">
        <f>TRUNC(중기기초자료!E727 * 중기전역변수!C19, 1)</f>
        <v>21767</v>
      </c>
      <c r="G7306" s="15">
        <f>TRUNC(F7306*D7306, 1)</f>
        <v>43534</v>
      </c>
      <c r="H7306" s="6" t="s">
        <v>5631</v>
      </c>
      <c r="I7306" s="6" t="s">
        <v>2561</v>
      </c>
      <c r="K7306" s="6" t="s">
        <v>2015</v>
      </c>
      <c r="L7306" s="6" t="s">
        <v>5631</v>
      </c>
      <c r="M7306" s="6" t="s">
        <v>4683</v>
      </c>
    </row>
    <row r="7307" spans="1:14" ht="15" customHeight="1">
      <c r="B7307" s="6" t="s">
        <v>968</v>
      </c>
      <c r="C7307" s="6" t="s">
        <v>4840</v>
      </c>
      <c r="D7307" s="6">
        <v>3</v>
      </c>
      <c r="E7307" s="15" t="s">
        <v>3317</v>
      </c>
      <c r="F7307" s="15">
        <f>TRUNC(중기기초자료!E724 * 중기전역변수!C19, 1)</f>
        <v>22344.7</v>
      </c>
      <c r="G7307" s="15">
        <f>TRUNC(F7307*D7307, 1)</f>
        <v>67034.100000000006</v>
      </c>
      <c r="H7307" s="6" t="s">
        <v>5631</v>
      </c>
      <c r="I7307" s="6" t="s">
        <v>4855</v>
      </c>
      <c r="K7307" s="6" t="s">
        <v>608</v>
      </c>
      <c r="L7307" s="6" t="s">
        <v>5631</v>
      </c>
      <c r="M7307" s="6" t="s">
        <v>4927</v>
      </c>
    </row>
    <row r="7308" spans="1:14" ht="15" customHeight="1">
      <c r="B7308" s="6" t="s">
        <v>4803</v>
      </c>
      <c r="G7308" s="14">
        <f>TRUNC(G7304+G7305+G7306+G7307, 0)</f>
        <v>185304</v>
      </c>
    </row>
    <row r="7309" spans="1:14" ht="15" customHeight="1">
      <c r="B7309" s="6" t="s">
        <v>588</v>
      </c>
      <c r="G7309" s="14">
        <f>TRUNC(G7300+G7303+G7308, 0)</f>
        <v>317466</v>
      </c>
    </row>
    <row r="7310" spans="1:14" ht="15" customHeight="1">
      <c r="A7310" s="13"/>
      <c r="B7310" s="13"/>
      <c r="C7310" s="13"/>
      <c r="D7310" s="13"/>
      <c r="E7310" s="13"/>
      <c r="F7310" s="13"/>
      <c r="G7310" s="13"/>
      <c r="H7310" s="13"/>
    </row>
    <row r="7311" spans="1:14" ht="15" customHeight="1">
      <c r="A7311" s="13" t="s">
        <v>4970</v>
      </c>
      <c r="B7311" s="13" t="s">
        <v>2601</v>
      </c>
      <c r="C7311" s="13"/>
      <c r="D7311" s="13"/>
      <c r="E7311" s="13"/>
      <c r="F7311" s="13"/>
      <c r="G7311" s="13"/>
      <c r="H7311" s="13"/>
      <c r="I7311" s="6" t="s">
        <v>5631</v>
      </c>
      <c r="J7311" s="6" t="s">
        <v>5281</v>
      </c>
    </row>
    <row r="7312" spans="1:14" ht="15" customHeight="1">
      <c r="A7312" s="13" t="s">
        <v>1567</v>
      </c>
      <c r="B7312" s="13" t="s">
        <v>4481</v>
      </c>
      <c r="C7312" s="13"/>
      <c r="D7312" s="13"/>
      <c r="E7312" s="13"/>
      <c r="F7312" s="13"/>
      <c r="G7312" s="13"/>
      <c r="H7312" s="13"/>
    </row>
    <row r="7313" spans="1:14" ht="15" customHeight="1">
      <c r="A7313" s="5" t="s">
        <v>4302</v>
      </c>
      <c r="B7313" s="5"/>
      <c r="C7313" s="5" t="s">
        <v>2755</v>
      </c>
      <c r="D7313" s="5" t="s">
        <v>182</v>
      </c>
      <c r="E7313" s="5" t="s">
        <v>5266</v>
      </c>
      <c r="F7313" s="5" t="s">
        <v>1321</v>
      </c>
      <c r="G7313" s="5" t="s">
        <v>780</v>
      </c>
      <c r="H7313" s="5" t="s">
        <v>1458</v>
      </c>
    </row>
    <row r="7314" spans="1:14" ht="15" customHeight="1">
      <c r="A7314" s="6" t="s">
        <v>405</v>
      </c>
      <c r="B7314" s="6" t="s">
        <v>3908</v>
      </c>
      <c r="C7314" s="6" t="s">
        <v>2785</v>
      </c>
      <c r="D7314" s="6">
        <f>(300 + 250 + 198)*10^-4</f>
        <v>7.4800000000000005E-2</v>
      </c>
      <c r="E7314" s="14" t="s">
        <v>4463</v>
      </c>
      <c r="F7314" s="14">
        <f>TRUNC(중기기초자료!F643 * 중기전역변수!C5/1000,0)</f>
        <v>1242441</v>
      </c>
      <c r="G7314" s="15">
        <f>TRUNC(F7314*D7314, 1)</f>
        <v>92934.5</v>
      </c>
      <c r="H7314" s="6" t="s">
        <v>5631</v>
      </c>
      <c r="I7314" s="6" t="s">
        <v>5631</v>
      </c>
      <c r="K7314" s="6" t="s">
        <v>724</v>
      </c>
      <c r="L7314" s="6" t="s">
        <v>5631</v>
      </c>
      <c r="M7314" s="6" t="s">
        <v>1733</v>
      </c>
      <c r="N7314" s="6" t="s">
        <v>166</v>
      </c>
    </row>
    <row r="7315" spans="1:14" ht="15" customHeight="1">
      <c r="B7315" s="6" t="s">
        <v>4803</v>
      </c>
      <c r="G7315" s="14">
        <f>TRUNC(G7314, 0)</f>
        <v>92934</v>
      </c>
    </row>
    <row r="7316" spans="1:14" ht="15" customHeight="1">
      <c r="A7316" s="6" t="s">
        <v>3802</v>
      </c>
      <c r="B7316" s="6" t="s">
        <v>2171</v>
      </c>
      <c r="C7316" s="6" t="s">
        <v>4283</v>
      </c>
      <c r="D7316" s="6">
        <v>101.9</v>
      </c>
      <c r="E7316" s="16" t="s">
        <v>5542</v>
      </c>
      <c r="F7316" s="16">
        <f>중기기초자료!D731</f>
        <v>1223</v>
      </c>
      <c r="G7316" s="15">
        <f>TRUNC(F7316*D7316, 1)</f>
        <v>124623.7</v>
      </c>
      <c r="H7316" s="6" t="s">
        <v>5631</v>
      </c>
      <c r="I7316" s="6" t="s">
        <v>5631</v>
      </c>
      <c r="K7316" s="6" t="s">
        <v>4778</v>
      </c>
      <c r="L7316" s="6" t="s">
        <v>5631</v>
      </c>
      <c r="M7316" s="6" t="s">
        <v>1155</v>
      </c>
    </row>
    <row r="7317" spans="1:14" ht="15" customHeight="1">
      <c r="B7317" s="6" t="s">
        <v>1786</v>
      </c>
      <c r="C7317" s="6" t="s">
        <v>4283</v>
      </c>
      <c r="D7317" s="6">
        <v>27</v>
      </c>
      <c r="E7317" s="16" t="s">
        <v>2305</v>
      </c>
      <c r="F7317" s="16">
        <v>0</v>
      </c>
      <c r="G7317" s="15">
        <f>TRUNC((G7316) * D7317/100, 1)</f>
        <v>33648.300000000003</v>
      </c>
      <c r="H7317" s="6" t="s">
        <v>5631</v>
      </c>
      <c r="I7317" s="6" t="s">
        <v>5631</v>
      </c>
      <c r="K7317" s="6" t="s">
        <v>3313</v>
      </c>
      <c r="L7317" s="6" t="s">
        <v>5631</v>
      </c>
      <c r="M7317" s="6" t="s">
        <v>3749</v>
      </c>
      <c r="N7317" s="6" t="s">
        <v>5631</v>
      </c>
    </row>
    <row r="7318" spans="1:14" ht="15" customHeight="1">
      <c r="B7318" s="6" t="s">
        <v>4803</v>
      </c>
      <c r="G7318" s="14">
        <f>TRUNC(G7316+G7317, 0)</f>
        <v>158272</v>
      </c>
    </row>
    <row r="7319" spans="1:14" ht="15" customHeight="1">
      <c r="A7319" s="6" t="s">
        <v>2270</v>
      </c>
      <c r="B7319" s="6" t="s">
        <v>1599</v>
      </c>
      <c r="C7319" s="6" t="s">
        <v>4283</v>
      </c>
      <c r="D7319" s="6">
        <v>1</v>
      </c>
      <c r="E7319" s="15" t="s">
        <v>3317</v>
      </c>
      <c r="F7319" s="15">
        <f>TRUNC(중기기초자료!E725 * 중기전역변수!C19, 1)</f>
        <v>25793.7</v>
      </c>
      <c r="G7319" s="15">
        <f>TRUNC(F7319*D7319, 1)</f>
        <v>25793.7</v>
      </c>
      <c r="H7319" s="6" t="s">
        <v>5631</v>
      </c>
      <c r="I7319" s="6" t="s">
        <v>5631</v>
      </c>
      <c r="K7319" s="6" t="s">
        <v>3156</v>
      </c>
      <c r="L7319" s="6" t="s">
        <v>5631</v>
      </c>
      <c r="M7319" s="6" t="s">
        <v>1988</v>
      </c>
    </row>
    <row r="7320" spans="1:14" ht="15" customHeight="1">
      <c r="B7320" s="6" t="s">
        <v>351</v>
      </c>
      <c r="C7320" s="6" t="s">
        <v>4283</v>
      </c>
      <c r="D7320" s="6">
        <v>2</v>
      </c>
      <c r="E7320" s="15" t="s">
        <v>3317</v>
      </c>
      <c r="F7320" s="15">
        <f>TRUNC(중기기초자료!E726 * 중기전역변수!C19, 1)</f>
        <v>24471.4</v>
      </c>
      <c r="G7320" s="15">
        <f>TRUNC(F7320*D7320, 1)</f>
        <v>48942.8</v>
      </c>
      <c r="H7320" s="6" t="s">
        <v>5631</v>
      </c>
      <c r="I7320" s="6" t="s">
        <v>5631</v>
      </c>
      <c r="K7320" s="6" t="s">
        <v>3386</v>
      </c>
      <c r="L7320" s="6" t="s">
        <v>5631</v>
      </c>
      <c r="M7320" s="6" t="s">
        <v>2435</v>
      </c>
    </row>
    <row r="7321" spans="1:14" ht="15" customHeight="1">
      <c r="B7321" s="6" t="s">
        <v>5042</v>
      </c>
      <c r="C7321" s="6" t="s">
        <v>4283</v>
      </c>
      <c r="D7321" s="6">
        <v>2</v>
      </c>
      <c r="E7321" s="15" t="s">
        <v>3317</v>
      </c>
      <c r="F7321" s="15">
        <f>TRUNC(중기기초자료!E727 * 중기전역변수!C19, 1)</f>
        <v>21767</v>
      </c>
      <c r="G7321" s="15">
        <f>TRUNC(F7321*D7321, 1)</f>
        <v>43534</v>
      </c>
      <c r="H7321" s="6" t="s">
        <v>5631</v>
      </c>
      <c r="I7321" s="6" t="s">
        <v>5631</v>
      </c>
      <c r="K7321" s="6" t="s">
        <v>2015</v>
      </c>
      <c r="L7321" s="6" t="s">
        <v>5631</v>
      </c>
      <c r="M7321" s="6" t="s">
        <v>4683</v>
      </c>
    </row>
    <row r="7322" spans="1:14" ht="15" customHeight="1">
      <c r="B7322" s="6" t="s">
        <v>968</v>
      </c>
      <c r="C7322" s="6" t="s">
        <v>4840</v>
      </c>
      <c r="D7322" s="6">
        <v>3</v>
      </c>
      <c r="E7322" s="15" t="s">
        <v>3317</v>
      </c>
      <c r="F7322" s="15">
        <f>TRUNC(중기기초자료!E724 * 중기전역변수!C19, 1)</f>
        <v>22344.7</v>
      </c>
      <c r="G7322" s="15">
        <f>TRUNC(F7322*D7322, 1)</f>
        <v>67034.100000000006</v>
      </c>
      <c r="H7322" s="6" t="s">
        <v>5631</v>
      </c>
      <c r="I7322" s="6" t="s">
        <v>5631</v>
      </c>
      <c r="K7322" s="6" t="s">
        <v>608</v>
      </c>
      <c r="L7322" s="6" t="s">
        <v>5631</v>
      </c>
      <c r="M7322" s="6" t="s">
        <v>4927</v>
      </c>
    </row>
    <row r="7323" spans="1:14" ht="15" customHeight="1">
      <c r="B7323" s="6" t="s">
        <v>4803</v>
      </c>
      <c r="G7323" s="14">
        <f>TRUNC(G7319+G7320+G7321+G7322, 0)</f>
        <v>185304</v>
      </c>
    </row>
    <row r="7324" spans="1:14" ht="15" customHeight="1">
      <c r="B7324" s="6" t="s">
        <v>588</v>
      </c>
      <c r="G7324" s="14">
        <f>TRUNC(G7315+G7318+G7323, 0)</f>
        <v>436510</v>
      </c>
    </row>
    <row r="7325" spans="1:14" ht="15" customHeight="1">
      <c r="A7325" s="13"/>
      <c r="B7325" s="13"/>
      <c r="C7325" s="13"/>
      <c r="D7325" s="13"/>
      <c r="E7325" s="13"/>
      <c r="F7325" s="13"/>
      <c r="G7325" s="13"/>
      <c r="H7325" s="13"/>
    </row>
    <row r="7326" spans="1:14" ht="15" customHeight="1">
      <c r="A7326" s="13" t="s">
        <v>4970</v>
      </c>
      <c r="B7326" s="13" t="s">
        <v>5213</v>
      </c>
      <c r="C7326" s="13"/>
      <c r="D7326" s="13"/>
      <c r="E7326" s="13"/>
      <c r="F7326" s="13"/>
      <c r="G7326" s="13"/>
      <c r="H7326" s="13"/>
      <c r="I7326" s="6" t="s">
        <v>5631</v>
      </c>
      <c r="J7326" s="6" t="s">
        <v>2091</v>
      </c>
    </row>
    <row r="7327" spans="1:14" ht="15" customHeight="1">
      <c r="A7327" s="13" t="s">
        <v>1567</v>
      </c>
      <c r="B7327" s="13" t="s">
        <v>2925</v>
      </c>
      <c r="C7327" s="13"/>
      <c r="D7327" s="13"/>
      <c r="E7327" s="13"/>
      <c r="F7327" s="13"/>
      <c r="G7327" s="13"/>
      <c r="H7327" s="13"/>
    </row>
    <row r="7328" spans="1:14" ht="15" customHeight="1">
      <c r="A7328" s="5" t="s">
        <v>4302</v>
      </c>
      <c r="B7328" s="5"/>
      <c r="C7328" s="5" t="s">
        <v>2755</v>
      </c>
      <c r="D7328" s="5" t="s">
        <v>182</v>
      </c>
      <c r="E7328" s="5" t="s">
        <v>5266</v>
      </c>
      <c r="F7328" s="5" t="s">
        <v>1321</v>
      </c>
      <c r="G7328" s="5" t="s">
        <v>780</v>
      </c>
      <c r="H7328" s="5" t="s">
        <v>1458</v>
      </c>
    </row>
    <row r="7329" spans="1:14" ht="15" customHeight="1">
      <c r="A7329" s="6" t="s">
        <v>405</v>
      </c>
      <c r="B7329" s="6" t="s">
        <v>3908</v>
      </c>
      <c r="C7329" s="6" t="s">
        <v>5044</v>
      </c>
      <c r="D7329" s="6">
        <f>(300 + 250 + 198)*10^-4</f>
        <v>7.4800000000000005E-2</v>
      </c>
      <c r="E7329" s="14" t="s">
        <v>4463</v>
      </c>
      <c r="F7329" s="14">
        <f>TRUNC(중기기초자료!F644 * 중기전역변수!C5/1000,0)</f>
        <v>2007671</v>
      </c>
      <c r="G7329" s="15">
        <f>TRUNC(F7329*D7329, 1)</f>
        <v>150173.70000000001</v>
      </c>
      <c r="H7329" s="6" t="s">
        <v>5631</v>
      </c>
      <c r="I7329" s="6" t="s">
        <v>5631</v>
      </c>
      <c r="K7329" s="6" t="s">
        <v>724</v>
      </c>
      <c r="L7329" s="6" t="s">
        <v>5631</v>
      </c>
      <c r="M7329" s="6" t="s">
        <v>1311</v>
      </c>
      <c r="N7329" s="6" t="s">
        <v>166</v>
      </c>
    </row>
    <row r="7330" spans="1:14" ht="15" customHeight="1">
      <c r="B7330" s="6" t="s">
        <v>4803</v>
      </c>
      <c r="G7330" s="14">
        <f>TRUNC(G7329, 0)</f>
        <v>150173</v>
      </c>
    </row>
    <row r="7331" spans="1:14" ht="15" customHeight="1">
      <c r="A7331" s="6" t="s">
        <v>3802</v>
      </c>
      <c r="B7331" s="6" t="s">
        <v>2171</v>
      </c>
      <c r="C7331" s="6" t="s">
        <v>4283</v>
      </c>
      <c r="D7331" s="6">
        <v>163.1</v>
      </c>
      <c r="E7331" s="16" t="s">
        <v>5542</v>
      </c>
      <c r="F7331" s="16">
        <f>중기기초자료!D731</f>
        <v>1223</v>
      </c>
      <c r="G7331" s="15">
        <f>TRUNC(F7331*D7331, 1)</f>
        <v>199471.3</v>
      </c>
      <c r="H7331" s="6" t="s">
        <v>5631</v>
      </c>
      <c r="I7331" s="6" t="s">
        <v>5631</v>
      </c>
      <c r="K7331" s="6" t="s">
        <v>4778</v>
      </c>
      <c r="L7331" s="6" t="s">
        <v>5631</v>
      </c>
      <c r="M7331" s="6" t="s">
        <v>1155</v>
      </c>
    </row>
    <row r="7332" spans="1:14" ht="15" customHeight="1">
      <c r="B7332" s="6" t="s">
        <v>1786</v>
      </c>
      <c r="C7332" s="6" t="s">
        <v>4283</v>
      </c>
      <c r="D7332" s="6">
        <v>27</v>
      </c>
      <c r="E7332" s="16" t="s">
        <v>2305</v>
      </c>
      <c r="F7332" s="16">
        <v>0</v>
      </c>
      <c r="G7332" s="15">
        <f>TRUNC((G7331) * D7332/100, 1)</f>
        <v>53857.2</v>
      </c>
      <c r="H7332" s="6" t="s">
        <v>5631</v>
      </c>
      <c r="I7332" s="6" t="s">
        <v>5631</v>
      </c>
      <c r="K7332" s="6" t="s">
        <v>3313</v>
      </c>
      <c r="L7332" s="6" t="s">
        <v>5631</v>
      </c>
      <c r="M7332" s="6" t="s">
        <v>3749</v>
      </c>
      <c r="N7332" s="6" t="s">
        <v>5631</v>
      </c>
    </row>
    <row r="7333" spans="1:14" ht="15" customHeight="1">
      <c r="B7333" s="6" t="s">
        <v>4803</v>
      </c>
      <c r="G7333" s="14">
        <f>TRUNC(G7331+G7332, 0)</f>
        <v>253328</v>
      </c>
    </row>
    <row r="7334" spans="1:14" ht="15" customHeight="1">
      <c r="A7334" s="6" t="s">
        <v>2270</v>
      </c>
      <c r="B7334" s="6" t="s">
        <v>1599</v>
      </c>
      <c r="C7334" s="6" t="s">
        <v>4283</v>
      </c>
      <c r="D7334" s="6">
        <v>1</v>
      </c>
      <c r="E7334" s="15" t="s">
        <v>3317</v>
      </c>
      <c r="F7334" s="15">
        <f>TRUNC(중기기초자료!E725 * 중기전역변수!C19, 1)</f>
        <v>25793.7</v>
      </c>
      <c r="G7334" s="15">
        <f>TRUNC(F7334*D7334, 1)</f>
        <v>25793.7</v>
      </c>
      <c r="H7334" s="6" t="s">
        <v>5631</v>
      </c>
      <c r="I7334" s="6" t="s">
        <v>5631</v>
      </c>
      <c r="K7334" s="6" t="s">
        <v>3156</v>
      </c>
      <c r="L7334" s="6" t="s">
        <v>5631</v>
      </c>
      <c r="M7334" s="6" t="s">
        <v>1988</v>
      </c>
    </row>
    <row r="7335" spans="1:14" ht="15" customHeight="1">
      <c r="B7335" s="6" t="s">
        <v>351</v>
      </c>
      <c r="C7335" s="6" t="s">
        <v>4283</v>
      </c>
      <c r="D7335" s="6">
        <v>2</v>
      </c>
      <c r="E7335" s="15" t="s">
        <v>3317</v>
      </c>
      <c r="F7335" s="15">
        <f>TRUNC(중기기초자료!E726 * 중기전역변수!C19, 1)</f>
        <v>24471.4</v>
      </c>
      <c r="G7335" s="15">
        <f>TRUNC(F7335*D7335, 1)</f>
        <v>48942.8</v>
      </c>
      <c r="H7335" s="6" t="s">
        <v>5631</v>
      </c>
      <c r="I7335" s="6" t="s">
        <v>5631</v>
      </c>
      <c r="K7335" s="6" t="s">
        <v>3386</v>
      </c>
      <c r="L7335" s="6" t="s">
        <v>5631</v>
      </c>
      <c r="M7335" s="6" t="s">
        <v>2435</v>
      </c>
    </row>
    <row r="7336" spans="1:14" ht="15" customHeight="1">
      <c r="B7336" s="6" t="s">
        <v>5042</v>
      </c>
      <c r="C7336" s="6" t="s">
        <v>4283</v>
      </c>
      <c r="D7336" s="6">
        <v>2</v>
      </c>
      <c r="E7336" s="15" t="s">
        <v>3317</v>
      </c>
      <c r="F7336" s="15">
        <f>TRUNC(중기기초자료!E727 * 중기전역변수!C19, 1)</f>
        <v>21767</v>
      </c>
      <c r="G7336" s="15">
        <f>TRUNC(F7336*D7336, 1)</f>
        <v>43534</v>
      </c>
      <c r="H7336" s="6" t="s">
        <v>5631</v>
      </c>
      <c r="I7336" s="6" t="s">
        <v>5631</v>
      </c>
      <c r="K7336" s="6" t="s">
        <v>2015</v>
      </c>
      <c r="L7336" s="6" t="s">
        <v>5631</v>
      </c>
      <c r="M7336" s="6" t="s">
        <v>4683</v>
      </c>
    </row>
    <row r="7337" spans="1:14" ht="15" customHeight="1">
      <c r="B7337" s="6" t="s">
        <v>968</v>
      </c>
      <c r="C7337" s="6" t="s">
        <v>4840</v>
      </c>
      <c r="D7337" s="6">
        <v>4</v>
      </c>
      <c r="E7337" s="15" t="s">
        <v>3317</v>
      </c>
      <c r="F7337" s="15">
        <f>TRUNC(중기기초자료!E724 * 중기전역변수!C19, 1)</f>
        <v>22344.7</v>
      </c>
      <c r="G7337" s="15">
        <f>TRUNC(F7337*D7337, 1)</f>
        <v>89378.8</v>
      </c>
      <c r="H7337" s="6" t="s">
        <v>5631</v>
      </c>
      <c r="I7337" s="6" t="s">
        <v>5631</v>
      </c>
      <c r="K7337" s="6" t="s">
        <v>608</v>
      </c>
      <c r="L7337" s="6" t="s">
        <v>5631</v>
      </c>
      <c r="M7337" s="6" t="s">
        <v>4927</v>
      </c>
    </row>
    <row r="7338" spans="1:14" ht="15" customHeight="1">
      <c r="B7338" s="6" t="s">
        <v>4803</v>
      </c>
      <c r="G7338" s="14">
        <f>TRUNC(G7334+G7335+G7336+G7337, 0)</f>
        <v>207649</v>
      </c>
    </row>
    <row r="7339" spans="1:14" ht="15" customHeight="1">
      <c r="B7339" s="6" t="s">
        <v>588</v>
      </c>
      <c r="G7339" s="14">
        <f>TRUNC(G7330+G7333+G7338, 0)</f>
        <v>611150</v>
      </c>
    </row>
    <row r="7340" spans="1:14" ht="15" customHeight="1">
      <c r="A7340" s="13"/>
      <c r="B7340" s="13"/>
      <c r="C7340" s="13"/>
      <c r="D7340" s="13"/>
      <c r="E7340" s="13"/>
      <c r="F7340" s="13"/>
      <c r="G7340" s="13"/>
      <c r="H7340" s="13"/>
    </row>
    <row r="7341" spans="1:14" ht="15" customHeight="1">
      <c r="A7341" s="13" t="s">
        <v>4970</v>
      </c>
      <c r="B7341" s="13" t="s">
        <v>2372</v>
      </c>
      <c r="C7341" s="13"/>
      <c r="D7341" s="13"/>
      <c r="E7341" s="13"/>
      <c r="F7341" s="13"/>
      <c r="G7341" s="13"/>
      <c r="H7341" s="13"/>
      <c r="I7341" s="6" t="s">
        <v>5631</v>
      </c>
      <c r="J7341" s="6" t="s">
        <v>4860</v>
      </c>
    </row>
    <row r="7342" spans="1:14" ht="15" customHeight="1">
      <c r="A7342" s="13" t="s">
        <v>1567</v>
      </c>
      <c r="B7342" s="13" t="s">
        <v>723</v>
      </c>
      <c r="C7342" s="13"/>
      <c r="D7342" s="13"/>
      <c r="E7342" s="13"/>
      <c r="F7342" s="13"/>
      <c r="G7342" s="13"/>
      <c r="H7342" s="13"/>
    </row>
    <row r="7343" spans="1:14" ht="15" customHeight="1">
      <c r="A7343" s="5" t="s">
        <v>4302</v>
      </c>
      <c r="B7343" s="5"/>
      <c r="C7343" s="5" t="s">
        <v>2755</v>
      </c>
      <c r="D7343" s="5" t="s">
        <v>182</v>
      </c>
      <c r="E7343" s="5" t="s">
        <v>5266</v>
      </c>
      <c r="F7343" s="5" t="s">
        <v>1321</v>
      </c>
      <c r="G7343" s="5" t="s">
        <v>780</v>
      </c>
      <c r="H7343" s="5" t="s">
        <v>1458</v>
      </c>
    </row>
    <row r="7344" spans="1:14" ht="15" customHeight="1">
      <c r="A7344" s="6" t="s">
        <v>405</v>
      </c>
      <c r="B7344" s="6" t="s">
        <v>3908</v>
      </c>
      <c r="C7344" s="6" t="s">
        <v>2215</v>
      </c>
      <c r="D7344" s="6">
        <f>(300 + 250 + 198)*10^-4</f>
        <v>7.4800000000000005E-2</v>
      </c>
      <c r="E7344" s="14" t="s">
        <v>4463</v>
      </c>
      <c r="F7344" s="14">
        <f>TRUNC(중기기초자료!F645 * 중기전역변수!C5/1000,0)</f>
        <v>2409208</v>
      </c>
      <c r="G7344" s="15">
        <f>TRUNC(F7344*D7344, 1)</f>
        <v>180208.7</v>
      </c>
      <c r="H7344" s="6" t="s">
        <v>5631</v>
      </c>
      <c r="I7344" s="6" t="s">
        <v>5631</v>
      </c>
      <c r="K7344" s="6" t="s">
        <v>724</v>
      </c>
      <c r="L7344" s="6" t="s">
        <v>5631</v>
      </c>
      <c r="M7344" s="6" t="s">
        <v>514</v>
      </c>
      <c r="N7344" s="6" t="s">
        <v>166</v>
      </c>
    </row>
    <row r="7345" spans="1:14" ht="15" customHeight="1">
      <c r="B7345" s="6" t="s">
        <v>4803</v>
      </c>
      <c r="G7345" s="14">
        <f>TRUNC(G7344, 0)</f>
        <v>180208</v>
      </c>
    </row>
    <row r="7346" spans="1:14" ht="15" customHeight="1">
      <c r="A7346" s="6" t="s">
        <v>3802</v>
      </c>
      <c r="B7346" s="6" t="s">
        <v>2171</v>
      </c>
      <c r="C7346" s="6" t="s">
        <v>4283</v>
      </c>
      <c r="D7346" s="6">
        <v>222.8</v>
      </c>
      <c r="E7346" s="16" t="s">
        <v>5542</v>
      </c>
      <c r="F7346" s="16">
        <f>중기기초자료!D731</f>
        <v>1223</v>
      </c>
      <c r="G7346" s="15">
        <f>TRUNC(F7346*D7346, 1)</f>
        <v>272484.40000000002</v>
      </c>
      <c r="H7346" s="6" t="s">
        <v>5631</v>
      </c>
      <c r="I7346" s="6" t="s">
        <v>5631</v>
      </c>
      <c r="K7346" s="6" t="s">
        <v>4778</v>
      </c>
      <c r="L7346" s="6" t="s">
        <v>5631</v>
      </c>
      <c r="M7346" s="6" t="s">
        <v>1155</v>
      </c>
    </row>
    <row r="7347" spans="1:14" ht="15" customHeight="1">
      <c r="B7347" s="6" t="s">
        <v>1786</v>
      </c>
      <c r="C7347" s="6" t="s">
        <v>4283</v>
      </c>
      <c r="D7347" s="6">
        <v>27</v>
      </c>
      <c r="E7347" s="16" t="s">
        <v>2305</v>
      </c>
      <c r="F7347" s="16">
        <v>0</v>
      </c>
      <c r="G7347" s="15">
        <f>TRUNC((G7346) * D7347/100, 1)</f>
        <v>73570.7</v>
      </c>
      <c r="H7347" s="6" t="s">
        <v>5631</v>
      </c>
      <c r="I7347" s="6" t="s">
        <v>5631</v>
      </c>
      <c r="K7347" s="6" t="s">
        <v>3313</v>
      </c>
      <c r="L7347" s="6" t="s">
        <v>5631</v>
      </c>
      <c r="M7347" s="6" t="s">
        <v>3749</v>
      </c>
      <c r="N7347" s="6" t="s">
        <v>5631</v>
      </c>
    </row>
    <row r="7348" spans="1:14" ht="15" customHeight="1">
      <c r="B7348" s="6" t="s">
        <v>4803</v>
      </c>
      <c r="G7348" s="14">
        <f>TRUNC(G7346+G7347, 0)</f>
        <v>346055</v>
      </c>
    </row>
    <row r="7349" spans="1:14" ht="15" customHeight="1">
      <c r="A7349" s="6" t="s">
        <v>2270</v>
      </c>
      <c r="B7349" s="6" t="s">
        <v>1599</v>
      </c>
      <c r="C7349" s="6" t="s">
        <v>4283</v>
      </c>
      <c r="D7349" s="6">
        <v>1</v>
      </c>
      <c r="E7349" s="15" t="s">
        <v>3317</v>
      </c>
      <c r="F7349" s="15">
        <f>TRUNC(중기기초자료!E725 * 중기전역변수!C19, 1)</f>
        <v>25793.7</v>
      </c>
      <c r="G7349" s="15">
        <f>TRUNC(F7349*D7349, 1)</f>
        <v>25793.7</v>
      </c>
      <c r="H7349" s="6" t="s">
        <v>5631</v>
      </c>
      <c r="I7349" s="6" t="s">
        <v>5631</v>
      </c>
      <c r="K7349" s="6" t="s">
        <v>3156</v>
      </c>
      <c r="L7349" s="6" t="s">
        <v>5631</v>
      </c>
      <c r="M7349" s="6" t="s">
        <v>1988</v>
      </c>
    </row>
    <row r="7350" spans="1:14" ht="15" customHeight="1">
      <c r="B7350" s="6" t="s">
        <v>351</v>
      </c>
      <c r="C7350" s="6" t="s">
        <v>4283</v>
      </c>
      <c r="D7350" s="6">
        <v>3</v>
      </c>
      <c r="E7350" s="15" t="s">
        <v>3317</v>
      </c>
      <c r="F7350" s="15">
        <f>TRUNC(중기기초자료!E726 * 중기전역변수!C19, 1)</f>
        <v>24471.4</v>
      </c>
      <c r="G7350" s="15">
        <f>TRUNC(F7350*D7350, 1)</f>
        <v>73414.2</v>
      </c>
      <c r="H7350" s="6" t="s">
        <v>5631</v>
      </c>
      <c r="I7350" s="6" t="s">
        <v>5631</v>
      </c>
      <c r="K7350" s="6" t="s">
        <v>3386</v>
      </c>
      <c r="L7350" s="6" t="s">
        <v>5631</v>
      </c>
      <c r="M7350" s="6" t="s">
        <v>2435</v>
      </c>
    </row>
    <row r="7351" spans="1:14" ht="15" customHeight="1">
      <c r="B7351" s="6" t="s">
        <v>5042</v>
      </c>
      <c r="C7351" s="6" t="s">
        <v>4283</v>
      </c>
      <c r="D7351" s="6">
        <v>2</v>
      </c>
      <c r="E7351" s="15" t="s">
        <v>3317</v>
      </c>
      <c r="F7351" s="15">
        <f>TRUNC(중기기초자료!E727 * 중기전역변수!C19, 1)</f>
        <v>21767</v>
      </c>
      <c r="G7351" s="15">
        <f>TRUNC(F7351*D7351, 1)</f>
        <v>43534</v>
      </c>
      <c r="H7351" s="6" t="s">
        <v>5631</v>
      </c>
      <c r="I7351" s="6" t="s">
        <v>5631</v>
      </c>
      <c r="K7351" s="6" t="s">
        <v>2015</v>
      </c>
      <c r="L7351" s="6" t="s">
        <v>5631</v>
      </c>
      <c r="M7351" s="6" t="s">
        <v>4683</v>
      </c>
    </row>
    <row r="7352" spans="1:14" ht="15" customHeight="1">
      <c r="B7352" s="6" t="s">
        <v>968</v>
      </c>
      <c r="C7352" s="6" t="s">
        <v>4840</v>
      </c>
      <c r="D7352" s="6">
        <v>4</v>
      </c>
      <c r="E7352" s="15" t="s">
        <v>3317</v>
      </c>
      <c r="F7352" s="15">
        <f>TRUNC(중기기초자료!E724 * 중기전역변수!C19, 1)</f>
        <v>22344.7</v>
      </c>
      <c r="G7352" s="15">
        <f>TRUNC(F7352*D7352, 1)</f>
        <v>89378.8</v>
      </c>
      <c r="H7352" s="6" t="s">
        <v>5631</v>
      </c>
      <c r="I7352" s="6" t="s">
        <v>5631</v>
      </c>
      <c r="K7352" s="6" t="s">
        <v>608</v>
      </c>
      <c r="L7352" s="6" t="s">
        <v>5631</v>
      </c>
      <c r="M7352" s="6" t="s">
        <v>4927</v>
      </c>
    </row>
    <row r="7353" spans="1:14" ht="15" customHeight="1">
      <c r="B7353" s="6" t="s">
        <v>4803</v>
      </c>
      <c r="G7353" s="14">
        <f>TRUNC(G7349+G7350+G7351+G7352, 0)</f>
        <v>232120</v>
      </c>
    </row>
    <row r="7354" spans="1:14" ht="15" customHeight="1">
      <c r="B7354" s="6" t="s">
        <v>588</v>
      </c>
      <c r="G7354" s="14">
        <f>TRUNC(G7345+G7348+G7353, 0)</f>
        <v>758383</v>
      </c>
    </row>
    <row r="7355" spans="1:14" ht="15" customHeight="1">
      <c r="A7355" s="13"/>
      <c r="B7355" s="13"/>
      <c r="C7355" s="13"/>
      <c r="D7355" s="13"/>
      <c r="E7355" s="13"/>
      <c r="F7355" s="13"/>
      <c r="G7355" s="13"/>
      <c r="H7355" s="13"/>
    </row>
    <row r="7356" spans="1:14" ht="15" customHeight="1">
      <c r="A7356" s="13" t="s">
        <v>4970</v>
      </c>
      <c r="B7356" s="13" t="s">
        <v>5566</v>
      </c>
      <c r="C7356" s="13"/>
      <c r="D7356" s="13"/>
      <c r="E7356" s="13"/>
      <c r="F7356" s="13"/>
      <c r="G7356" s="13"/>
      <c r="H7356" s="13"/>
      <c r="I7356" s="6" t="s">
        <v>5631</v>
      </c>
      <c r="J7356" s="6" t="s">
        <v>168</v>
      </c>
    </row>
    <row r="7357" spans="1:14" ht="15" customHeight="1">
      <c r="A7357" s="13" t="s">
        <v>1567</v>
      </c>
      <c r="B7357" s="13" t="s">
        <v>4596</v>
      </c>
      <c r="C7357" s="13"/>
      <c r="D7357" s="13"/>
      <c r="E7357" s="13"/>
      <c r="F7357" s="13"/>
      <c r="G7357" s="13"/>
      <c r="H7357" s="13"/>
    </row>
    <row r="7358" spans="1:14" ht="15" customHeight="1">
      <c r="A7358" s="5" t="s">
        <v>4302</v>
      </c>
      <c r="B7358" s="5"/>
      <c r="C7358" s="5" t="s">
        <v>2755</v>
      </c>
      <c r="D7358" s="5" t="s">
        <v>182</v>
      </c>
      <c r="E7358" s="5" t="s">
        <v>5266</v>
      </c>
      <c r="F7358" s="5" t="s">
        <v>1321</v>
      </c>
      <c r="G7358" s="5" t="s">
        <v>780</v>
      </c>
      <c r="H7358" s="5" t="s">
        <v>1458</v>
      </c>
    </row>
    <row r="7359" spans="1:14" ht="15" customHeight="1">
      <c r="A7359" s="6" t="s">
        <v>405</v>
      </c>
      <c r="B7359" s="6" t="s">
        <v>3908</v>
      </c>
      <c r="C7359" s="6" t="s">
        <v>5396</v>
      </c>
      <c r="D7359" s="6">
        <f>(300 + 250 + 198)*10^-4</f>
        <v>7.4800000000000005E-2</v>
      </c>
      <c r="E7359" s="14" t="s">
        <v>4463</v>
      </c>
      <c r="F7359" s="14">
        <f>TRUNC(중기기초자료!F646 * 중기전역변수!C5/1000,0)</f>
        <v>4133945</v>
      </c>
      <c r="G7359" s="15">
        <f>TRUNC(F7359*D7359, 1)</f>
        <v>309219</v>
      </c>
      <c r="H7359" s="6" t="s">
        <v>5631</v>
      </c>
      <c r="I7359" s="6" t="s">
        <v>5631</v>
      </c>
      <c r="K7359" s="6" t="s">
        <v>724</v>
      </c>
      <c r="L7359" s="6" t="s">
        <v>5631</v>
      </c>
      <c r="M7359" s="6" t="s">
        <v>5506</v>
      </c>
      <c r="N7359" s="6" t="s">
        <v>166</v>
      </c>
    </row>
    <row r="7360" spans="1:14" ht="15" customHeight="1">
      <c r="B7360" s="6" t="s">
        <v>4803</v>
      </c>
      <c r="G7360" s="14">
        <f>TRUNC(G7359, 0)</f>
        <v>309219</v>
      </c>
    </row>
    <row r="7361" spans="1:14" ht="15" customHeight="1">
      <c r="A7361" s="6" t="s">
        <v>3802</v>
      </c>
      <c r="B7361" s="6" t="s">
        <v>2171</v>
      </c>
      <c r="C7361" s="6" t="s">
        <v>4283</v>
      </c>
      <c r="D7361" s="6">
        <v>370</v>
      </c>
      <c r="E7361" s="16" t="s">
        <v>5542</v>
      </c>
      <c r="F7361" s="16">
        <f>중기기초자료!D731</f>
        <v>1223</v>
      </c>
      <c r="G7361" s="15">
        <f>TRUNC(F7361*D7361, 1)</f>
        <v>452510</v>
      </c>
      <c r="H7361" s="6" t="s">
        <v>5631</v>
      </c>
      <c r="I7361" s="6" t="s">
        <v>5631</v>
      </c>
      <c r="K7361" s="6" t="s">
        <v>4778</v>
      </c>
      <c r="L7361" s="6" t="s">
        <v>5631</v>
      </c>
      <c r="M7361" s="6" t="s">
        <v>1155</v>
      </c>
    </row>
    <row r="7362" spans="1:14" ht="15" customHeight="1">
      <c r="B7362" s="6" t="s">
        <v>1786</v>
      </c>
      <c r="C7362" s="6" t="s">
        <v>4283</v>
      </c>
      <c r="D7362" s="6">
        <v>23</v>
      </c>
      <c r="E7362" s="16" t="s">
        <v>2305</v>
      </c>
      <c r="F7362" s="16">
        <v>0</v>
      </c>
      <c r="G7362" s="15">
        <f>TRUNC((G7361) * D7362/100, 1)</f>
        <v>104077.3</v>
      </c>
      <c r="H7362" s="6" t="s">
        <v>5631</v>
      </c>
      <c r="I7362" s="6" t="s">
        <v>5631</v>
      </c>
      <c r="K7362" s="6" t="s">
        <v>3313</v>
      </c>
      <c r="L7362" s="6" t="s">
        <v>5631</v>
      </c>
      <c r="M7362" s="6" t="s">
        <v>3749</v>
      </c>
      <c r="N7362" s="6" t="s">
        <v>5631</v>
      </c>
    </row>
    <row r="7363" spans="1:14" ht="15" customHeight="1">
      <c r="B7363" s="6" t="s">
        <v>4803</v>
      </c>
      <c r="G7363" s="14">
        <f>TRUNC(G7361+G7362, 0)</f>
        <v>556587</v>
      </c>
    </row>
    <row r="7364" spans="1:14" ht="15" customHeight="1">
      <c r="A7364" s="6" t="s">
        <v>2270</v>
      </c>
      <c r="B7364" s="6" t="s">
        <v>1599</v>
      </c>
      <c r="C7364" s="6" t="s">
        <v>4283</v>
      </c>
      <c r="D7364" s="6">
        <v>1</v>
      </c>
      <c r="E7364" s="15" t="s">
        <v>3317</v>
      </c>
      <c r="F7364" s="15">
        <f>TRUNC(중기기초자료!E725 * 중기전역변수!C19, 1)</f>
        <v>25793.7</v>
      </c>
      <c r="G7364" s="15">
        <f>TRUNC(F7364*D7364, 1)</f>
        <v>25793.7</v>
      </c>
      <c r="H7364" s="6" t="s">
        <v>5631</v>
      </c>
      <c r="I7364" s="6" t="s">
        <v>5631</v>
      </c>
      <c r="K7364" s="6" t="s">
        <v>3156</v>
      </c>
      <c r="L7364" s="6" t="s">
        <v>5631</v>
      </c>
      <c r="M7364" s="6" t="s">
        <v>1988</v>
      </c>
    </row>
    <row r="7365" spans="1:14" ht="15" customHeight="1">
      <c r="B7365" s="6" t="s">
        <v>351</v>
      </c>
      <c r="C7365" s="6" t="s">
        <v>4283</v>
      </c>
      <c r="D7365" s="6">
        <v>3</v>
      </c>
      <c r="E7365" s="15" t="s">
        <v>3317</v>
      </c>
      <c r="F7365" s="15">
        <f>TRUNC(중기기초자료!E726 * 중기전역변수!C19, 1)</f>
        <v>24471.4</v>
      </c>
      <c r="G7365" s="15">
        <f>TRUNC(F7365*D7365, 1)</f>
        <v>73414.2</v>
      </c>
      <c r="H7365" s="6" t="s">
        <v>5631</v>
      </c>
      <c r="I7365" s="6" t="s">
        <v>5631</v>
      </c>
      <c r="K7365" s="6" t="s">
        <v>3386</v>
      </c>
      <c r="L7365" s="6" t="s">
        <v>5631</v>
      </c>
      <c r="M7365" s="6" t="s">
        <v>2435</v>
      </c>
    </row>
    <row r="7366" spans="1:14" ht="15" customHeight="1">
      <c r="B7366" s="6" t="s">
        <v>5042</v>
      </c>
      <c r="C7366" s="6" t="s">
        <v>4283</v>
      </c>
      <c r="D7366" s="6">
        <v>2</v>
      </c>
      <c r="E7366" s="15" t="s">
        <v>3317</v>
      </c>
      <c r="F7366" s="15">
        <f>TRUNC(중기기초자료!E727 * 중기전역변수!C19, 1)</f>
        <v>21767</v>
      </c>
      <c r="G7366" s="15">
        <f>TRUNC(F7366*D7366, 1)</f>
        <v>43534</v>
      </c>
      <c r="H7366" s="6" t="s">
        <v>5631</v>
      </c>
      <c r="I7366" s="6" t="s">
        <v>5631</v>
      </c>
      <c r="K7366" s="6" t="s">
        <v>2015</v>
      </c>
      <c r="L7366" s="6" t="s">
        <v>5631</v>
      </c>
      <c r="M7366" s="6" t="s">
        <v>4683</v>
      </c>
    </row>
    <row r="7367" spans="1:14" ht="15" customHeight="1">
      <c r="B7367" s="6" t="s">
        <v>968</v>
      </c>
      <c r="C7367" s="6" t="s">
        <v>4840</v>
      </c>
      <c r="D7367" s="6">
        <v>4</v>
      </c>
      <c r="E7367" s="15" t="s">
        <v>3317</v>
      </c>
      <c r="F7367" s="15">
        <f>TRUNC(중기기초자료!E724 * 중기전역변수!C19, 1)</f>
        <v>22344.7</v>
      </c>
      <c r="G7367" s="15">
        <f>TRUNC(F7367*D7367, 1)</f>
        <v>89378.8</v>
      </c>
      <c r="H7367" s="6" t="s">
        <v>5631</v>
      </c>
      <c r="I7367" s="6" t="s">
        <v>5631</v>
      </c>
      <c r="K7367" s="6" t="s">
        <v>608</v>
      </c>
      <c r="L7367" s="6" t="s">
        <v>5631</v>
      </c>
      <c r="M7367" s="6" t="s">
        <v>4927</v>
      </c>
    </row>
    <row r="7368" spans="1:14" ht="15" customHeight="1">
      <c r="B7368" s="6" t="s">
        <v>4803</v>
      </c>
      <c r="G7368" s="14">
        <f>TRUNC(G7364+G7365+G7366+G7367, 0)</f>
        <v>232120</v>
      </c>
    </row>
    <row r="7369" spans="1:14" ht="15" customHeight="1">
      <c r="B7369" s="6" t="s">
        <v>588</v>
      </c>
      <c r="G7369" s="14">
        <f>TRUNC(G7360+G7363+G7368, 0)</f>
        <v>1097926</v>
      </c>
    </row>
    <row r="7370" spans="1:14" ht="15" customHeight="1">
      <c r="A7370" s="13"/>
      <c r="B7370" s="13"/>
      <c r="C7370" s="13"/>
      <c r="D7370" s="13"/>
      <c r="E7370" s="13"/>
      <c r="F7370" s="13"/>
      <c r="G7370" s="13"/>
      <c r="H7370" s="13"/>
    </row>
    <row r="7371" spans="1:14" ht="15" customHeight="1">
      <c r="A7371" s="13" t="s">
        <v>4970</v>
      </c>
      <c r="B7371" s="13" t="s">
        <v>2383</v>
      </c>
      <c r="C7371" s="13"/>
      <c r="D7371" s="13"/>
      <c r="E7371" s="13"/>
      <c r="F7371" s="13"/>
      <c r="G7371" s="13"/>
      <c r="H7371" s="13"/>
      <c r="I7371" s="6" t="s">
        <v>5631</v>
      </c>
      <c r="J7371" s="6" t="s">
        <v>2917</v>
      </c>
    </row>
    <row r="7372" spans="1:14" ht="15" customHeight="1">
      <c r="A7372" s="13" t="s">
        <v>1567</v>
      </c>
      <c r="B7372" s="13" t="s">
        <v>1100</v>
      </c>
      <c r="C7372" s="13"/>
      <c r="D7372" s="13"/>
      <c r="E7372" s="13"/>
      <c r="F7372" s="13"/>
      <c r="G7372" s="13"/>
      <c r="H7372" s="13"/>
    </row>
    <row r="7373" spans="1:14" ht="15" customHeight="1">
      <c r="A7373" s="5" t="s">
        <v>4302</v>
      </c>
      <c r="B7373" s="5"/>
      <c r="C7373" s="5" t="s">
        <v>2755</v>
      </c>
      <c r="D7373" s="5" t="s">
        <v>182</v>
      </c>
      <c r="E7373" s="5" t="s">
        <v>5266</v>
      </c>
      <c r="F7373" s="5" t="s">
        <v>1321</v>
      </c>
      <c r="G7373" s="5" t="s">
        <v>780</v>
      </c>
      <c r="H7373" s="5" t="s">
        <v>1458</v>
      </c>
    </row>
    <row r="7374" spans="1:14" ht="15" customHeight="1">
      <c r="A7374" s="6" t="s">
        <v>405</v>
      </c>
      <c r="B7374" s="6" t="s">
        <v>3908</v>
      </c>
      <c r="C7374" s="6" t="s">
        <v>2212</v>
      </c>
      <c r="D7374" s="6">
        <f>(300 + 250 + 198)*10^-4</f>
        <v>7.4800000000000005E-2</v>
      </c>
      <c r="E7374" s="14" t="s">
        <v>4463</v>
      </c>
      <c r="F7374" s="14">
        <f>TRUNC(중기기초자료!F647 * 중기전역변수!C5/1000,0)</f>
        <v>4638263</v>
      </c>
      <c r="G7374" s="15">
        <f>TRUNC(F7374*D7374, 1)</f>
        <v>346942</v>
      </c>
      <c r="H7374" s="6" t="s">
        <v>5631</v>
      </c>
      <c r="I7374" s="6" t="s">
        <v>5631</v>
      </c>
      <c r="K7374" s="6" t="s">
        <v>724</v>
      </c>
      <c r="L7374" s="6" t="s">
        <v>5631</v>
      </c>
      <c r="M7374" s="6" t="s">
        <v>4685</v>
      </c>
      <c r="N7374" s="6" t="s">
        <v>166</v>
      </c>
    </row>
    <row r="7375" spans="1:14" ht="15" customHeight="1">
      <c r="B7375" s="6" t="s">
        <v>4803</v>
      </c>
      <c r="G7375" s="14">
        <f>TRUNC(G7374, 0)</f>
        <v>346942</v>
      </c>
    </row>
    <row r="7376" spans="1:14" ht="15" customHeight="1">
      <c r="A7376" s="6" t="s">
        <v>3802</v>
      </c>
      <c r="B7376" s="6" t="s">
        <v>2171</v>
      </c>
      <c r="C7376" s="6" t="s">
        <v>4283</v>
      </c>
      <c r="D7376" s="6">
        <v>409</v>
      </c>
      <c r="E7376" s="16" t="s">
        <v>5542</v>
      </c>
      <c r="F7376" s="16">
        <f>중기기초자료!D731</f>
        <v>1223</v>
      </c>
      <c r="G7376" s="15">
        <f>TRUNC(F7376*D7376, 1)</f>
        <v>500207</v>
      </c>
      <c r="H7376" s="6" t="s">
        <v>5631</v>
      </c>
      <c r="I7376" s="6" t="s">
        <v>5631</v>
      </c>
      <c r="K7376" s="6" t="s">
        <v>4778</v>
      </c>
      <c r="L7376" s="6" t="s">
        <v>5631</v>
      </c>
      <c r="M7376" s="6" t="s">
        <v>1155</v>
      </c>
    </row>
    <row r="7377" spans="1:14" ht="15" customHeight="1">
      <c r="B7377" s="6" t="s">
        <v>1786</v>
      </c>
      <c r="C7377" s="6" t="s">
        <v>4283</v>
      </c>
      <c r="D7377" s="6">
        <v>23</v>
      </c>
      <c r="E7377" s="16" t="s">
        <v>2305</v>
      </c>
      <c r="F7377" s="16">
        <v>0</v>
      </c>
      <c r="G7377" s="15">
        <f>TRUNC((G7376) * D7377/100, 1)</f>
        <v>115047.6</v>
      </c>
      <c r="H7377" s="6" t="s">
        <v>5631</v>
      </c>
      <c r="I7377" s="6" t="s">
        <v>5631</v>
      </c>
      <c r="K7377" s="6" t="s">
        <v>3313</v>
      </c>
      <c r="L7377" s="6" t="s">
        <v>5631</v>
      </c>
      <c r="M7377" s="6" t="s">
        <v>3749</v>
      </c>
      <c r="N7377" s="6" t="s">
        <v>5631</v>
      </c>
    </row>
    <row r="7378" spans="1:14" ht="15" customHeight="1">
      <c r="B7378" s="6" t="s">
        <v>4803</v>
      </c>
      <c r="G7378" s="14">
        <f>TRUNC(G7376+G7377, 0)</f>
        <v>615254</v>
      </c>
    </row>
    <row r="7379" spans="1:14" ht="15" customHeight="1">
      <c r="A7379" s="6" t="s">
        <v>2270</v>
      </c>
      <c r="B7379" s="6" t="s">
        <v>1599</v>
      </c>
      <c r="C7379" s="6" t="s">
        <v>4283</v>
      </c>
      <c r="D7379" s="6">
        <v>1</v>
      </c>
      <c r="E7379" s="15" t="s">
        <v>3317</v>
      </c>
      <c r="F7379" s="15">
        <f>TRUNC(중기기초자료!E725 * 중기전역변수!C19, 1)</f>
        <v>25793.7</v>
      </c>
      <c r="G7379" s="15">
        <f>TRUNC(F7379*D7379, 1)</f>
        <v>25793.7</v>
      </c>
      <c r="H7379" s="6" t="s">
        <v>5631</v>
      </c>
      <c r="I7379" s="6" t="s">
        <v>5631</v>
      </c>
      <c r="K7379" s="6" t="s">
        <v>3156</v>
      </c>
      <c r="L7379" s="6" t="s">
        <v>5631</v>
      </c>
      <c r="M7379" s="6" t="s">
        <v>1988</v>
      </c>
    </row>
    <row r="7380" spans="1:14" ht="15" customHeight="1">
      <c r="B7380" s="6" t="s">
        <v>351</v>
      </c>
      <c r="C7380" s="6" t="s">
        <v>4283</v>
      </c>
      <c r="D7380" s="6">
        <v>3</v>
      </c>
      <c r="E7380" s="15" t="s">
        <v>3317</v>
      </c>
      <c r="F7380" s="15">
        <f>TRUNC(중기기초자료!E726 * 중기전역변수!C19, 1)</f>
        <v>24471.4</v>
      </c>
      <c r="G7380" s="15">
        <f>TRUNC(F7380*D7380, 1)</f>
        <v>73414.2</v>
      </c>
      <c r="H7380" s="6" t="s">
        <v>5631</v>
      </c>
      <c r="I7380" s="6" t="s">
        <v>5631</v>
      </c>
      <c r="K7380" s="6" t="s">
        <v>3386</v>
      </c>
      <c r="L7380" s="6" t="s">
        <v>5631</v>
      </c>
      <c r="M7380" s="6" t="s">
        <v>2435</v>
      </c>
    </row>
    <row r="7381" spans="1:14" ht="15" customHeight="1">
      <c r="B7381" s="6" t="s">
        <v>5042</v>
      </c>
      <c r="C7381" s="6" t="s">
        <v>4283</v>
      </c>
      <c r="D7381" s="6">
        <v>2</v>
      </c>
      <c r="E7381" s="15" t="s">
        <v>3317</v>
      </c>
      <c r="F7381" s="15">
        <f>TRUNC(중기기초자료!E727 * 중기전역변수!C19, 1)</f>
        <v>21767</v>
      </c>
      <c r="G7381" s="15">
        <f>TRUNC(F7381*D7381, 1)</f>
        <v>43534</v>
      </c>
      <c r="H7381" s="6" t="s">
        <v>5631</v>
      </c>
      <c r="I7381" s="6" t="s">
        <v>5631</v>
      </c>
      <c r="K7381" s="6" t="s">
        <v>2015</v>
      </c>
      <c r="L7381" s="6" t="s">
        <v>5631</v>
      </c>
      <c r="M7381" s="6" t="s">
        <v>4683</v>
      </c>
    </row>
    <row r="7382" spans="1:14" ht="15" customHeight="1">
      <c r="B7382" s="6" t="s">
        <v>968</v>
      </c>
      <c r="C7382" s="6" t="s">
        <v>4840</v>
      </c>
      <c r="D7382" s="6">
        <v>4</v>
      </c>
      <c r="E7382" s="15" t="s">
        <v>3317</v>
      </c>
      <c r="F7382" s="15">
        <f>TRUNC(중기기초자료!E724 * 중기전역변수!C19, 1)</f>
        <v>22344.7</v>
      </c>
      <c r="G7382" s="15">
        <f>TRUNC(F7382*D7382, 1)</f>
        <v>89378.8</v>
      </c>
      <c r="H7382" s="6" t="s">
        <v>5631</v>
      </c>
      <c r="I7382" s="6" t="s">
        <v>5631</v>
      </c>
      <c r="K7382" s="6" t="s">
        <v>608</v>
      </c>
      <c r="L7382" s="6" t="s">
        <v>5631</v>
      </c>
      <c r="M7382" s="6" t="s">
        <v>4927</v>
      </c>
    </row>
    <row r="7383" spans="1:14" ht="15" customHeight="1">
      <c r="B7383" s="6" t="s">
        <v>4803</v>
      </c>
      <c r="G7383" s="14">
        <f>TRUNC(G7379+G7380+G7381+G7382, 0)</f>
        <v>232120</v>
      </c>
    </row>
    <row r="7384" spans="1:14" ht="15" customHeight="1">
      <c r="B7384" s="6" t="s">
        <v>588</v>
      </c>
      <c r="G7384" s="14">
        <f>TRUNC(G7375+G7378+G7383, 0)</f>
        <v>1194316</v>
      </c>
    </row>
    <row r="7385" spans="1:14" ht="15" customHeight="1">
      <c r="A7385" s="13"/>
      <c r="B7385" s="13"/>
      <c r="C7385" s="13"/>
      <c r="D7385" s="13"/>
      <c r="E7385" s="13"/>
      <c r="F7385" s="13"/>
      <c r="G7385" s="13"/>
      <c r="H7385" s="13"/>
    </row>
    <row r="7386" spans="1:14" ht="15" customHeight="1">
      <c r="A7386" s="13" t="s">
        <v>4970</v>
      </c>
      <c r="B7386" s="13" t="s">
        <v>4181</v>
      </c>
      <c r="C7386" s="13"/>
      <c r="D7386" s="13"/>
      <c r="E7386" s="13"/>
      <c r="F7386" s="13"/>
      <c r="G7386" s="13"/>
      <c r="H7386" s="13"/>
      <c r="I7386" s="6" t="s">
        <v>5631</v>
      </c>
      <c r="J7386" s="6" t="s">
        <v>5365</v>
      </c>
    </row>
    <row r="7387" spans="1:14" ht="15" customHeight="1">
      <c r="A7387" s="13" t="s">
        <v>1567</v>
      </c>
      <c r="B7387" s="13" t="s">
        <v>2228</v>
      </c>
      <c r="C7387" s="13"/>
      <c r="D7387" s="13"/>
      <c r="E7387" s="13"/>
      <c r="F7387" s="13"/>
      <c r="G7387" s="13"/>
      <c r="H7387" s="13"/>
    </row>
    <row r="7388" spans="1:14" ht="15" customHeight="1">
      <c r="A7388" s="5" t="s">
        <v>4302</v>
      </c>
      <c r="B7388" s="5"/>
      <c r="C7388" s="5" t="s">
        <v>2755</v>
      </c>
      <c r="D7388" s="5" t="s">
        <v>182</v>
      </c>
      <c r="E7388" s="5" t="s">
        <v>5266</v>
      </c>
      <c r="F7388" s="5" t="s">
        <v>1321</v>
      </c>
      <c r="G7388" s="5" t="s">
        <v>780</v>
      </c>
      <c r="H7388" s="5" t="s">
        <v>1458</v>
      </c>
    </row>
    <row r="7389" spans="1:14" ht="15" customHeight="1">
      <c r="A7389" s="6" t="s">
        <v>405</v>
      </c>
      <c r="B7389" s="6" t="s">
        <v>3908</v>
      </c>
      <c r="C7389" s="6" t="s">
        <v>3538</v>
      </c>
      <c r="D7389" s="6">
        <f>(300 + 250 + 198)*10^-4</f>
        <v>7.4800000000000005E-2</v>
      </c>
      <c r="E7389" s="14" t="s">
        <v>4463</v>
      </c>
      <c r="F7389" s="14">
        <f>TRUNC(중기기초자료!F648 * 중기전역변수!C5/1000,0)</f>
        <v>7105076</v>
      </c>
      <c r="G7389" s="15">
        <f>TRUNC(F7389*D7389, 1)</f>
        <v>531459.6</v>
      </c>
      <c r="H7389" s="6" t="s">
        <v>5631</v>
      </c>
      <c r="I7389" s="6" t="s">
        <v>5631</v>
      </c>
      <c r="K7389" s="6" t="s">
        <v>724</v>
      </c>
      <c r="L7389" s="6" t="s">
        <v>5631</v>
      </c>
      <c r="M7389" s="6" t="s">
        <v>55</v>
      </c>
      <c r="N7389" s="6" t="s">
        <v>166</v>
      </c>
    </row>
    <row r="7390" spans="1:14" ht="15" customHeight="1">
      <c r="B7390" s="6" t="s">
        <v>4803</v>
      </c>
      <c r="G7390" s="14">
        <f>TRUNC(G7389, 0)</f>
        <v>531459</v>
      </c>
    </row>
    <row r="7391" spans="1:14" ht="15" customHeight="1">
      <c r="A7391" s="6" t="s">
        <v>3802</v>
      </c>
      <c r="B7391" s="6" t="s">
        <v>2171</v>
      </c>
      <c r="C7391" s="6" t="s">
        <v>4283</v>
      </c>
      <c r="D7391" s="6">
        <v>560.20000000000005</v>
      </c>
      <c r="E7391" s="16" t="s">
        <v>5542</v>
      </c>
      <c r="F7391" s="16">
        <f>중기기초자료!D731</f>
        <v>1223</v>
      </c>
      <c r="G7391" s="15">
        <f>TRUNC(F7391*D7391, 1)</f>
        <v>685124.6</v>
      </c>
      <c r="H7391" s="6" t="s">
        <v>5631</v>
      </c>
      <c r="I7391" s="6" t="s">
        <v>5631</v>
      </c>
      <c r="K7391" s="6" t="s">
        <v>4778</v>
      </c>
      <c r="L7391" s="6" t="s">
        <v>5631</v>
      </c>
      <c r="M7391" s="6" t="s">
        <v>1155</v>
      </c>
    </row>
    <row r="7392" spans="1:14" ht="15" customHeight="1">
      <c r="B7392" s="6" t="s">
        <v>1786</v>
      </c>
      <c r="C7392" s="6" t="s">
        <v>4283</v>
      </c>
      <c r="D7392" s="6">
        <v>23</v>
      </c>
      <c r="E7392" s="16" t="s">
        <v>2305</v>
      </c>
      <c r="F7392" s="16">
        <v>0</v>
      </c>
      <c r="G7392" s="15">
        <f>TRUNC((G7391) * D7392/100, 1)</f>
        <v>157578.6</v>
      </c>
      <c r="H7392" s="6" t="s">
        <v>5631</v>
      </c>
      <c r="I7392" s="6" t="s">
        <v>5631</v>
      </c>
      <c r="K7392" s="6" t="s">
        <v>3313</v>
      </c>
      <c r="L7392" s="6" t="s">
        <v>5631</v>
      </c>
      <c r="M7392" s="6" t="s">
        <v>3749</v>
      </c>
      <c r="N7392" s="6" t="s">
        <v>5631</v>
      </c>
    </row>
    <row r="7393" spans="1:14" ht="15" customHeight="1">
      <c r="B7393" s="6" t="s">
        <v>4803</v>
      </c>
      <c r="G7393" s="14">
        <f>TRUNC(G7391+G7392, 0)</f>
        <v>842703</v>
      </c>
    </row>
    <row r="7394" spans="1:14" ht="15" customHeight="1">
      <c r="A7394" s="6" t="s">
        <v>2270</v>
      </c>
      <c r="B7394" s="6" t="s">
        <v>1599</v>
      </c>
      <c r="C7394" s="6" t="s">
        <v>4283</v>
      </c>
      <c r="D7394" s="6">
        <v>1</v>
      </c>
      <c r="E7394" s="15" t="s">
        <v>3317</v>
      </c>
      <c r="F7394" s="15">
        <f>TRUNC(중기기초자료!E725 * 중기전역변수!C19, 1)</f>
        <v>25793.7</v>
      </c>
      <c r="G7394" s="15">
        <f>TRUNC(F7394*D7394, 1)</f>
        <v>25793.7</v>
      </c>
      <c r="H7394" s="6" t="s">
        <v>5631</v>
      </c>
      <c r="I7394" s="6" t="s">
        <v>5631</v>
      </c>
      <c r="K7394" s="6" t="s">
        <v>3156</v>
      </c>
      <c r="L7394" s="6" t="s">
        <v>5631</v>
      </c>
      <c r="M7394" s="6" t="s">
        <v>1988</v>
      </c>
    </row>
    <row r="7395" spans="1:14" ht="15" customHeight="1">
      <c r="B7395" s="6" t="s">
        <v>351</v>
      </c>
      <c r="C7395" s="6" t="s">
        <v>4283</v>
      </c>
      <c r="D7395" s="6">
        <v>3</v>
      </c>
      <c r="E7395" s="15" t="s">
        <v>3317</v>
      </c>
      <c r="F7395" s="15">
        <f>TRUNC(중기기초자료!E726 * 중기전역변수!C19, 1)</f>
        <v>24471.4</v>
      </c>
      <c r="G7395" s="15">
        <f>TRUNC(F7395*D7395, 1)</f>
        <v>73414.2</v>
      </c>
      <c r="H7395" s="6" t="s">
        <v>5631</v>
      </c>
      <c r="I7395" s="6" t="s">
        <v>5631</v>
      </c>
      <c r="K7395" s="6" t="s">
        <v>3386</v>
      </c>
      <c r="L7395" s="6" t="s">
        <v>5631</v>
      </c>
      <c r="M7395" s="6" t="s">
        <v>2435</v>
      </c>
    </row>
    <row r="7396" spans="1:14" ht="15" customHeight="1">
      <c r="B7396" s="6" t="s">
        <v>5042</v>
      </c>
      <c r="C7396" s="6" t="s">
        <v>4283</v>
      </c>
      <c r="D7396" s="6">
        <v>2</v>
      </c>
      <c r="E7396" s="15" t="s">
        <v>3317</v>
      </c>
      <c r="F7396" s="15">
        <f>TRUNC(중기기초자료!E727 * 중기전역변수!C19, 1)</f>
        <v>21767</v>
      </c>
      <c r="G7396" s="15">
        <f>TRUNC(F7396*D7396, 1)</f>
        <v>43534</v>
      </c>
      <c r="H7396" s="6" t="s">
        <v>5631</v>
      </c>
      <c r="I7396" s="6" t="s">
        <v>5631</v>
      </c>
      <c r="K7396" s="6" t="s">
        <v>2015</v>
      </c>
      <c r="L7396" s="6" t="s">
        <v>5631</v>
      </c>
      <c r="M7396" s="6" t="s">
        <v>4683</v>
      </c>
    </row>
    <row r="7397" spans="1:14" ht="15" customHeight="1">
      <c r="B7397" s="6" t="s">
        <v>968</v>
      </c>
      <c r="C7397" s="6" t="s">
        <v>4840</v>
      </c>
      <c r="D7397" s="6">
        <v>4</v>
      </c>
      <c r="E7397" s="15" t="s">
        <v>3317</v>
      </c>
      <c r="F7397" s="15">
        <f>TRUNC(중기기초자료!E724 * 중기전역변수!C19, 1)</f>
        <v>22344.7</v>
      </c>
      <c r="G7397" s="15">
        <f>TRUNC(F7397*D7397, 1)</f>
        <v>89378.8</v>
      </c>
      <c r="H7397" s="6" t="s">
        <v>5631</v>
      </c>
      <c r="I7397" s="6" t="s">
        <v>5631</v>
      </c>
      <c r="K7397" s="6" t="s">
        <v>608</v>
      </c>
      <c r="L7397" s="6" t="s">
        <v>5631</v>
      </c>
      <c r="M7397" s="6" t="s">
        <v>4927</v>
      </c>
    </row>
    <row r="7398" spans="1:14" ht="15" customHeight="1">
      <c r="B7398" s="6" t="s">
        <v>4803</v>
      </c>
      <c r="G7398" s="14">
        <f>TRUNC(G7394+G7395+G7396+G7397, 0)</f>
        <v>232120</v>
      </c>
    </row>
    <row r="7399" spans="1:14" ht="15" customHeight="1">
      <c r="B7399" s="6" t="s">
        <v>588</v>
      </c>
      <c r="G7399" s="14">
        <f>TRUNC(G7390+G7393+G7398, 0)</f>
        <v>1606282</v>
      </c>
    </row>
    <row r="7400" spans="1:14" ht="15" customHeight="1">
      <c r="A7400" s="13"/>
      <c r="B7400" s="13"/>
      <c r="C7400" s="13"/>
      <c r="D7400" s="13"/>
      <c r="E7400" s="13"/>
      <c r="F7400" s="13"/>
      <c r="G7400" s="13"/>
      <c r="H7400" s="13"/>
    </row>
    <row r="7401" spans="1:14" ht="15" customHeight="1">
      <c r="A7401" s="13" t="s">
        <v>4970</v>
      </c>
      <c r="B7401" s="13" t="s">
        <v>4250</v>
      </c>
      <c r="C7401" s="13"/>
      <c r="D7401" s="13"/>
      <c r="E7401" s="13"/>
      <c r="F7401" s="13"/>
      <c r="G7401" s="13"/>
      <c r="H7401" s="13"/>
      <c r="I7401" s="6" t="s">
        <v>5631</v>
      </c>
      <c r="J7401" s="6" t="s">
        <v>3937</v>
      </c>
    </row>
    <row r="7402" spans="1:14" ht="15" customHeight="1">
      <c r="A7402" s="13" t="s">
        <v>1567</v>
      </c>
      <c r="B7402" s="13" t="s">
        <v>181</v>
      </c>
      <c r="C7402" s="13"/>
      <c r="D7402" s="13"/>
      <c r="E7402" s="13"/>
      <c r="F7402" s="13"/>
      <c r="G7402" s="13"/>
      <c r="H7402" s="13"/>
    </row>
    <row r="7403" spans="1:14" ht="15" customHeight="1">
      <c r="A7403" s="5" t="s">
        <v>4302</v>
      </c>
      <c r="B7403" s="5"/>
      <c r="C7403" s="5" t="s">
        <v>2755</v>
      </c>
      <c r="D7403" s="5" t="s">
        <v>182</v>
      </c>
      <c r="E7403" s="5" t="s">
        <v>5266</v>
      </c>
      <c r="F7403" s="5" t="s">
        <v>1321</v>
      </c>
      <c r="G7403" s="5" t="s">
        <v>780</v>
      </c>
      <c r="H7403" s="5" t="s">
        <v>1458</v>
      </c>
    </row>
    <row r="7404" spans="1:14" ht="15" customHeight="1">
      <c r="A7404" s="6" t="s">
        <v>405</v>
      </c>
      <c r="B7404" s="6" t="s">
        <v>3908</v>
      </c>
      <c r="C7404" s="6" t="s">
        <v>4793</v>
      </c>
      <c r="D7404" s="6">
        <f>(300 + 250 + 198)*10^-4</f>
        <v>7.4800000000000005E-2</v>
      </c>
      <c r="E7404" s="14" t="s">
        <v>4463</v>
      </c>
      <c r="F7404" s="14">
        <f>TRUNC(중기기초자료!F649 * 중기전역변수!C5/1000,0)</f>
        <v>8697100</v>
      </c>
      <c r="G7404" s="15">
        <f>TRUNC(F7404*D7404, 1)</f>
        <v>650543</v>
      </c>
      <c r="H7404" s="6" t="s">
        <v>5631</v>
      </c>
      <c r="I7404" s="6" t="s">
        <v>5631</v>
      </c>
      <c r="K7404" s="6" t="s">
        <v>724</v>
      </c>
      <c r="L7404" s="6" t="s">
        <v>5631</v>
      </c>
      <c r="M7404" s="6" t="s">
        <v>2798</v>
      </c>
      <c r="N7404" s="6" t="s">
        <v>166</v>
      </c>
    </row>
    <row r="7405" spans="1:14" ht="15" customHeight="1">
      <c r="B7405" s="6" t="s">
        <v>4803</v>
      </c>
      <c r="G7405" s="14">
        <f>TRUNC(G7404, 0)</f>
        <v>650543</v>
      </c>
    </row>
    <row r="7406" spans="1:14" ht="15" customHeight="1">
      <c r="A7406" s="6" t="s">
        <v>3802</v>
      </c>
      <c r="B7406" s="6" t="s">
        <v>2171</v>
      </c>
      <c r="C7406" s="6" t="s">
        <v>4283</v>
      </c>
      <c r="D7406" s="6">
        <v>649.4</v>
      </c>
      <c r="E7406" s="16" t="s">
        <v>5542</v>
      </c>
      <c r="F7406" s="16">
        <f>중기기초자료!D731</f>
        <v>1223</v>
      </c>
      <c r="G7406" s="15">
        <f>TRUNC(F7406*D7406, 1)</f>
        <v>794216.2</v>
      </c>
      <c r="H7406" s="6" t="s">
        <v>5631</v>
      </c>
      <c r="I7406" s="6" t="s">
        <v>5631</v>
      </c>
      <c r="K7406" s="6" t="s">
        <v>4778</v>
      </c>
      <c r="L7406" s="6" t="s">
        <v>5631</v>
      </c>
      <c r="M7406" s="6" t="s">
        <v>1155</v>
      </c>
    </row>
    <row r="7407" spans="1:14" ht="15" customHeight="1">
      <c r="B7407" s="6" t="s">
        <v>1786</v>
      </c>
      <c r="C7407" s="6" t="s">
        <v>4283</v>
      </c>
      <c r="D7407" s="6">
        <v>23</v>
      </c>
      <c r="E7407" s="16" t="s">
        <v>2305</v>
      </c>
      <c r="F7407" s="16">
        <v>0</v>
      </c>
      <c r="G7407" s="15">
        <f>TRUNC((G7406) * D7407/100, 1)</f>
        <v>182669.7</v>
      </c>
      <c r="H7407" s="6" t="s">
        <v>5631</v>
      </c>
      <c r="I7407" s="6" t="s">
        <v>5631</v>
      </c>
      <c r="K7407" s="6" t="s">
        <v>3313</v>
      </c>
      <c r="L7407" s="6" t="s">
        <v>5631</v>
      </c>
      <c r="M7407" s="6" t="s">
        <v>3749</v>
      </c>
      <c r="N7407" s="6" t="s">
        <v>5631</v>
      </c>
    </row>
    <row r="7408" spans="1:14" ht="15" customHeight="1">
      <c r="B7408" s="6" t="s">
        <v>4803</v>
      </c>
      <c r="G7408" s="14">
        <f>TRUNC(G7406+G7407, 0)</f>
        <v>976885</v>
      </c>
    </row>
    <row r="7409" spans="1:14" ht="15" customHeight="1">
      <c r="A7409" s="6" t="s">
        <v>2270</v>
      </c>
      <c r="B7409" s="6" t="s">
        <v>1599</v>
      </c>
      <c r="C7409" s="6" t="s">
        <v>4283</v>
      </c>
      <c r="D7409" s="6">
        <v>1</v>
      </c>
      <c r="E7409" s="15" t="s">
        <v>3317</v>
      </c>
      <c r="F7409" s="15">
        <f>TRUNC(중기기초자료!E725 * 중기전역변수!C19, 1)</f>
        <v>25793.7</v>
      </c>
      <c r="G7409" s="15">
        <f>TRUNC(F7409*D7409, 1)</f>
        <v>25793.7</v>
      </c>
      <c r="H7409" s="6" t="s">
        <v>5631</v>
      </c>
      <c r="I7409" s="6" t="s">
        <v>5631</v>
      </c>
      <c r="K7409" s="6" t="s">
        <v>3156</v>
      </c>
      <c r="L7409" s="6" t="s">
        <v>5631</v>
      </c>
      <c r="M7409" s="6" t="s">
        <v>1988</v>
      </c>
    </row>
    <row r="7410" spans="1:14" ht="15" customHeight="1">
      <c r="B7410" s="6" t="s">
        <v>351</v>
      </c>
      <c r="C7410" s="6" t="s">
        <v>4283</v>
      </c>
      <c r="D7410" s="6">
        <v>3</v>
      </c>
      <c r="E7410" s="15" t="s">
        <v>3317</v>
      </c>
      <c r="F7410" s="15">
        <f>TRUNC(중기기초자료!E726 * 중기전역변수!C19, 1)</f>
        <v>24471.4</v>
      </c>
      <c r="G7410" s="15">
        <f>TRUNC(F7410*D7410, 1)</f>
        <v>73414.2</v>
      </c>
      <c r="H7410" s="6" t="s">
        <v>5631</v>
      </c>
      <c r="I7410" s="6" t="s">
        <v>5631</v>
      </c>
      <c r="K7410" s="6" t="s">
        <v>3386</v>
      </c>
      <c r="L7410" s="6" t="s">
        <v>5631</v>
      </c>
      <c r="M7410" s="6" t="s">
        <v>2435</v>
      </c>
    </row>
    <row r="7411" spans="1:14" ht="15" customHeight="1">
      <c r="B7411" s="6" t="s">
        <v>5042</v>
      </c>
      <c r="C7411" s="6" t="s">
        <v>4283</v>
      </c>
      <c r="D7411" s="6">
        <v>2</v>
      </c>
      <c r="E7411" s="15" t="s">
        <v>3317</v>
      </c>
      <c r="F7411" s="15">
        <f>TRUNC(중기기초자료!E727 * 중기전역변수!C19, 1)</f>
        <v>21767</v>
      </c>
      <c r="G7411" s="15">
        <f>TRUNC(F7411*D7411, 1)</f>
        <v>43534</v>
      </c>
      <c r="H7411" s="6" t="s">
        <v>5631</v>
      </c>
      <c r="I7411" s="6" t="s">
        <v>5631</v>
      </c>
      <c r="K7411" s="6" t="s">
        <v>2015</v>
      </c>
      <c r="L7411" s="6" t="s">
        <v>5631</v>
      </c>
      <c r="M7411" s="6" t="s">
        <v>4683</v>
      </c>
    </row>
    <row r="7412" spans="1:14" ht="15" customHeight="1">
      <c r="B7412" s="6" t="s">
        <v>968</v>
      </c>
      <c r="C7412" s="6" t="s">
        <v>4840</v>
      </c>
      <c r="D7412" s="6">
        <v>5</v>
      </c>
      <c r="E7412" s="15" t="s">
        <v>3317</v>
      </c>
      <c r="F7412" s="15">
        <f>TRUNC(중기기초자료!E724 * 중기전역변수!C19, 1)</f>
        <v>22344.7</v>
      </c>
      <c r="G7412" s="15">
        <f>TRUNC(F7412*D7412, 1)</f>
        <v>111723.5</v>
      </c>
      <c r="H7412" s="6" t="s">
        <v>5631</v>
      </c>
      <c r="I7412" s="6" t="s">
        <v>5631</v>
      </c>
      <c r="K7412" s="6" t="s">
        <v>608</v>
      </c>
      <c r="L7412" s="6" t="s">
        <v>5631</v>
      </c>
      <c r="M7412" s="6" t="s">
        <v>4927</v>
      </c>
    </row>
    <row r="7413" spans="1:14" ht="15" customHeight="1">
      <c r="B7413" s="6" t="s">
        <v>4803</v>
      </c>
      <c r="G7413" s="14">
        <f>TRUNC(G7409+G7410+G7411+G7412, 0)</f>
        <v>254465</v>
      </c>
    </row>
    <row r="7414" spans="1:14" ht="15" customHeight="1">
      <c r="B7414" s="6" t="s">
        <v>588</v>
      </c>
      <c r="G7414" s="14">
        <f>TRUNC(G7405+G7408+G7413, 0)</f>
        <v>1881893</v>
      </c>
    </row>
    <row r="7415" spans="1:14" ht="15" customHeight="1">
      <c r="A7415" s="13"/>
      <c r="B7415" s="13"/>
      <c r="C7415" s="13"/>
      <c r="D7415" s="13"/>
      <c r="E7415" s="13"/>
      <c r="F7415" s="13"/>
      <c r="G7415" s="13"/>
      <c r="H7415" s="13"/>
    </row>
    <row r="7416" spans="1:14" ht="15" customHeight="1">
      <c r="A7416" s="13" t="s">
        <v>4970</v>
      </c>
      <c r="B7416" s="13" t="s">
        <v>2381</v>
      </c>
      <c r="C7416" s="13"/>
      <c r="D7416" s="13"/>
      <c r="E7416" s="13"/>
      <c r="F7416" s="13"/>
      <c r="G7416" s="13"/>
      <c r="H7416" s="13"/>
      <c r="I7416" s="6" t="s">
        <v>5631</v>
      </c>
      <c r="J7416" s="6" t="s">
        <v>3850</v>
      </c>
    </row>
    <row r="7417" spans="1:14" ht="15" customHeight="1">
      <c r="A7417" s="13" t="s">
        <v>1567</v>
      </c>
      <c r="B7417" s="13" t="s">
        <v>2942</v>
      </c>
      <c r="C7417" s="13"/>
      <c r="D7417" s="13"/>
      <c r="E7417" s="13"/>
      <c r="F7417" s="13"/>
      <c r="G7417" s="13"/>
      <c r="H7417" s="13"/>
    </row>
    <row r="7418" spans="1:14" ht="15" customHeight="1">
      <c r="A7418" s="5" t="s">
        <v>4302</v>
      </c>
      <c r="B7418" s="5"/>
      <c r="C7418" s="5" t="s">
        <v>2755</v>
      </c>
      <c r="D7418" s="5" t="s">
        <v>182</v>
      </c>
      <c r="E7418" s="5" t="s">
        <v>5266</v>
      </c>
      <c r="F7418" s="5" t="s">
        <v>1321</v>
      </c>
      <c r="G7418" s="5" t="s">
        <v>780</v>
      </c>
      <c r="H7418" s="5" t="s">
        <v>1458</v>
      </c>
    </row>
    <row r="7419" spans="1:14" ht="15" customHeight="1">
      <c r="A7419" s="6" t="s">
        <v>405</v>
      </c>
      <c r="B7419" s="6" t="s">
        <v>3908</v>
      </c>
      <c r="C7419" s="6" t="s">
        <v>2623</v>
      </c>
      <c r="D7419" s="6">
        <f>(300 + 250 + 198)*10^-4</f>
        <v>7.4800000000000005E-2</v>
      </c>
      <c r="E7419" s="14" t="s">
        <v>4463</v>
      </c>
      <c r="F7419" s="14">
        <f>TRUNC(중기기초자료!F650 * 중기전역변수!C5/1000,0)</f>
        <v>9566808</v>
      </c>
      <c r="G7419" s="15">
        <f>TRUNC(F7419*D7419, 1)</f>
        <v>715597.2</v>
      </c>
      <c r="H7419" s="6" t="s">
        <v>5631</v>
      </c>
      <c r="I7419" s="6" t="s">
        <v>5631</v>
      </c>
      <c r="K7419" s="6" t="s">
        <v>724</v>
      </c>
      <c r="L7419" s="6" t="s">
        <v>5631</v>
      </c>
      <c r="M7419" s="6" t="s">
        <v>2245</v>
      </c>
      <c r="N7419" s="6" t="s">
        <v>166</v>
      </c>
    </row>
    <row r="7420" spans="1:14" ht="15" customHeight="1">
      <c r="B7420" s="6" t="s">
        <v>4803</v>
      </c>
      <c r="G7420" s="14">
        <f>TRUNC(G7419, 0)</f>
        <v>715597</v>
      </c>
    </row>
    <row r="7421" spans="1:14" ht="15" customHeight="1">
      <c r="A7421" s="6" t="s">
        <v>3802</v>
      </c>
      <c r="B7421" s="6" t="s">
        <v>2171</v>
      </c>
      <c r="C7421" s="6" t="s">
        <v>4283</v>
      </c>
      <c r="D7421" s="6">
        <v>753.8</v>
      </c>
      <c r="E7421" s="16" t="s">
        <v>5542</v>
      </c>
      <c r="F7421" s="16">
        <f>중기기초자료!D731</f>
        <v>1223</v>
      </c>
      <c r="G7421" s="15">
        <f>TRUNC(F7421*D7421, 1)</f>
        <v>921897.4</v>
      </c>
      <c r="H7421" s="6" t="s">
        <v>5631</v>
      </c>
      <c r="I7421" s="6" t="s">
        <v>5631</v>
      </c>
      <c r="K7421" s="6" t="s">
        <v>498</v>
      </c>
      <c r="L7421" s="6" t="s">
        <v>5631</v>
      </c>
      <c r="M7421" s="6" t="s">
        <v>1155</v>
      </c>
    </row>
    <row r="7422" spans="1:14" ht="15" customHeight="1">
      <c r="B7422" s="6" t="s">
        <v>1786</v>
      </c>
      <c r="C7422" s="6" t="s">
        <v>4283</v>
      </c>
      <c r="D7422" s="6">
        <v>23</v>
      </c>
      <c r="E7422" s="16" t="s">
        <v>2305</v>
      </c>
      <c r="F7422" s="16">
        <v>0</v>
      </c>
      <c r="G7422" s="15">
        <f>TRUNC((G7421) * D7422/100, 1)</f>
        <v>212036.4</v>
      </c>
      <c r="H7422" s="6" t="s">
        <v>5631</v>
      </c>
      <c r="I7422" s="6" t="s">
        <v>5631</v>
      </c>
      <c r="K7422" s="6" t="s">
        <v>1863</v>
      </c>
      <c r="L7422" s="6" t="s">
        <v>5631</v>
      </c>
      <c r="M7422" s="6" t="s">
        <v>3749</v>
      </c>
      <c r="N7422" s="6" t="s">
        <v>5631</v>
      </c>
    </row>
    <row r="7423" spans="1:14" ht="15" customHeight="1">
      <c r="B7423" s="6" t="s">
        <v>4803</v>
      </c>
      <c r="G7423" s="14">
        <f>TRUNC(G7421+G7422, 0)</f>
        <v>1133933</v>
      </c>
    </row>
    <row r="7424" spans="1:14" ht="15" customHeight="1">
      <c r="A7424" s="6" t="s">
        <v>2270</v>
      </c>
      <c r="B7424" s="6" t="s">
        <v>1599</v>
      </c>
      <c r="C7424" s="6" t="s">
        <v>4283</v>
      </c>
      <c r="D7424" s="6">
        <v>1</v>
      </c>
      <c r="E7424" s="15" t="s">
        <v>3317</v>
      </c>
      <c r="F7424" s="15">
        <f>TRUNC(중기기초자료!E725 * 중기전역변수!C19, 1)</f>
        <v>25793.7</v>
      </c>
      <c r="G7424" s="15">
        <f>TRUNC(F7424*D7424, 1)</f>
        <v>25793.7</v>
      </c>
      <c r="H7424" s="6" t="s">
        <v>5631</v>
      </c>
      <c r="I7424" s="6" t="s">
        <v>5631</v>
      </c>
      <c r="K7424" s="6" t="s">
        <v>4875</v>
      </c>
      <c r="L7424" s="6" t="s">
        <v>5631</v>
      </c>
      <c r="M7424" s="6" t="s">
        <v>1988</v>
      </c>
    </row>
    <row r="7425" spans="1:14" ht="15" customHeight="1">
      <c r="B7425" s="6" t="s">
        <v>351</v>
      </c>
      <c r="C7425" s="6" t="s">
        <v>4283</v>
      </c>
      <c r="D7425" s="6">
        <v>3</v>
      </c>
      <c r="E7425" s="15" t="s">
        <v>3317</v>
      </c>
      <c r="F7425" s="15">
        <f>TRUNC(중기기초자료!E726 * 중기전역변수!C19, 1)</f>
        <v>24471.4</v>
      </c>
      <c r="G7425" s="15">
        <f>TRUNC(F7425*D7425, 1)</f>
        <v>73414.2</v>
      </c>
      <c r="H7425" s="6" t="s">
        <v>5631</v>
      </c>
      <c r="I7425" s="6" t="s">
        <v>5631</v>
      </c>
      <c r="K7425" s="6" t="s">
        <v>3386</v>
      </c>
      <c r="L7425" s="6" t="s">
        <v>5631</v>
      </c>
      <c r="M7425" s="6" t="s">
        <v>2435</v>
      </c>
    </row>
    <row r="7426" spans="1:14" ht="15" customHeight="1">
      <c r="B7426" s="6" t="s">
        <v>5042</v>
      </c>
      <c r="C7426" s="6" t="s">
        <v>4283</v>
      </c>
      <c r="D7426" s="6">
        <v>2</v>
      </c>
      <c r="E7426" s="15" t="s">
        <v>3317</v>
      </c>
      <c r="F7426" s="15">
        <f>TRUNC(중기기초자료!E727 * 중기전역변수!C19, 1)</f>
        <v>21767</v>
      </c>
      <c r="G7426" s="15">
        <f>TRUNC(F7426*D7426, 1)</f>
        <v>43534</v>
      </c>
      <c r="H7426" s="6" t="s">
        <v>5631</v>
      </c>
      <c r="I7426" s="6" t="s">
        <v>5631</v>
      </c>
      <c r="K7426" s="6" t="s">
        <v>2015</v>
      </c>
      <c r="L7426" s="6" t="s">
        <v>5631</v>
      </c>
      <c r="M7426" s="6" t="s">
        <v>4683</v>
      </c>
    </row>
    <row r="7427" spans="1:14" ht="15" customHeight="1">
      <c r="B7427" s="6" t="s">
        <v>968</v>
      </c>
      <c r="C7427" s="6" t="s">
        <v>4840</v>
      </c>
      <c r="D7427" s="6">
        <v>5</v>
      </c>
      <c r="E7427" s="15" t="s">
        <v>3317</v>
      </c>
      <c r="F7427" s="15">
        <f>TRUNC(중기기초자료!E724 * 중기전역변수!C19, 1)</f>
        <v>22344.7</v>
      </c>
      <c r="G7427" s="15">
        <f>TRUNC(F7427*D7427, 1)</f>
        <v>111723.5</v>
      </c>
      <c r="H7427" s="6" t="s">
        <v>5631</v>
      </c>
      <c r="I7427" s="6" t="s">
        <v>5631</v>
      </c>
      <c r="K7427" s="6" t="s">
        <v>608</v>
      </c>
      <c r="L7427" s="6" t="s">
        <v>5631</v>
      </c>
      <c r="M7427" s="6" t="s">
        <v>4927</v>
      </c>
    </row>
    <row r="7428" spans="1:14" ht="15" customHeight="1">
      <c r="B7428" s="6" t="s">
        <v>4803</v>
      </c>
      <c r="G7428" s="14">
        <f>TRUNC(G7424+G7425+G7426+G7427, 0)</f>
        <v>254465</v>
      </c>
    </row>
    <row r="7429" spans="1:14" ht="15" customHeight="1">
      <c r="B7429" s="6" t="s">
        <v>588</v>
      </c>
      <c r="G7429" s="14">
        <f>TRUNC(G7420+G7423+G7428, 0)</f>
        <v>2103995</v>
      </c>
    </row>
    <row r="7430" spans="1:14" ht="15" customHeight="1">
      <c r="A7430" s="13"/>
      <c r="B7430" s="13"/>
      <c r="C7430" s="13"/>
      <c r="D7430" s="13"/>
      <c r="E7430" s="13"/>
      <c r="F7430" s="13"/>
      <c r="G7430" s="13"/>
      <c r="H7430" s="13"/>
    </row>
    <row r="7431" spans="1:14" ht="15" customHeight="1">
      <c r="A7431" s="13" t="s">
        <v>4970</v>
      </c>
      <c r="B7431" s="13" t="s">
        <v>2610</v>
      </c>
      <c r="C7431" s="13"/>
      <c r="D7431" s="13"/>
      <c r="E7431" s="13"/>
      <c r="F7431" s="13"/>
      <c r="G7431" s="13"/>
      <c r="H7431" s="13"/>
      <c r="I7431" s="6" t="s">
        <v>5631</v>
      </c>
      <c r="J7431" s="6" t="s">
        <v>4831</v>
      </c>
    </row>
    <row r="7432" spans="1:14" ht="15" customHeight="1">
      <c r="A7432" s="13" t="s">
        <v>1567</v>
      </c>
      <c r="B7432" s="13" t="s">
        <v>353</v>
      </c>
      <c r="C7432" s="13"/>
      <c r="D7432" s="13"/>
      <c r="E7432" s="13"/>
      <c r="F7432" s="13"/>
      <c r="G7432" s="13"/>
      <c r="H7432" s="13"/>
    </row>
    <row r="7433" spans="1:14" ht="15" customHeight="1">
      <c r="A7433" s="5" t="s">
        <v>4302</v>
      </c>
      <c r="B7433" s="5"/>
      <c r="C7433" s="5" t="s">
        <v>2755</v>
      </c>
      <c r="D7433" s="5" t="s">
        <v>182</v>
      </c>
      <c r="E7433" s="5" t="s">
        <v>5266</v>
      </c>
      <c r="F7433" s="5" t="s">
        <v>1321</v>
      </c>
      <c r="G7433" s="5" t="s">
        <v>780</v>
      </c>
      <c r="H7433" s="5" t="s">
        <v>1458</v>
      </c>
    </row>
    <row r="7434" spans="1:14" ht="15" customHeight="1">
      <c r="A7434" s="6" t="s">
        <v>405</v>
      </c>
      <c r="B7434" s="6" t="s">
        <v>3908</v>
      </c>
      <c r="C7434" s="6" t="s">
        <v>2769</v>
      </c>
      <c r="D7434" s="6">
        <f>(300 + 250 + 198)*10^-4</f>
        <v>7.4800000000000005E-2</v>
      </c>
      <c r="E7434" s="14" t="s">
        <v>4463</v>
      </c>
      <c r="F7434" s="14">
        <f>TRUNC(중기기초자료!F651 * 중기전역변수!C5/1000,0)</f>
        <v>13102278</v>
      </c>
      <c r="G7434" s="15">
        <f>TRUNC(F7434*D7434, 1)</f>
        <v>980050.3</v>
      </c>
      <c r="H7434" s="6" t="s">
        <v>5631</v>
      </c>
      <c r="I7434" s="6" t="s">
        <v>5631</v>
      </c>
      <c r="K7434" s="6" t="s">
        <v>724</v>
      </c>
      <c r="L7434" s="6" t="s">
        <v>5631</v>
      </c>
      <c r="M7434" s="6" t="s">
        <v>5584</v>
      </c>
      <c r="N7434" s="6" t="s">
        <v>3284</v>
      </c>
    </row>
    <row r="7435" spans="1:14" ht="15" customHeight="1">
      <c r="B7435" s="6" t="s">
        <v>4803</v>
      </c>
      <c r="G7435" s="14">
        <f>TRUNC(G7434, 0)</f>
        <v>980050</v>
      </c>
    </row>
    <row r="7436" spans="1:14" ht="15" customHeight="1">
      <c r="A7436" s="6" t="s">
        <v>3802</v>
      </c>
      <c r="B7436" s="6" t="s">
        <v>2171</v>
      </c>
      <c r="C7436" s="6" t="s">
        <v>4283</v>
      </c>
      <c r="D7436" s="6">
        <v>1268</v>
      </c>
      <c r="E7436" s="16" t="s">
        <v>5542</v>
      </c>
      <c r="F7436" s="16">
        <f>중기기초자료!D731</f>
        <v>1223</v>
      </c>
      <c r="G7436" s="15">
        <f>TRUNC(F7436*D7436, 1)</f>
        <v>1550764</v>
      </c>
      <c r="H7436" s="6" t="s">
        <v>5631</v>
      </c>
      <c r="I7436" s="6" t="s">
        <v>5631</v>
      </c>
      <c r="K7436" s="6" t="s">
        <v>498</v>
      </c>
      <c r="L7436" s="6" t="s">
        <v>5631</v>
      </c>
      <c r="M7436" s="6" t="s">
        <v>1155</v>
      </c>
    </row>
    <row r="7437" spans="1:14" ht="15" customHeight="1">
      <c r="B7437" s="6" t="s">
        <v>1786</v>
      </c>
      <c r="C7437" s="6" t="s">
        <v>4283</v>
      </c>
      <c r="D7437" s="6">
        <v>23</v>
      </c>
      <c r="E7437" s="16" t="s">
        <v>2305</v>
      </c>
      <c r="F7437" s="16">
        <v>0</v>
      </c>
      <c r="G7437" s="15">
        <f>TRUNC((G7436) * D7437/100, 1)</f>
        <v>356675.7</v>
      </c>
      <c r="H7437" s="6" t="s">
        <v>5631</v>
      </c>
      <c r="I7437" s="6" t="s">
        <v>5631</v>
      </c>
      <c r="K7437" s="6" t="s">
        <v>1863</v>
      </c>
      <c r="L7437" s="6" t="s">
        <v>5631</v>
      </c>
      <c r="M7437" s="6" t="s">
        <v>3749</v>
      </c>
      <c r="N7437" s="6" t="s">
        <v>5631</v>
      </c>
    </row>
    <row r="7438" spans="1:14" ht="15" customHeight="1">
      <c r="B7438" s="6" t="s">
        <v>4803</v>
      </c>
      <c r="G7438" s="14">
        <f>TRUNC(G7436+G7437, 0)</f>
        <v>1907439</v>
      </c>
    </row>
    <row r="7439" spans="1:14" ht="15" customHeight="1">
      <c r="A7439" s="6" t="s">
        <v>2270</v>
      </c>
      <c r="B7439" s="6" t="s">
        <v>1599</v>
      </c>
      <c r="C7439" s="6" t="s">
        <v>4283</v>
      </c>
      <c r="D7439" s="6">
        <v>1</v>
      </c>
      <c r="E7439" s="15" t="s">
        <v>3317</v>
      </c>
      <c r="F7439" s="15">
        <f>TRUNC(중기기초자료!E725 * 중기전역변수!C19, 1)</f>
        <v>25793.7</v>
      </c>
      <c r="G7439" s="15">
        <f>TRUNC(F7439*D7439, 1)</f>
        <v>25793.7</v>
      </c>
      <c r="H7439" s="6" t="s">
        <v>5631</v>
      </c>
      <c r="I7439" s="6" t="s">
        <v>5631</v>
      </c>
      <c r="K7439" s="6" t="s">
        <v>4875</v>
      </c>
      <c r="L7439" s="6" t="s">
        <v>5631</v>
      </c>
      <c r="M7439" s="6" t="s">
        <v>1988</v>
      </c>
    </row>
    <row r="7440" spans="1:14" ht="15" customHeight="1">
      <c r="B7440" s="6" t="s">
        <v>351</v>
      </c>
      <c r="C7440" s="6" t="s">
        <v>4283</v>
      </c>
      <c r="D7440" s="6">
        <v>3</v>
      </c>
      <c r="E7440" s="15" t="s">
        <v>3317</v>
      </c>
      <c r="F7440" s="15">
        <f>TRUNC(중기기초자료!E726 * 중기전역변수!C19, 1)</f>
        <v>24471.4</v>
      </c>
      <c r="G7440" s="15">
        <f>TRUNC(F7440*D7440, 1)</f>
        <v>73414.2</v>
      </c>
      <c r="H7440" s="6" t="s">
        <v>5631</v>
      </c>
      <c r="I7440" s="6" t="s">
        <v>5631</v>
      </c>
      <c r="K7440" s="6" t="s">
        <v>3386</v>
      </c>
      <c r="L7440" s="6" t="s">
        <v>5631</v>
      </c>
      <c r="M7440" s="6" t="s">
        <v>2435</v>
      </c>
    </row>
    <row r="7441" spans="1:14" ht="15" customHeight="1">
      <c r="B7441" s="6" t="s">
        <v>5042</v>
      </c>
      <c r="C7441" s="6" t="s">
        <v>4283</v>
      </c>
      <c r="D7441" s="6">
        <v>2</v>
      </c>
      <c r="E7441" s="15" t="s">
        <v>3317</v>
      </c>
      <c r="F7441" s="15">
        <f>TRUNC(중기기초자료!E727 * 중기전역변수!C19, 1)</f>
        <v>21767</v>
      </c>
      <c r="G7441" s="15">
        <f>TRUNC(F7441*D7441, 1)</f>
        <v>43534</v>
      </c>
      <c r="H7441" s="6" t="s">
        <v>5631</v>
      </c>
      <c r="I7441" s="6" t="s">
        <v>5631</v>
      </c>
      <c r="K7441" s="6" t="s">
        <v>2015</v>
      </c>
      <c r="L7441" s="6" t="s">
        <v>5631</v>
      </c>
      <c r="M7441" s="6" t="s">
        <v>4683</v>
      </c>
    </row>
    <row r="7442" spans="1:14" ht="15" customHeight="1">
      <c r="B7442" s="6" t="s">
        <v>968</v>
      </c>
      <c r="C7442" s="6" t="s">
        <v>4840</v>
      </c>
      <c r="D7442" s="6">
        <v>6</v>
      </c>
      <c r="E7442" s="15" t="s">
        <v>3317</v>
      </c>
      <c r="F7442" s="15">
        <f>TRUNC(중기기초자료!E724 * 중기전역변수!C19, 1)</f>
        <v>22344.7</v>
      </c>
      <c r="G7442" s="15">
        <f>TRUNC(F7442*D7442, 1)</f>
        <v>134068.20000000001</v>
      </c>
      <c r="H7442" s="6" t="s">
        <v>5631</v>
      </c>
      <c r="I7442" s="6" t="s">
        <v>5631</v>
      </c>
      <c r="K7442" s="6" t="s">
        <v>608</v>
      </c>
      <c r="L7442" s="6" t="s">
        <v>5631</v>
      </c>
      <c r="M7442" s="6" t="s">
        <v>4927</v>
      </c>
    </row>
    <row r="7443" spans="1:14" ht="15" customHeight="1">
      <c r="B7443" s="6" t="s">
        <v>4803</v>
      </c>
      <c r="G7443" s="14">
        <f>TRUNC(G7439+G7440+G7441+G7442, 0)</f>
        <v>276810</v>
      </c>
    </row>
    <row r="7444" spans="1:14" ht="15" customHeight="1">
      <c r="B7444" s="6" t="s">
        <v>588</v>
      </c>
      <c r="G7444" s="14">
        <f>TRUNC(G7435+G7438+G7443, 0)</f>
        <v>3164299</v>
      </c>
    </row>
    <row r="7445" spans="1:14" ht="15" customHeight="1">
      <c r="A7445" s="13"/>
      <c r="B7445" s="13"/>
      <c r="C7445" s="13"/>
      <c r="D7445" s="13"/>
      <c r="E7445" s="13"/>
      <c r="F7445" s="13"/>
      <c r="G7445" s="13"/>
      <c r="H7445" s="13"/>
    </row>
    <row r="7446" spans="1:14" ht="15" customHeight="1">
      <c r="A7446" s="13" t="s">
        <v>4970</v>
      </c>
      <c r="B7446" s="13" t="s">
        <v>352</v>
      </c>
      <c r="C7446" s="13"/>
      <c r="D7446" s="13"/>
      <c r="E7446" s="13"/>
      <c r="F7446" s="13"/>
      <c r="G7446" s="13"/>
      <c r="H7446" s="13"/>
      <c r="I7446" s="6" t="s">
        <v>5631</v>
      </c>
      <c r="J7446" s="6" t="s">
        <v>4605</v>
      </c>
    </row>
    <row r="7447" spans="1:14" ht="15" customHeight="1">
      <c r="A7447" s="13" t="s">
        <v>1567</v>
      </c>
      <c r="B7447" s="13" t="s">
        <v>2770</v>
      </c>
      <c r="C7447" s="13"/>
      <c r="D7447" s="13"/>
      <c r="E7447" s="13"/>
      <c r="F7447" s="13"/>
      <c r="G7447" s="13"/>
      <c r="H7447" s="13"/>
    </row>
    <row r="7448" spans="1:14" ht="15" customHeight="1">
      <c r="A7448" s="5" t="s">
        <v>4302</v>
      </c>
      <c r="B7448" s="5"/>
      <c r="C7448" s="5" t="s">
        <v>2755</v>
      </c>
      <c r="D7448" s="5" t="s">
        <v>182</v>
      </c>
      <c r="E7448" s="5" t="s">
        <v>5266</v>
      </c>
      <c r="F7448" s="5" t="s">
        <v>1321</v>
      </c>
      <c r="G7448" s="5" t="s">
        <v>780</v>
      </c>
      <c r="H7448" s="5" t="s">
        <v>1458</v>
      </c>
    </row>
    <row r="7449" spans="1:14" ht="15" customHeight="1">
      <c r="A7449" s="6" t="s">
        <v>405</v>
      </c>
      <c r="B7449" s="6" t="s">
        <v>3908</v>
      </c>
      <c r="C7449" s="6" t="s">
        <v>147</v>
      </c>
      <c r="D7449" s="6">
        <f>(300 + 250 + 198)*10^-4</f>
        <v>7.4800000000000005E-2</v>
      </c>
      <c r="E7449" s="14" t="s">
        <v>4463</v>
      </c>
      <c r="F7449" s="14">
        <f>TRUNC(중기기초자료!F652 * 중기전역변수!C5/1000,0)</f>
        <v>17548832</v>
      </c>
      <c r="G7449" s="15">
        <f>TRUNC(F7449*D7449, 1)</f>
        <v>1312652.6000000001</v>
      </c>
      <c r="H7449" s="6" t="s">
        <v>5631</v>
      </c>
      <c r="I7449" s="6" t="s">
        <v>5631</v>
      </c>
      <c r="K7449" s="6" t="s">
        <v>724</v>
      </c>
      <c r="L7449" s="6" t="s">
        <v>5631</v>
      </c>
      <c r="M7449" s="6" t="s">
        <v>2532</v>
      </c>
      <c r="N7449" s="6" t="s">
        <v>3284</v>
      </c>
    </row>
    <row r="7450" spans="1:14" ht="15" customHeight="1">
      <c r="B7450" s="6" t="s">
        <v>4803</v>
      </c>
      <c r="G7450" s="14">
        <f>TRUNC(G7449, 0)</f>
        <v>1312652</v>
      </c>
    </row>
    <row r="7451" spans="1:14" ht="15" customHeight="1">
      <c r="A7451" s="6" t="s">
        <v>3802</v>
      </c>
      <c r="B7451" s="6" t="s">
        <v>2171</v>
      </c>
      <c r="C7451" s="6" t="s">
        <v>4283</v>
      </c>
      <c r="D7451" s="6">
        <v>1690</v>
      </c>
      <c r="E7451" s="16" t="s">
        <v>5542</v>
      </c>
      <c r="F7451" s="16">
        <f>중기기초자료!D731</f>
        <v>1223</v>
      </c>
      <c r="G7451" s="15">
        <f>TRUNC(F7451*D7451, 1)</f>
        <v>2066870</v>
      </c>
      <c r="H7451" s="6" t="s">
        <v>5631</v>
      </c>
      <c r="I7451" s="6" t="s">
        <v>5631</v>
      </c>
      <c r="K7451" s="6" t="s">
        <v>498</v>
      </c>
      <c r="L7451" s="6" t="s">
        <v>5631</v>
      </c>
      <c r="M7451" s="6" t="s">
        <v>1155</v>
      </c>
    </row>
    <row r="7452" spans="1:14" ht="15" customHeight="1">
      <c r="B7452" s="6" t="s">
        <v>1786</v>
      </c>
      <c r="C7452" s="6" t="s">
        <v>4283</v>
      </c>
      <c r="D7452" s="6">
        <v>23</v>
      </c>
      <c r="E7452" s="16" t="s">
        <v>2305</v>
      </c>
      <c r="F7452" s="16">
        <v>0</v>
      </c>
      <c r="G7452" s="15">
        <f>TRUNC((G7451) * D7452/100, 1)</f>
        <v>475380.1</v>
      </c>
      <c r="H7452" s="6" t="s">
        <v>5631</v>
      </c>
      <c r="I7452" s="6" t="s">
        <v>5631</v>
      </c>
      <c r="K7452" s="6" t="s">
        <v>1863</v>
      </c>
      <c r="L7452" s="6" t="s">
        <v>5631</v>
      </c>
      <c r="M7452" s="6" t="s">
        <v>3749</v>
      </c>
      <c r="N7452" s="6" t="s">
        <v>5631</v>
      </c>
    </row>
    <row r="7453" spans="1:14" ht="15" customHeight="1">
      <c r="B7453" s="6" t="s">
        <v>4803</v>
      </c>
      <c r="G7453" s="14">
        <f>TRUNC(G7451+G7452, 0)</f>
        <v>2542250</v>
      </c>
    </row>
    <row r="7454" spans="1:14" ht="15" customHeight="1">
      <c r="A7454" s="6" t="s">
        <v>2270</v>
      </c>
      <c r="B7454" s="6" t="s">
        <v>1599</v>
      </c>
      <c r="C7454" s="6" t="s">
        <v>4283</v>
      </c>
      <c r="D7454" s="6">
        <v>1</v>
      </c>
      <c r="E7454" s="15" t="s">
        <v>3317</v>
      </c>
      <c r="F7454" s="15">
        <f>TRUNC(중기기초자료!E725 * 중기전역변수!C19, 1)</f>
        <v>25793.7</v>
      </c>
      <c r="G7454" s="15">
        <f>TRUNC(F7454*D7454, 1)</f>
        <v>25793.7</v>
      </c>
      <c r="H7454" s="6" t="s">
        <v>5631</v>
      </c>
      <c r="I7454" s="6" t="s">
        <v>5631</v>
      </c>
      <c r="K7454" s="6" t="s">
        <v>4875</v>
      </c>
      <c r="L7454" s="6" t="s">
        <v>5631</v>
      </c>
      <c r="M7454" s="6" t="s">
        <v>1988</v>
      </c>
    </row>
    <row r="7455" spans="1:14" ht="15" customHeight="1">
      <c r="B7455" s="6" t="s">
        <v>351</v>
      </c>
      <c r="C7455" s="6" t="s">
        <v>4283</v>
      </c>
      <c r="D7455" s="6">
        <v>3</v>
      </c>
      <c r="E7455" s="15" t="s">
        <v>3317</v>
      </c>
      <c r="F7455" s="15">
        <f>TRUNC(중기기초자료!E726 * 중기전역변수!C19, 1)</f>
        <v>24471.4</v>
      </c>
      <c r="G7455" s="15">
        <f>TRUNC(F7455*D7455, 1)</f>
        <v>73414.2</v>
      </c>
      <c r="H7455" s="6" t="s">
        <v>5631</v>
      </c>
      <c r="I7455" s="6" t="s">
        <v>5631</v>
      </c>
      <c r="K7455" s="6" t="s">
        <v>3386</v>
      </c>
      <c r="L7455" s="6" t="s">
        <v>5631</v>
      </c>
      <c r="M7455" s="6" t="s">
        <v>2435</v>
      </c>
    </row>
    <row r="7456" spans="1:14" ht="15" customHeight="1">
      <c r="B7456" s="6" t="s">
        <v>5042</v>
      </c>
      <c r="C7456" s="6" t="s">
        <v>4283</v>
      </c>
      <c r="D7456" s="6">
        <v>2</v>
      </c>
      <c r="E7456" s="15" t="s">
        <v>3317</v>
      </c>
      <c r="F7456" s="15">
        <f>TRUNC(중기기초자료!E727 * 중기전역변수!C19, 1)</f>
        <v>21767</v>
      </c>
      <c r="G7456" s="15">
        <f>TRUNC(F7456*D7456, 1)</f>
        <v>43534</v>
      </c>
      <c r="H7456" s="6" t="s">
        <v>5631</v>
      </c>
      <c r="I7456" s="6" t="s">
        <v>5631</v>
      </c>
      <c r="K7456" s="6" t="s">
        <v>2015</v>
      </c>
      <c r="L7456" s="6" t="s">
        <v>5631</v>
      </c>
      <c r="M7456" s="6" t="s">
        <v>4683</v>
      </c>
    </row>
    <row r="7457" spans="1:14" ht="15" customHeight="1">
      <c r="B7457" s="6" t="s">
        <v>968</v>
      </c>
      <c r="C7457" s="6" t="s">
        <v>4840</v>
      </c>
      <c r="D7457" s="6">
        <v>6</v>
      </c>
      <c r="E7457" s="15" t="s">
        <v>3317</v>
      </c>
      <c r="F7457" s="15">
        <f>TRUNC(중기기초자료!E724 * 중기전역변수!C19, 1)</f>
        <v>22344.7</v>
      </c>
      <c r="G7457" s="15">
        <f>TRUNC(F7457*D7457, 1)</f>
        <v>134068.20000000001</v>
      </c>
      <c r="H7457" s="6" t="s">
        <v>5631</v>
      </c>
      <c r="I7457" s="6" t="s">
        <v>5631</v>
      </c>
      <c r="K7457" s="6" t="s">
        <v>608</v>
      </c>
      <c r="L7457" s="6" t="s">
        <v>5631</v>
      </c>
      <c r="M7457" s="6" t="s">
        <v>4927</v>
      </c>
    </row>
    <row r="7458" spans="1:14" ht="15" customHeight="1">
      <c r="B7458" s="6" t="s">
        <v>4803</v>
      </c>
      <c r="G7458" s="14">
        <f>TRUNC(G7454+G7455+G7456+G7457, 0)</f>
        <v>276810</v>
      </c>
    </row>
    <row r="7459" spans="1:14" ht="15" customHeight="1">
      <c r="B7459" s="6" t="s">
        <v>588</v>
      </c>
      <c r="G7459" s="14">
        <f>TRUNC(G7450+G7453+G7458, 0)</f>
        <v>4131712</v>
      </c>
    </row>
    <row r="7460" spans="1:14" ht="15" customHeight="1">
      <c r="A7460" s="13"/>
      <c r="B7460" s="13"/>
      <c r="C7460" s="13"/>
      <c r="D7460" s="13"/>
      <c r="E7460" s="13"/>
      <c r="F7460" s="13"/>
      <c r="G7460" s="13"/>
      <c r="H7460" s="13"/>
    </row>
    <row r="7461" spans="1:14" ht="15" customHeight="1">
      <c r="A7461" s="13" t="s">
        <v>4970</v>
      </c>
      <c r="B7461" s="13" t="s">
        <v>5436</v>
      </c>
      <c r="C7461" s="13"/>
      <c r="D7461" s="13"/>
      <c r="E7461" s="13"/>
      <c r="F7461" s="13"/>
      <c r="G7461" s="13"/>
      <c r="H7461" s="13"/>
      <c r="I7461" s="6" t="s">
        <v>5631</v>
      </c>
      <c r="J7461" s="6" t="s">
        <v>2165</v>
      </c>
    </row>
    <row r="7462" spans="1:14" ht="15" customHeight="1">
      <c r="A7462" s="13" t="s">
        <v>1567</v>
      </c>
      <c r="B7462" s="13" t="s">
        <v>5556</v>
      </c>
      <c r="C7462" s="13"/>
      <c r="D7462" s="13"/>
      <c r="E7462" s="13"/>
      <c r="F7462" s="13"/>
      <c r="G7462" s="13"/>
      <c r="H7462" s="13"/>
    </row>
    <row r="7463" spans="1:14" ht="15" customHeight="1">
      <c r="A7463" s="5" t="s">
        <v>4302</v>
      </c>
      <c r="B7463" s="5"/>
      <c r="C7463" s="5" t="s">
        <v>2755</v>
      </c>
      <c r="D7463" s="5" t="s">
        <v>182</v>
      </c>
      <c r="E7463" s="5" t="s">
        <v>5266</v>
      </c>
      <c r="F7463" s="5" t="s">
        <v>1321</v>
      </c>
      <c r="G7463" s="5" t="s">
        <v>780</v>
      </c>
      <c r="H7463" s="5" t="s">
        <v>1458</v>
      </c>
    </row>
    <row r="7464" spans="1:14" ht="15" customHeight="1">
      <c r="A7464" s="6" t="s">
        <v>405</v>
      </c>
      <c r="B7464" s="6" t="s">
        <v>3908</v>
      </c>
      <c r="C7464" s="6" t="s">
        <v>5243</v>
      </c>
      <c r="D7464" s="6">
        <f>(300 + 250 + 198)*10^-4</f>
        <v>7.4800000000000005E-2</v>
      </c>
      <c r="E7464" s="14" t="s">
        <v>4463</v>
      </c>
      <c r="F7464" s="14">
        <f>TRUNC(중기기초자료!F653 * 중기전역변수!C5/1000,0)</f>
        <v>26567912</v>
      </c>
      <c r="G7464" s="15">
        <f>TRUNC(F7464*D7464, 1)</f>
        <v>1987279.8</v>
      </c>
      <c r="H7464" s="6" t="s">
        <v>5631</v>
      </c>
      <c r="I7464" s="6" t="s">
        <v>5631</v>
      </c>
      <c r="K7464" s="6" t="s">
        <v>724</v>
      </c>
      <c r="L7464" s="6" t="s">
        <v>5631</v>
      </c>
      <c r="M7464" s="6" t="s">
        <v>4516</v>
      </c>
      <c r="N7464" s="6" t="s">
        <v>166</v>
      </c>
    </row>
    <row r="7465" spans="1:14" ht="15" customHeight="1">
      <c r="B7465" s="6" t="s">
        <v>4803</v>
      </c>
      <c r="G7465" s="14">
        <f>TRUNC(G7464, 0)</f>
        <v>1987279</v>
      </c>
    </row>
    <row r="7466" spans="1:14" ht="15" customHeight="1">
      <c r="A7466" s="6" t="s">
        <v>3802</v>
      </c>
      <c r="B7466" s="6" t="s">
        <v>2171</v>
      </c>
      <c r="C7466" s="6" t="s">
        <v>4283</v>
      </c>
      <c r="D7466" s="6">
        <v>2291.9</v>
      </c>
      <c r="E7466" s="16" t="s">
        <v>5542</v>
      </c>
      <c r="F7466" s="16">
        <f>중기기초자료!D731</f>
        <v>1223</v>
      </c>
      <c r="G7466" s="15">
        <f>TRUNC(F7466*D7466, 1)</f>
        <v>2802993.7</v>
      </c>
      <c r="H7466" s="6" t="s">
        <v>5631</v>
      </c>
      <c r="I7466" s="6" t="s">
        <v>5631</v>
      </c>
      <c r="K7466" s="6" t="s">
        <v>498</v>
      </c>
      <c r="L7466" s="6" t="s">
        <v>5631</v>
      </c>
      <c r="M7466" s="6" t="s">
        <v>1155</v>
      </c>
    </row>
    <row r="7467" spans="1:14" ht="15" customHeight="1">
      <c r="B7467" s="6" t="s">
        <v>1786</v>
      </c>
      <c r="C7467" s="6" t="s">
        <v>4283</v>
      </c>
      <c r="D7467" s="6">
        <v>15.5</v>
      </c>
      <c r="E7467" s="16" t="s">
        <v>2305</v>
      </c>
      <c r="F7467" s="16">
        <v>0</v>
      </c>
      <c r="G7467" s="15">
        <f>TRUNC((G7466) * D7467/100, 1)</f>
        <v>434464</v>
      </c>
      <c r="H7467" s="6" t="s">
        <v>5631</v>
      </c>
      <c r="I7467" s="6" t="s">
        <v>5631</v>
      </c>
      <c r="K7467" s="6" t="s">
        <v>1863</v>
      </c>
      <c r="L7467" s="6" t="s">
        <v>5631</v>
      </c>
      <c r="M7467" s="6" t="s">
        <v>3749</v>
      </c>
      <c r="N7467" s="6" t="s">
        <v>5631</v>
      </c>
    </row>
    <row r="7468" spans="1:14" ht="15" customHeight="1">
      <c r="B7468" s="6" t="s">
        <v>4803</v>
      </c>
      <c r="G7468" s="14">
        <f>TRUNC(G7466+G7467, 0)</f>
        <v>3237457</v>
      </c>
    </row>
    <row r="7469" spans="1:14" ht="15" customHeight="1">
      <c r="A7469" s="6" t="s">
        <v>2270</v>
      </c>
      <c r="B7469" s="6" t="s">
        <v>1599</v>
      </c>
      <c r="C7469" s="6" t="s">
        <v>4283</v>
      </c>
      <c r="D7469" s="6">
        <v>1</v>
      </c>
      <c r="E7469" s="15" t="s">
        <v>3317</v>
      </c>
      <c r="F7469" s="15">
        <f>TRUNC(중기기초자료!E725 * 중기전역변수!C19, 1)</f>
        <v>25793.7</v>
      </c>
      <c r="G7469" s="15">
        <f>TRUNC(F7469*D7469, 1)</f>
        <v>25793.7</v>
      </c>
      <c r="H7469" s="6" t="s">
        <v>5631</v>
      </c>
      <c r="I7469" s="6" t="s">
        <v>5631</v>
      </c>
      <c r="K7469" s="6" t="s">
        <v>4875</v>
      </c>
      <c r="L7469" s="6" t="s">
        <v>5631</v>
      </c>
      <c r="M7469" s="6" t="s">
        <v>1988</v>
      </c>
    </row>
    <row r="7470" spans="1:14" ht="15" customHeight="1">
      <c r="B7470" s="6" t="s">
        <v>351</v>
      </c>
      <c r="C7470" s="6" t="s">
        <v>4283</v>
      </c>
      <c r="D7470" s="6">
        <v>3</v>
      </c>
      <c r="E7470" s="15" t="s">
        <v>3317</v>
      </c>
      <c r="F7470" s="15">
        <f>TRUNC(중기기초자료!E726 * 중기전역변수!C19, 1)</f>
        <v>24471.4</v>
      </c>
      <c r="G7470" s="15">
        <f>TRUNC(F7470*D7470, 1)</f>
        <v>73414.2</v>
      </c>
      <c r="H7470" s="6" t="s">
        <v>5631</v>
      </c>
      <c r="I7470" s="6" t="s">
        <v>5631</v>
      </c>
      <c r="K7470" s="6" t="s">
        <v>3386</v>
      </c>
      <c r="L7470" s="6" t="s">
        <v>5631</v>
      </c>
      <c r="M7470" s="6" t="s">
        <v>2435</v>
      </c>
    </row>
    <row r="7471" spans="1:14" ht="15" customHeight="1">
      <c r="B7471" s="6" t="s">
        <v>5042</v>
      </c>
      <c r="C7471" s="6" t="s">
        <v>4283</v>
      </c>
      <c r="D7471" s="6">
        <v>2</v>
      </c>
      <c r="E7471" s="15" t="s">
        <v>3317</v>
      </c>
      <c r="F7471" s="15">
        <f>TRUNC(중기기초자료!E727 * 중기전역변수!C19, 1)</f>
        <v>21767</v>
      </c>
      <c r="G7471" s="15">
        <f>TRUNC(F7471*D7471, 1)</f>
        <v>43534</v>
      </c>
      <c r="H7471" s="6" t="s">
        <v>5631</v>
      </c>
      <c r="I7471" s="6" t="s">
        <v>5631</v>
      </c>
      <c r="K7471" s="6" t="s">
        <v>2015</v>
      </c>
      <c r="L7471" s="6" t="s">
        <v>5631</v>
      </c>
      <c r="M7471" s="6" t="s">
        <v>4683</v>
      </c>
    </row>
    <row r="7472" spans="1:14" ht="15" customHeight="1">
      <c r="B7472" s="6" t="s">
        <v>968</v>
      </c>
      <c r="C7472" s="6" t="s">
        <v>4840</v>
      </c>
      <c r="D7472" s="6">
        <v>6</v>
      </c>
      <c r="E7472" s="15" t="s">
        <v>3317</v>
      </c>
      <c r="F7472" s="15">
        <f>TRUNC(중기기초자료!E724 * 중기전역변수!C19, 1)</f>
        <v>22344.7</v>
      </c>
      <c r="G7472" s="15">
        <f>TRUNC(F7472*D7472, 1)</f>
        <v>134068.20000000001</v>
      </c>
      <c r="H7472" s="6" t="s">
        <v>5631</v>
      </c>
      <c r="I7472" s="6" t="s">
        <v>5631</v>
      </c>
      <c r="K7472" s="6" t="s">
        <v>608</v>
      </c>
      <c r="L7472" s="6" t="s">
        <v>5631</v>
      </c>
      <c r="M7472" s="6" t="s">
        <v>4927</v>
      </c>
    </row>
    <row r="7473" spans="1:14" ht="15" customHeight="1">
      <c r="B7473" s="6" t="s">
        <v>4803</v>
      </c>
      <c r="G7473" s="14">
        <f>TRUNC(G7469+G7470+G7471+G7472, 0)</f>
        <v>276810</v>
      </c>
    </row>
    <row r="7474" spans="1:14" ht="15" customHeight="1">
      <c r="B7474" s="6" t="s">
        <v>588</v>
      </c>
      <c r="G7474" s="14">
        <f>TRUNC(G7465+G7468+G7473, 0)</f>
        <v>5501546</v>
      </c>
    </row>
    <row r="7475" spans="1:14" ht="15" customHeight="1">
      <c r="A7475" s="13"/>
      <c r="B7475" s="13"/>
      <c r="C7475" s="13"/>
      <c r="D7475" s="13"/>
      <c r="E7475" s="13"/>
      <c r="F7475" s="13"/>
      <c r="G7475" s="13"/>
      <c r="H7475" s="13"/>
    </row>
    <row r="7476" spans="1:14" ht="15" customHeight="1">
      <c r="A7476" s="13" t="s">
        <v>4970</v>
      </c>
      <c r="B7476" s="13" t="s">
        <v>2168</v>
      </c>
      <c r="C7476" s="13"/>
      <c r="D7476" s="13"/>
      <c r="E7476" s="13"/>
      <c r="F7476" s="13"/>
      <c r="G7476" s="13"/>
      <c r="H7476" s="13"/>
      <c r="I7476" s="6" t="s">
        <v>5631</v>
      </c>
      <c r="J7476" s="6" t="s">
        <v>4979</v>
      </c>
    </row>
    <row r="7477" spans="1:14" ht="15" customHeight="1">
      <c r="A7477" s="13" t="s">
        <v>1567</v>
      </c>
      <c r="B7477" s="13" t="s">
        <v>870</v>
      </c>
      <c r="C7477" s="13"/>
      <c r="D7477" s="13"/>
      <c r="E7477" s="13"/>
      <c r="F7477" s="13"/>
      <c r="G7477" s="13"/>
      <c r="H7477" s="13"/>
    </row>
    <row r="7478" spans="1:14" ht="15" customHeight="1">
      <c r="A7478" s="5" t="s">
        <v>4302</v>
      </c>
      <c r="B7478" s="5"/>
      <c r="C7478" s="5" t="s">
        <v>2755</v>
      </c>
      <c r="D7478" s="5" t="s">
        <v>182</v>
      </c>
      <c r="E7478" s="5" t="s">
        <v>5266</v>
      </c>
      <c r="F7478" s="5" t="s">
        <v>1321</v>
      </c>
      <c r="G7478" s="5" t="s">
        <v>780</v>
      </c>
      <c r="H7478" s="5" t="s">
        <v>1458</v>
      </c>
    </row>
    <row r="7479" spans="1:14" ht="15" customHeight="1">
      <c r="A7479" s="6" t="s">
        <v>405</v>
      </c>
      <c r="B7479" s="6" t="s">
        <v>3908</v>
      </c>
      <c r="C7479" s="6" t="s">
        <v>831</v>
      </c>
      <c r="D7479" s="6">
        <f>(300 + 250 + 198)*10^-4</f>
        <v>7.4800000000000005E-2</v>
      </c>
      <c r="E7479" s="14" t="s">
        <v>4463</v>
      </c>
      <c r="F7479" s="14">
        <f>TRUNC(중기기초자료!F654 * 중기전역변수!C5/1000,0)</f>
        <v>46574848</v>
      </c>
      <c r="G7479" s="15">
        <f>TRUNC(F7479*D7479, 1)</f>
        <v>3483798.6</v>
      </c>
      <c r="H7479" s="6" t="s">
        <v>5631</v>
      </c>
      <c r="I7479" s="6" t="s">
        <v>5631</v>
      </c>
      <c r="K7479" s="6" t="s">
        <v>724</v>
      </c>
      <c r="L7479" s="6" t="s">
        <v>5631</v>
      </c>
      <c r="M7479" s="6" t="s">
        <v>495</v>
      </c>
      <c r="N7479" s="6" t="s">
        <v>166</v>
      </c>
    </row>
    <row r="7480" spans="1:14" ht="15" customHeight="1">
      <c r="B7480" s="6" t="s">
        <v>4803</v>
      </c>
      <c r="G7480" s="14">
        <f>TRUNC(G7479, 0)</f>
        <v>3483798</v>
      </c>
    </row>
    <row r="7481" spans="1:14" ht="15" customHeight="1">
      <c r="A7481" s="6" t="s">
        <v>3802</v>
      </c>
      <c r="B7481" s="6" t="s">
        <v>2171</v>
      </c>
      <c r="C7481" s="6" t="s">
        <v>4283</v>
      </c>
      <c r="D7481" s="6">
        <v>3819.9</v>
      </c>
      <c r="E7481" s="16" t="s">
        <v>5542</v>
      </c>
      <c r="F7481" s="16">
        <f>중기기초자료!D731</f>
        <v>1223</v>
      </c>
      <c r="G7481" s="15">
        <f>TRUNC(F7481*D7481, 1)</f>
        <v>4671737.7</v>
      </c>
      <c r="H7481" s="6" t="s">
        <v>5631</v>
      </c>
      <c r="I7481" s="6" t="s">
        <v>5631</v>
      </c>
      <c r="K7481" s="6" t="s">
        <v>498</v>
      </c>
      <c r="L7481" s="6" t="s">
        <v>5631</v>
      </c>
      <c r="M7481" s="6" t="s">
        <v>1155</v>
      </c>
    </row>
    <row r="7482" spans="1:14" ht="15" customHeight="1">
      <c r="B7482" s="6" t="s">
        <v>1786</v>
      </c>
      <c r="C7482" s="6" t="s">
        <v>4283</v>
      </c>
      <c r="D7482" s="6">
        <v>15.5</v>
      </c>
      <c r="E7482" s="16" t="s">
        <v>2305</v>
      </c>
      <c r="F7482" s="16">
        <v>0</v>
      </c>
      <c r="G7482" s="15">
        <f>TRUNC((G7481) * D7482/100, 1)</f>
        <v>724119.3</v>
      </c>
      <c r="H7482" s="6" t="s">
        <v>5631</v>
      </c>
      <c r="I7482" s="6" t="s">
        <v>5631</v>
      </c>
      <c r="K7482" s="6" t="s">
        <v>1863</v>
      </c>
      <c r="L7482" s="6" t="s">
        <v>5631</v>
      </c>
      <c r="M7482" s="6" t="s">
        <v>3749</v>
      </c>
      <c r="N7482" s="6" t="s">
        <v>5631</v>
      </c>
    </row>
    <row r="7483" spans="1:14" ht="15" customHeight="1">
      <c r="B7483" s="6" t="s">
        <v>4803</v>
      </c>
      <c r="G7483" s="14">
        <f>TRUNC(G7481+G7482, 0)</f>
        <v>5395857</v>
      </c>
    </row>
    <row r="7484" spans="1:14" ht="15" customHeight="1">
      <c r="A7484" s="6" t="s">
        <v>2270</v>
      </c>
      <c r="B7484" s="6" t="s">
        <v>1599</v>
      </c>
      <c r="C7484" s="6" t="s">
        <v>4283</v>
      </c>
      <c r="D7484" s="6">
        <v>1</v>
      </c>
      <c r="E7484" s="15" t="s">
        <v>3317</v>
      </c>
      <c r="F7484" s="15">
        <f>TRUNC(중기기초자료!E725 * 중기전역변수!C19, 1)</f>
        <v>25793.7</v>
      </c>
      <c r="G7484" s="15">
        <f>TRUNC(F7484*D7484, 1)</f>
        <v>25793.7</v>
      </c>
      <c r="H7484" s="6" t="s">
        <v>5631</v>
      </c>
      <c r="I7484" s="6" t="s">
        <v>5631</v>
      </c>
      <c r="K7484" s="6" t="s">
        <v>4875</v>
      </c>
      <c r="L7484" s="6" t="s">
        <v>5631</v>
      </c>
      <c r="M7484" s="6" t="s">
        <v>1988</v>
      </c>
    </row>
    <row r="7485" spans="1:14" ht="15" customHeight="1">
      <c r="B7485" s="6" t="s">
        <v>351</v>
      </c>
      <c r="C7485" s="6" t="s">
        <v>4283</v>
      </c>
      <c r="D7485" s="6">
        <v>3</v>
      </c>
      <c r="E7485" s="15" t="s">
        <v>3317</v>
      </c>
      <c r="F7485" s="15">
        <f>TRUNC(중기기초자료!E726 * 중기전역변수!C19, 1)</f>
        <v>24471.4</v>
      </c>
      <c r="G7485" s="15">
        <f>TRUNC(F7485*D7485, 1)</f>
        <v>73414.2</v>
      </c>
      <c r="H7485" s="6" t="s">
        <v>5631</v>
      </c>
      <c r="I7485" s="6" t="s">
        <v>5631</v>
      </c>
      <c r="K7485" s="6" t="s">
        <v>3386</v>
      </c>
      <c r="L7485" s="6" t="s">
        <v>5631</v>
      </c>
      <c r="M7485" s="6" t="s">
        <v>2435</v>
      </c>
    </row>
    <row r="7486" spans="1:14" ht="15" customHeight="1">
      <c r="B7486" s="6" t="s">
        <v>5042</v>
      </c>
      <c r="C7486" s="6" t="s">
        <v>4283</v>
      </c>
      <c r="D7486" s="6">
        <v>2</v>
      </c>
      <c r="E7486" s="15" t="s">
        <v>3317</v>
      </c>
      <c r="F7486" s="15">
        <f>TRUNC(중기기초자료!E727 * 중기전역변수!C19, 1)</f>
        <v>21767</v>
      </c>
      <c r="G7486" s="15">
        <f>TRUNC(F7486*D7486, 1)</f>
        <v>43534</v>
      </c>
      <c r="H7486" s="6" t="s">
        <v>5631</v>
      </c>
      <c r="I7486" s="6" t="s">
        <v>5631</v>
      </c>
      <c r="K7486" s="6" t="s">
        <v>2015</v>
      </c>
      <c r="L7486" s="6" t="s">
        <v>5631</v>
      </c>
      <c r="M7486" s="6" t="s">
        <v>4683</v>
      </c>
    </row>
    <row r="7487" spans="1:14" ht="15" customHeight="1">
      <c r="B7487" s="6" t="s">
        <v>968</v>
      </c>
      <c r="C7487" s="6" t="s">
        <v>4840</v>
      </c>
      <c r="D7487" s="6">
        <v>8</v>
      </c>
      <c r="E7487" s="15" t="s">
        <v>3317</v>
      </c>
      <c r="F7487" s="15">
        <f>TRUNC(중기기초자료!E724 * 중기전역변수!C19, 1)</f>
        <v>22344.7</v>
      </c>
      <c r="G7487" s="15">
        <f>TRUNC(F7487*D7487, 1)</f>
        <v>178757.6</v>
      </c>
      <c r="H7487" s="6" t="s">
        <v>5631</v>
      </c>
      <c r="I7487" s="6" t="s">
        <v>5631</v>
      </c>
      <c r="K7487" s="6" t="s">
        <v>608</v>
      </c>
      <c r="L7487" s="6" t="s">
        <v>5631</v>
      </c>
      <c r="M7487" s="6" t="s">
        <v>4927</v>
      </c>
    </row>
    <row r="7488" spans="1:14" ht="15" customHeight="1">
      <c r="B7488" s="6" t="s">
        <v>4803</v>
      </c>
      <c r="G7488" s="14">
        <f>TRUNC(G7484+G7485+G7486+G7487, 0)</f>
        <v>321499</v>
      </c>
    </row>
    <row r="7489" spans="1:14" ht="15" customHeight="1">
      <c r="B7489" s="6" t="s">
        <v>588</v>
      </c>
      <c r="G7489" s="14">
        <f>TRUNC(G7480+G7483+G7488, 0)</f>
        <v>9201154</v>
      </c>
    </row>
    <row r="7490" spans="1:14" ht="15" customHeight="1">
      <c r="A7490" s="13"/>
      <c r="B7490" s="13"/>
      <c r="C7490" s="13"/>
      <c r="D7490" s="13"/>
      <c r="E7490" s="13"/>
      <c r="F7490" s="13"/>
      <c r="G7490" s="13"/>
      <c r="H7490" s="13"/>
    </row>
    <row r="7491" spans="1:14" ht="15" customHeight="1">
      <c r="A7491" s="13" t="s">
        <v>4970</v>
      </c>
      <c r="B7491" s="13" t="s">
        <v>1199</v>
      </c>
      <c r="C7491" s="13"/>
      <c r="D7491" s="13"/>
      <c r="E7491" s="13"/>
      <c r="F7491" s="13"/>
      <c r="G7491" s="13"/>
      <c r="H7491" s="13"/>
      <c r="I7491" s="6" t="s">
        <v>5631</v>
      </c>
      <c r="J7491" s="6" t="s">
        <v>4267</v>
      </c>
    </row>
    <row r="7492" spans="1:14" ht="15" customHeight="1">
      <c r="A7492" s="13" t="s">
        <v>1567</v>
      </c>
      <c r="B7492" s="13" t="s">
        <v>2629</v>
      </c>
      <c r="C7492" s="13"/>
      <c r="D7492" s="13"/>
      <c r="E7492" s="13"/>
      <c r="F7492" s="13"/>
      <c r="G7492" s="13"/>
      <c r="H7492" s="13"/>
    </row>
    <row r="7493" spans="1:14" ht="15" customHeight="1">
      <c r="A7493" s="5" t="s">
        <v>4302</v>
      </c>
      <c r="B7493" s="5"/>
      <c r="C7493" s="5" t="s">
        <v>2755</v>
      </c>
      <c r="D7493" s="5" t="s">
        <v>182</v>
      </c>
      <c r="E7493" s="5" t="s">
        <v>5266</v>
      </c>
      <c r="F7493" s="5" t="s">
        <v>1321</v>
      </c>
      <c r="G7493" s="5" t="s">
        <v>780</v>
      </c>
      <c r="H7493" s="5" t="s">
        <v>1458</v>
      </c>
    </row>
    <row r="7494" spans="1:14" ht="15" customHeight="1">
      <c r="A7494" s="6" t="s">
        <v>405</v>
      </c>
      <c r="B7494" s="6" t="s">
        <v>5503</v>
      </c>
      <c r="C7494" s="6" t="s">
        <v>105</v>
      </c>
      <c r="D7494" s="6">
        <f>(450 + 375 + 298)*10^-4</f>
        <v>0.11230000000000001</v>
      </c>
      <c r="E7494" s="14" t="s">
        <v>4463</v>
      </c>
      <c r="F7494" s="14">
        <f>TRUNC(중기기초자료!F655 * 중기전역변수!C5/1000,0)</f>
        <v>180956</v>
      </c>
      <c r="G7494" s="15">
        <f>TRUNC(F7494*D7494, 1)</f>
        <v>20321.3</v>
      </c>
      <c r="H7494" s="6" t="s">
        <v>5631</v>
      </c>
      <c r="I7494" s="6" t="s">
        <v>5631</v>
      </c>
      <c r="K7494" s="6" t="s">
        <v>724</v>
      </c>
      <c r="L7494" s="6" t="s">
        <v>5631</v>
      </c>
      <c r="M7494" s="6" t="s">
        <v>3228</v>
      </c>
      <c r="N7494" s="6" t="s">
        <v>533</v>
      </c>
    </row>
    <row r="7495" spans="1:14" ht="15" customHeight="1">
      <c r="B7495" s="6" t="s">
        <v>4803</v>
      </c>
      <c r="G7495" s="14">
        <f>TRUNC(G7494, 0)</f>
        <v>20321</v>
      </c>
    </row>
    <row r="7496" spans="1:14" ht="15" customHeight="1">
      <c r="A7496" s="6" t="s">
        <v>3802</v>
      </c>
      <c r="B7496" s="6" t="s">
        <v>2171</v>
      </c>
      <c r="C7496" s="6" t="s">
        <v>4283</v>
      </c>
      <c r="D7496" s="6">
        <v>12.7</v>
      </c>
      <c r="E7496" s="16" t="s">
        <v>5542</v>
      </c>
      <c r="F7496" s="16">
        <f>중기기초자료!D731</f>
        <v>1223</v>
      </c>
      <c r="G7496" s="15">
        <f>TRUNC(F7496*D7496, 1)</f>
        <v>15532.1</v>
      </c>
      <c r="H7496" s="6" t="s">
        <v>5631</v>
      </c>
      <c r="I7496" s="6" t="s">
        <v>5631</v>
      </c>
      <c r="K7496" s="6" t="s">
        <v>4778</v>
      </c>
      <c r="L7496" s="6" t="s">
        <v>5631</v>
      </c>
      <c r="M7496" s="6" t="s">
        <v>1155</v>
      </c>
    </row>
    <row r="7497" spans="1:14" ht="15" customHeight="1">
      <c r="B7497" s="6" t="s">
        <v>1786</v>
      </c>
      <c r="C7497" s="6" t="s">
        <v>4283</v>
      </c>
      <c r="D7497" s="6">
        <v>63</v>
      </c>
      <c r="E7497" s="16" t="s">
        <v>2305</v>
      </c>
      <c r="F7497" s="16">
        <v>0</v>
      </c>
      <c r="G7497" s="15">
        <f>TRUNC((G7496) * D7497/100, 1)</f>
        <v>9785.2000000000007</v>
      </c>
      <c r="H7497" s="6" t="s">
        <v>5631</v>
      </c>
      <c r="I7497" s="6" t="s">
        <v>5631</v>
      </c>
      <c r="K7497" s="6" t="s">
        <v>3313</v>
      </c>
      <c r="L7497" s="6" t="s">
        <v>5631</v>
      </c>
      <c r="M7497" s="6" t="s">
        <v>3749</v>
      </c>
      <c r="N7497" s="6" t="s">
        <v>5631</v>
      </c>
    </row>
    <row r="7498" spans="1:14" ht="15" customHeight="1">
      <c r="B7498" s="6" t="s">
        <v>4803</v>
      </c>
      <c r="G7498" s="14">
        <f>TRUNC(G7496+G7497, 0)</f>
        <v>25317</v>
      </c>
    </row>
    <row r="7499" spans="1:14" ht="15" customHeight="1">
      <c r="A7499" s="6" t="s">
        <v>2270</v>
      </c>
      <c r="B7499" s="6" t="s">
        <v>1599</v>
      </c>
      <c r="C7499" s="6" t="s">
        <v>4283</v>
      </c>
      <c r="D7499" s="6">
        <v>1</v>
      </c>
      <c r="E7499" s="15" t="s">
        <v>3317</v>
      </c>
      <c r="F7499" s="15">
        <f>TRUNC(중기기초자료!E725 * 중기전역변수!C19, 1)</f>
        <v>25793.7</v>
      </c>
      <c r="G7499" s="15">
        <f>TRUNC(F7499*D7499, 1)</f>
        <v>25793.7</v>
      </c>
      <c r="H7499" s="6" t="s">
        <v>5631</v>
      </c>
      <c r="I7499" s="6" t="s">
        <v>5631</v>
      </c>
      <c r="K7499" s="6" t="s">
        <v>3156</v>
      </c>
      <c r="L7499" s="6" t="s">
        <v>5631</v>
      </c>
      <c r="M7499" s="6" t="s">
        <v>1988</v>
      </c>
    </row>
    <row r="7500" spans="1:14" ht="15" customHeight="1">
      <c r="B7500" s="6" t="s">
        <v>5042</v>
      </c>
      <c r="C7500" s="6" t="s">
        <v>4283</v>
      </c>
      <c r="D7500" s="6">
        <v>1</v>
      </c>
      <c r="E7500" s="15" t="s">
        <v>3317</v>
      </c>
      <c r="F7500" s="15">
        <f>TRUNC(중기기초자료!E727 * 중기전역변수!C19, 1)</f>
        <v>21767</v>
      </c>
      <c r="G7500" s="15">
        <f>TRUNC(F7500*D7500, 1)</f>
        <v>21767</v>
      </c>
      <c r="H7500" s="6" t="s">
        <v>5631</v>
      </c>
      <c r="I7500" s="6" t="s">
        <v>5631</v>
      </c>
      <c r="K7500" s="6" t="s">
        <v>2015</v>
      </c>
      <c r="L7500" s="6" t="s">
        <v>5631</v>
      </c>
      <c r="M7500" s="6" t="s">
        <v>4683</v>
      </c>
    </row>
    <row r="7501" spans="1:14" ht="15" customHeight="1">
      <c r="B7501" s="6" t="s">
        <v>968</v>
      </c>
      <c r="C7501" s="6" t="s">
        <v>4840</v>
      </c>
      <c r="D7501" s="6">
        <v>2</v>
      </c>
      <c r="E7501" s="15" t="s">
        <v>3317</v>
      </c>
      <c r="F7501" s="15">
        <f>TRUNC(중기기초자료!E724 * 중기전역변수!C19, 1)</f>
        <v>22344.7</v>
      </c>
      <c r="G7501" s="15">
        <f>TRUNC(F7501*D7501, 1)</f>
        <v>44689.4</v>
      </c>
      <c r="H7501" s="6" t="s">
        <v>5631</v>
      </c>
      <c r="I7501" s="6" t="s">
        <v>5631</v>
      </c>
      <c r="K7501" s="6" t="s">
        <v>608</v>
      </c>
      <c r="L7501" s="6" t="s">
        <v>5631</v>
      </c>
      <c r="M7501" s="6" t="s">
        <v>4927</v>
      </c>
    </row>
    <row r="7502" spans="1:14" ht="15" customHeight="1">
      <c r="B7502" s="6" t="s">
        <v>4803</v>
      </c>
      <c r="G7502" s="14">
        <f>TRUNC(G7499+G7500+G7501, 0)</f>
        <v>92250</v>
      </c>
    </row>
    <row r="7503" spans="1:14" ht="15" customHeight="1">
      <c r="B7503" s="6" t="s">
        <v>588</v>
      </c>
      <c r="G7503" s="14">
        <f>TRUNC(G7495+G7498+G7502, 0)</f>
        <v>137888</v>
      </c>
    </row>
    <row r="7504" spans="1:14" ht="15" customHeight="1">
      <c r="A7504" s="13"/>
      <c r="B7504" s="13"/>
      <c r="C7504" s="13"/>
      <c r="D7504" s="13"/>
      <c r="E7504" s="13"/>
      <c r="F7504" s="13"/>
      <c r="G7504" s="13"/>
      <c r="H7504" s="13"/>
    </row>
    <row r="7505" spans="1:14" ht="15" customHeight="1">
      <c r="A7505" s="13" t="s">
        <v>4970</v>
      </c>
      <c r="B7505" s="13" t="s">
        <v>356</v>
      </c>
      <c r="C7505" s="13"/>
      <c r="D7505" s="13"/>
      <c r="E7505" s="13"/>
      <c r="F7505" s="13"/>
      <c r="G7505" s="13"/>
      <c r="H7505" s="13"/>
      <c r="I7505" s="6" t="s">
        <v>5631</v>
      </c>
      <c r="J7505" s="6" t="s">
        <v>2948</v>
      </c>
    </row>
    <row r="7506" spans="1:14" ht="15" customHeight="1">
      <c r="A7506" s="13" t="s">
        <v>1567</v>
      </c>
      <c r="B7506" s="13" t="s">
        <v>2526</v>
      </c>
      <c r="C7506" s="13"/>
      <c r="D7506" s="13"/>
      <c r="E7506" s="13"/>
      <c r="F7506" s="13"/>
      <c r="G7506" s="13"/>
      <c r="H7506" s="13"/>
    </row>
    <row r="7507" spans="1:14" ht="15" customHeight="1">
      <c r="A7507" s="5" t="s">
        <v>4302</v>
      </c>
      <c r="B7507" s="5"/>
      <c r="C7507" s="5" t="s">
        <v>2755</v>
      </c>
      <c r="D7507" s="5" t="s">
        <v>182</v>
      </c>
      <c r="E7507" s="5" t="s">
        <v>5266</v>
      </c>
      <c r="F7507" s="5" t="s">
        <v>1321</v>
      </c>
      <c r="G7507" s="5" t="s">
        <v>780</v>
      </c>
      <c r="H7507" s="5" t="s">
        <v>1458</v>
      </c>
    </row>
    <row r="7508" spans="1:14" ht="15" customHeight="1">
      <c r="A7508" s="6" t="s">
        <v>405</v>
      </c>
      <c r="B7508" s="6" t="s">
        <v>5503</v>
      </c>
      <c r="C7508" s="6" t="s">
        <v>1397</v>
      </c>
      <c r="D7508" s="6">
        <f>(450 + 375 + 298)*10^-4</f>
        <v>0.11230000000000001</v>
      </c>
      <c r="E7508" s="14" t="s">
        <v>4463</v>
      </c>
      <c r="F7508" s="14">
        <f>TRUNC(중기기초자료!F656 * 중기전역변수!C5/1000,0)</f>
        <v>281491</v>
      </c>
      <c r="G7508" s="15">
        <f>TRUNC(F7508*D7508, 1)</f>
        <v>31611.4</v>
      </c>
      <c r="H7508" s="6" t="s">
        <v>5631</v>
      </c>
      <c r="I7508" s="6" t="s">
        <v>5631</v>
      </c>
      <c r="K7508" s="6" t="s">
        <v>724</v>
      </c>
      <c r="L7508" s="6" t="s">
        <v>5631</v>
      </c>
      <c r="M7508" s="6" t="s">
        <v>642</v>
      </c>
      <c r="N7508" s="6" t="s">
        <v>533</v>
      </c>
    </row>
    <row r="7509" spans="1:14" ht="15" customHeight="1">
      <c r="B7509" s="6" t="s">
        <v>4803</v>
      </c>
      <c r="G7509" s="14">
        <f>TRUNC(G7508, 0)</f>
        <v>31611</v>
      </c>
    </row>
    <row r="7510" spans="1:14" ht="15" customHeight="1">
      <c r="A7510" s="6" t="s">
        <v>3802</v>
      </c>
      <c r="B7510" s="6" t="s">
        <v>2171</v>
      </c>
      <c r="C7510" s="6" t="s">
        <v>4283</v>
      </c>
      <c r="D7510" s="6">
        <v>19.100000000000001</v>
      </c>
      <c r="E7510" s="16" t="s">
        <v>5542</v>
      </c>
      <c r="F7510" s="16">
        <f>중기기초자료!D731</f>
        <v>1223</v>
      </c>
      <c r="G7510" s="15">
        <f>TRUNC(F7510*D7510, 1)</f>
        <v>23359.3</v>
      </c>
      <c r="H7510" s="6" t="s">
        <v>5631</v>
      </c>
      <c r="I7510" s="6" t="s">
        <v>5631</v>
      </c>
      <c r="K7510" s="6" t="s">
        <v>4778</v>
      </c>
      <c r="L7510" s="6" t="s">
        <v>5631</v>
      </c>
      <c r="M7510" s="6" t="s">
        <v>1155</v>
      </c>
    </row>
    <row r="7511" spans="1:14" ht="15" customHeight="1">
      <c r="B7511" s="6" t="s">
        <v>1786</v>
      </c>
      <c r="C7511" s="6" t="s">
        <v>4283</v>
      </c>
      <c r="D7511" s="6">
        <v>63</v>
      </c>
      <c r="E7511" s="16" t="s">
        <v>2305</v>
      </c>
      <c r="F7511" s="16">
        <v>0</v>
      </c>
      <c r="G7511" s="15">
        <f>TRUNC((G7510) * D7511/100, 1)</f>
        <v>14716.3</v>
      </c>
      <c r="H7511" s="6" t="s">
        <v>5631</v>
      </c>
      <c r="I7511" s="6" t="s">
        <v>5631</v>
      </c>
      <c r="K7511" s="6" t="s">
        <v>3313</v>
      </c>
      <c r="L7511" s="6" t="s">
        <v>5631</v>
      </c>
      <c r="M7511" s="6" t="s">
        <v>3749</v>
      </c>
      <c r="N7511" s="6" t="s">
        <v>5631</v>
      </c>
    </row>
    <row r="7512" spans="1:14" ht="15" customHeight="1">
      <c r="B7512" s="6" t="s">
        <v>4803</v>
      </c>
      <c r="G7512" s="14">
        <f>TRUNC(G7510+G7511, 0)</f>
        <v>38075</v>
      </c>
    </row>
    <row r="7513" spans="1:14" ht="15" customHeight="1">
      <c r="A7513" s="6" t="s">
        <v>2270</v>
      </c>
      <c r="B7513" s="6" t="s">
        <v>1599</v>
      </c>
      <c r="C7513" s="6" t="s">
        <v>4283</v>
      </c>
      <c r="D7513" s="6">
        <v>1</v>
      </c>
      <c r="E7513" s="15" t="s">
        <v>3317</v>
      </c>
      <c r="F7513" s="15">
        <f>TRUNC(중기기초자료!E725 * 중기전역변수!C19, 1)</f>
        <v>25793.7</v>
      </c>
      <c r="G7513" s="15">
        <f>TRUNC(F7513*D7513, 1)</f>
        <v>25793.7</v>
      </c>
      <c r="H7513" s="6" t="s">
        <v>5631</v>
      </c>
      <c r="I7513" s="6" t="s">
        <v>5631</v>
      </c>
      <c r="K7513" s="6" t="s">
        <v>3156</v>
      </c>
      <c r="L7513" s="6" t="s">
        <v>5631</v>
      </c>
      <c r="M7513" s="6" t="s">
        <v>1988</v>
      </c>
    </row>
    <row r="7514" spans="1:14" ht="15" customHeight="1">
      <c r="B7514" s="6" t="s">
        <v>351</v>
      </c>
      <c r="C7514" s="6" t="s">
        <v>4283</v>
      </c>
      <c r="D7514" s="6">
        <v>1</v>
      </c>
      <c r="E7514" s="15" t="s">
        <v>3317</v>
      </c>
      <c r="F7514" s="15">
        <f>TRUNC(중기기초자료!E726 * 중기전역변수!C19, 1)</f>
        <v>24471.4</v>
      </c>
      <c r="G7514" s="15">
        <f>TRUNC(F7514*D7514, 1)</f>
        <v>24471.4</v>
      </c>
      <c r="H7514" s="6" t="s">
        <v>5631</v>
      </c>
      <c r="I7514" s="6" t="s">
        <v>5056</v>
      </c>
      <c r="K7514" s="6" t="s">
        <v>2771</v>
      </c>
      <c r="L7514" s="6" t="s">
        <v>5631</v>
      </c>
      <c r="M7514" s="6" t="s">
        <v>2435</v>
      </c>
    </row>
    <row r="7515" spans="1:14" ht="15" customHeight="1">
      <c r="B7515" s="6" t="s">
        <v>5042</v>
      </c>
      <c r="C7515" s="6" t="s">
        <v>4283</v>
      </c>
      <c r="D7515" s="6">
        <v>1</v>
      </c>
      <c r="E7515" s="15" t="s">
        <v>3317</v>
      </c>
      <c r="F7515" s="15">
        <f>TRUNC(중기기초자료!E727 * 중기전역변수!C19, 1)</f>
        <v>21767</v>
      </c>
      <c r="G7515" s="15">
        <f>TRUNC(F7515*D7515, 1)</f>
        <v>21767</v>
      </c>
      <c r="H7515" s="6" t="s">
        <v>5631</v>
      </c>
      <c r="I7515" s="6" t="s">
        <v>5631</v>
      </c>
      <c r="K7515" s="6" t="s">
        <v>2015</v>
      </c>
      <c r="L7515" s="6" t="s">
        <v>5631</v>
      </c>
      <c r="M7515" s="6" t="s">
        <v>4683</v>
      </c>
    </row>
    <row r="7516" spans="1:14" ht="15" customHeight="1">
      <c r="B7516" s="6" t="s">
        <v>968</v>
      </c>
      <c r="C7516" s="6" t="s">
        <v>4840</v>
      </c>
      <c r="D7516" s="6">
        <v>2</v>
      </c>
      <c r="E7516" s="15" t="s">
        <v>3317</v>
      </c>
      <c r="F7516" s="15">
        <f>TRUNC(중기기초자료!E724 * 중기전역변수!C19, 1)</f>
        <v>22344.7</v>
      </c>
      <c r="G7516" s="15">
        <f>TRUNC(F7516*D7516, 1)</f>
        <v>44689.4</v>
      </c>
      <c r="H7516" s="6" t="s">
        <v>5631</v>
      </c>
      <c r="I7516" s="6" t="s">
        <v>5631</v>
      </c>
      <c r="K7516" s="6" t="s">
        <v>608</v>
      </c>
      <c r="L7516" s="6" t="s">
        <v>5631</v>
      </c>
      <c r="M7516" s="6" t="s">
        <v>4927</v>
      </c>
    </row>
    <row r="7517" spans="1:14" ht="15" customHeight="1">
      <c r="B7517" s="6" t="s">
        <v>4803</v>
      </c>
      <c r="G7517" s="14">
        <f>TRUNC(G7513+G7514+G7515+G7516, 0)</f>
        <v>116721</v>
      </c>
    </row>
    <row r="7518" spans="1:14" ht="15" customHeight="1">
      <c r="B7518" s="6" t="s">
        <v>588</v>
      </c>
      <c r="G7518" s="14">
        <f>TRUNC(G7509+G7512+G7517, 0)</f>
        <v>186407</v>
      </c>
    </row>
    <row r="7519" spans="1:14" ht="15" customHeight="1">
      <c r="A7519" s="13"/>
      <c r="B7519" s="13"/>
      <c r="C7519" s="13"/>
      <c r="D7519" s="13"/>
      <c r="E7519" s="13"/>
      <c r="F7519" s="13"/>
      <c r="G7519" s="13"/>
      <c r="H7519" s="13"/>
    </row>
    <row r="7520" spans="1:14" ht="15" customHeight="1">
      <c r="A7520" s="13" t="s">
        <v>4970</v>
      </c>
      <c r="B7520" s="13" t="s">
        <v>209</v>
      </c>
      <c r="C7520" s="13"/>
      <c r="D7520" s="13"/>
      <c r="E7520" s="13"/>
      <c r="F7520" s="13"/>
      <c r="G7520" s="13"/>
      <c r="H7520" s="13"/>
      <c r="I7520" s="6" t="s">
        <v>5631</v>
      </c>
      <c r="J7520" s="6" t="s">
        <v>1530</v>
      </c>
    </row>
    <row r="7521" spans="1:14" ht="15" customHeight="1">
      <c r="A7521" s="13" t="s">
        <v>1567</v>
      </c>
      <c r="B7521" s="13" t="s">
        <v>71</v>
      </c>
      <c r="C7521" s="13"/>
      <c r="D7521" s="13"/>
      <c r="E7521" s="13"/>
      <c r="F7521" s="13"/>
      <c r="G7521" s="13"/>
      <c r="H7521" s="13"/>
    </row>
    <row r="7522" spans="1:14" ht="15" customHeight="1">
      <c r="A7522" s="5" t="s">
        <v>4302</v>
      </c>
      <c r="B7522" s="5"/>
      <c r="C7522" s="5" t="s">
        <v>2755</v>
      </c>
      <c r="D7522" s="5" t="s">
        <v>182</v>
      </c>
      <c r="E7522" s="5" t="s">
        <v>5266</v>
      </c>
      <c r="F7522" s="5" t="s">
        <v>1321</v>
      </c>
      <c r="G7522" s="5" t="s">
        <v>780</v>
      </c>
      <c r="H7522" s="5" t="s">
        <v>1458</v>
      </c>
    </row>
    <row r="7523" spans="1:14" ht="15" customHeight="1">
      <c r="A7523" s="6" t="s">
        <v>405</v>
      </c>
      <c r="B7523" s="6" t="s">
        <v>5503</v>
      </c>
      <c r="C7523" s="6" t="s">
        <v>1271</v>
      </c>
      <c r="D7523" s="6">
        <f>(450 + 375 + 298)*10^-4</f>
        <v>0.11230000000000001</v>
      </c>
      <c r="E7523" s="14" t="s">
        <v>4463</v>
      </c>
      <c r="F7523" s="14">
        <f>TRUNC(중기기초자료!F657 * 중기전역변수!C5/1000,0)</f>
        <v>386047</v>
      </c>
      <c r="G7523" s="15">
        <f>TRUNC(F7523*D7523, 1)</f>
        <v>43353</v>
      </c>
      <c r="H7523" s="6" t="s">
        <v>5631</v>
      </c>
      <c r="I7523" s="6" t="s">
        <v>5631</v>
      </c>
      <c r="K7523" s="6" t="s">
        <v>724</v>
      </c>
      <c r="L7523" s="6" t="s">
        <v>5631</v>
      </c>
      <c r="M7523" s="6" t="s">
        <v>3479</v>
      </c>
      <c r="N7523" s="6" t="s">
        <v>533</v>
      </c>
    </row>
    <row r="7524" spans="1:14" ht="15" customHeight="1">
      <c r="B7524" s="6" t="s">
        <v>4803</v>
      </c>
      <c r="G7524" s="14">
        <f>TRUNC(G7523, 0)</f>
        <v>43353</v>
      </c>
    </row>
    <row r="7525" spans="1:14" ht="15" customHeight="1">
      <c r="A7525" s="6" t="s">
        <v>3802</v>
      </c>
      <c r="B7525" s="6" t="s">
        <v>2171</v>
      </c>
      <c r="C7525" s="6" t="s">
        <v>4283</v>
      </c>
      <c r="D7525" s="6">
        <v>20.399999999999999</v>
      </c>
      <c r="E7525" s="16" t="s">
        <v>5542</v>
      </c>
      <c r="F7525" s="16">
        <f>중기기초자료!D731</f>
        <v>1223</v>
      </c>
      <c r="G7525" s="15">
        <f>TRUNC(F7525*D7525, 1)</f>
        <v>24949.200000000001</v>
      </c>
      <c r="H7525" s="6" t="s">
        <v>5631</v>
      </c>
      <c r="I7525" s="6" t="s">
        <v>5631</v>
      </c>
      <c r="K7525" s="6" t="s">
        <v>4778</v>
      </c>
      <c r="L7525" s="6" t="s">
        <v>5631</v>
      </c>
      <c r="M7525" s="6" t="s">
        <v>1155</v>
      </c>
    </row>
    <row r="7526" spans="1:14" ht="15" customHeight="1">
      <c r="B7526" s="6" t="s">
        <v>1786</v>
      </c>
      <c r="C7526" s="6" t="s">
        <v>4283</v>
      </c>
      <c r="D7526" s="6">
        <v>63</v>
      </c>
      <c r="E7526" s="16" t="s">
        <v>2305</v>
      </c>
      <c r="F7526" s="16">
        <v>0</v>
      </c>
      <c r="G7526" s="15">
        <f>TRUNC((G7525) * D7526/100, 1)</f>
        <v>15717.9</v>
      </c>
      <c r="H7526" s="6" t="s">
        <v>5631</v>
      </c>
      <c r="I7526" s="6" t="s">
        <v>5631</v>
      </c>
      <c r="K7526" s="6" t="s">
        <v>3313</v>
      </c>
      <c r="L7526" s="6" t="s">
        <v>5631</v>
      </c>
      <c r="M7526" s="6" t="s">
        <v>3749</v>
      </c>
      <c r="N7526" s="6" t="s">
        <v>5631</v>
      </c>
    </row>
    <row r="7527" spans="1:14" ht="15" customHeight="1">
      <c r="B7527" s="6" t="s">
        <v>4803</v>
      </c>
      <c r="G7527" s="14">
        <f>TRUNC(G7525+G7526, 0)</f>
        <v>40667</v>
      </c>
    </row>
    <row r="7528" spans="1:14" ht="15" customHeight="1">
      <c r="A7528" s="6" t="s">
        <v>2270</v>
      </c>
      <c r="B7528" s="6" t="s">
        <v>1599</v>
      </c>
      <c r="C7528" s="6" t="s">
        <v>4283</v>
      </c>
      <c r="D7528" s="6">
        <v>1</v>
      </c>
      <c r="E7528" s="15" t="s">
        <v>3317</v>
      </c>
      <c r="F7528" s="15">
        <f>TRUNC(중기기초자료!E725 * 중기전역변수!C19, 1)</f>
        <v>25793.7</v>
      </c>
      <c r="G7528" s="15">
        <f>TRUNC(F7528*D7528, 1)</f>
        <v>25793.7</v>
      </c>
      <c r="H7528" s="6" t="s">
        <v>5631</v>
      </c>
      <c r="I7528" s="6" t="s">
        <v>5631</v>
      </c>
      <c r="K7528" s="6" t="s">
        <v>3156</v>
      </c>
      <c r="L7528" s="6" t="s">
        <v>5631</v>
      </c>
      <c r="M7528" s="6" t="s">
        <v>1988</v>
      </c>
    </row>
    <row r="7529" spans="1:14" ht="15" customHeight="1">
      <c r="B7529" s="6" t="s">
        <v>351</v>
      </c>
      <c r="C7529" s="6" t="s">
        <v>4283</v>
      </c>
      <c r="D7529" s="6">
        <v>1</v>
      </c>
      <c r="E7529" s="15" t="s">
        <v>3317</v>
      </c>
      <c r="F7529" s="15">
        <f>TRUNC(중기기초자료!E726 * 중기전역변수!C19, 1)</f>
        <v>24471.4</v>
      </c>
      <c r="G7529" s="15">
        <f>TRUNC(F7529*D7529, 1)</f>
        <v>24471.4</v>
      </c>
      <c r="H7529" s="6" t="s">
        <v>5631</v>
      </c>
      <c r="I7529" s="6" t="s">
        <v>5056</v>
      </c>
      <c r="K7529" s="6" t="s">
        <v>2771</v>
      </c>
      <c r="L7529" s="6" t="s">
        <v>5631</v>
      </c>
      <c r="M7529" s="6" t="s">
        <v>2435</v>
      </c>
    </row>
    <row r="7530" spans="1:14" ht="15" customHeight="1">
      <c r="B7530" s="6" t="s">
        <v>5042</v>
      </c>
      <c r="C7530" s="6" t="s">
        <v>4283</v>
      </c>
      <c r="D7530" s="6">
        <v>1</v>
      </c>
      <c r="E7530" s="15" t="s">
        <v>3317</v>
      </c>
      <c r="F7530" s="15">
        <f>TRUNC(중기기초자료!E727 * 중기전역변수!C19, 1)</f>
        <v>21767</v>
      </c>
      <c r="G7530" s="15">
        <f>TRUNC(F7530*D7530, 1)</f>
        <v>21767</v>
      </c>
      <c r="H7530" s="6" t="s">
        <v>5631</v>
      </c>
      <c r="I7530" s="6" t="s">
        <v>5631</v>
      </c>
      <c r="K7530" s="6" t="s">
        <v>2015</v>
      </c>
      <c r="L7530" s="6" t="s">
        <v>5631</v>
      </c>
      <c r="M7530" s="6" t="s">
        <v>4683</v>
      </c>
    </row>
    <row r="7531" spans="1:14" ht="15" customHeight="1">
      <c r="B7531" s="6" t="s">
        <v>968</v>
      </c>
      <c r="C7531" s="6" t="s">
        <v>4840</v>
      </c>
      <c r="D7531" s="6">
        <v>2</v>
      </c>
      <c r="E7531" s="15" t="s">
        <v>3317</v>
      </c>
      <c r="F7531" s="15">
        <f>TRUNC(중기기초자료!E724 * 중기전역변수!C19, 1)</f>
        <v>22344.7</v>
      </c>
      <c r="G7531" s="15">
        <f>TRUNC(F7531*D7531, 1)</f>
        <v>44689.4</v>
      </c>
      <c r="H7531" s="6" t="s">
        <v>5631</v>
      </c>
      <c r="I7531" s="6" t="s">
        <v>5631</v>
      </c>
      <c r="K7531" s="6" t="s">
        <v>608</v>
      </c>
      <c r="L7531" s="6" t="s">
        <v>5631</v>
      </c>
      <c r="M7531" s="6" t="s">
        <v>4927</v>
      </c>
    </row>
    <row r="7532" spans="1:14" ht="15" customHeight="1">
      <c r="B7532" s="6" t="s">
        <v>4803</v>
      </c>
      <c r="G7532" s="14">
        <f>TRUNC(G7528+G7529+G7530+G7531, 0)</f>
        <v>116721</v>
      </c>
    </row>
    <row r="7533" spans="1:14" ht="15" customHeight="1">
      <c r="B7533" s="6" t="s">
        <v>588</v>
      </c>
      <c r="G7533" s="14">
        <f>TRUNC(G7524+G7527+G7532, 0)</f>
        <v>200741</v>
      </c>
    </row>
    <row r="7534" spans="1:14" ht="15" customHeight="1">
      <c r="A7534" s="13"/>
      <c r="B7534" s="13"/>
      <c r="C7534" s="13"/>
      <c r="D7534" s="13"/>
      <c r="E7534" s="13"/>
      <c r="F7534" s="13"/>
      <c r="G7534" s="13"/>
      <c r="H7534" s="13"/>
    </row>
    <row r="7535" spans="1:14" ht="15" customHeight="1">
      <c r="A7535" s="13" t="s">
        <v>4970</v>
      </c>
      <c r="B7535" s="13" t="s">
        <v>2557</v>
      </c>
      <c r="C7535" s="13"/>
      <c r="D7535" s="13"/>
      <c r="E7535" s="13"/>
      <c r="F7535" s="13"/>
      <c r="G7535" s="13"/>
      <c r="H7535" s="13"/>
      <c r="I7535" s="6" t="s">
        <v>5631</v>
      </c>
      <c r="J7535" s="6" t="s">
        <v>559</v>
      </c>
    </row>
    <row r="7536" spans="1:14" ht="15" customHeight="1">
      <c r="A7536" s="13" t="s">
        <v>1567</v>
      </c>
      <c r="B7536" s="13" t="s">
        <v>3964</v>
      </c>
      <c r="C7536" s="13"/>
      <c r="D7536" s="13"/>
      <c r="E7536" s="13"/>
      <c r="F7536" s="13"/>
      <c r="G7536" s="13"/>
      <c r="H7536" s="13"/>
    </row>
    <row r="7537" spans="1:14" ht="15" customHeight="1">
      <c r="A7537" s="5" t="s">
        <v>4302</v>
      </c>
      <c r="B7537" s="5"/>
      <c r="C7537" s="5" t="s">
        <v>2755</v>
      </c>
      <c r="D7537" s="5" t="s">
        <v>182</v>
      </c>
      <c r="E7537" s="5" t="s">
        <v>5266</v>
      </c>
      <c r="F7537" s="5" t="s">
        <v>1321</v>
      </c>
      <c r="G7537" s="5" t="s">
        <v>780</v>
      </c>
      <c r="H7537" s="5" t="s">
        <v>1458</v>
      </c>
    </row>
    <row r="7538" spans="1:14" ht="15" customHeight="1">
      <c r="A7538" s="6" t="s">
        <v>405</v>
      </c>
      <c r="B7538" s="6" t="s">
        <v>5503</v>
      </c>
      <c r="C7538" s="6" t="s">
        <v>1515</v>
      </c>
      <c r="D7538" s="6">
        <f>(450 + 375 + 298)*10^-4</f>
        <v>0.11230000000000001</v>
      </c>
      <c r="E7538" s="14" t="s">
        <v>4463</v>
      </c>
      <c r="F7538" s="14">
        <f>TRUNC(중기기초자료!F658 * 중기전역변수!C5/1000,0)</f>
        <v>647796</v>
      </c>
      <c r="G7538" s="15">
        <f>TRUNC(F7538*D7538, 1)</f>
        <v>72747.399999999994</v>
      </c>
      <c r="H7538" s="6" t="s">
        <v>5631</v>
      </c>
      <c r="I7538" s="6" t="s">
        <v>5631</v>
      </c>
      <c r="K7538" s="6" t="s">
        <v>724</v>
      </c>
      <c r="L7538" s="6" t="s">
        <v>5631</v>
      </c>
      <c r="M7538" s="6" t="s">
        <v>2707</v>
      </c>
      <c r="N7538" s="6" t="s">
        <v>533</v>
      </c>
    </row>
    <row r="7539" spans="1:14" ht="15" customHeight="1">
      <c r="B7539" s="6" t="s">
        <v>4803</v>
      </c>
      <c r="G7539" s="14">
        <f>TRUNC(G7538, 0)</f>
        <v>72747</v>
      </c>
    </row>
    <row r="7540" spans="1:14" ht="15" customHeight="1">
      <c r="A7540" s="6" t="s">
        <v>3802</v>
      </c>
      <c r="B7540" s="6" t="s">
        <v>2171</v>
      </c>
      <c r="C7540" s="6" t="s">
        <v>4283</v>
      </c>
      <c r="D7540" s="6">
        <v>28</v>
      </c>
      <c r="E7540" s="16" t="s">
        <v>5542</v>
      </c>
      <c r="F7540" s="16">
        <f>중기기초자료!D731</f>
        <v>1223</v>
      </c>
      <c r="G7540" s="15">
        <f>TRUNC(F7540*D7540, 1)</f>
        <v>34244</v>
      </c>
      <c r="H7540" s="6" t="s">
        <v>5631</v>
      </c>
      <c r="I7540" s="6" t="s">
        <v>5631</v>
      </c>
      <c r="K7540" s="6" t="s">
        <v>4778</v>
      </c>
      <c r="L7540" s="6" t="s">
        <v>5631</v>
      </c>
      <c r="M7540" s="6" t="s">
        <v>1155</v>
      </c>
    </row>
    <row r="7541" spans="1:14" ht="15" customHeight="1">
      <c r="B7541" s="6" t="s">
        <v>1786</v>
      </c>
      <c r="C7541" s="6" t="s">
        <v>4283</v>
      </c>
      <c r="D7541" s="6">
        <v>54</v>
      </c>
      <c r="E7541" s="16" t="s">
        <v>2305</v>
      </c>
      <c r="F7541" s="16">
        <v>0</v>
      </c>
      <c r="G7541" s="15">
        <f>TRUNC((G7540) * D7541/100, 1)</f>
        <v>18491.7</v>
      </c>
      <c r="H7541" s="6" t="s">
        <v>5631</v>
      </c>
      <c r="I7541" s="6" t="s">
        <v>5631</v>
      </c>
      <c r="K7541" s="6" t="s">
        <v>3313</v>
      </c>
      <c r="L7541" s="6" t="s">
        <v>5631</v>
      </c>
      <c r="M7541" s="6" t="s">
        <v>3749</v>
      </c>
      <c r="N7541" s="6" t="s">
        <v>5631</v>
      </c>
    </row>
    <row r="7542" spans="1:14" ht="15" customHeight="1">
      <c r="B7542" s="6" t="s">
        <v>4803</v>
      </c>
      <c r="G7542" s="14">
        <f>TRUNC(G7540+G7541, 0)</f>
        <v>52735</v>
      </c>
    </row>
    <row r="7543" spans="1:14" ht="15" customHeight="1">
      <c r="A7543" s="6" t="s">
        <v>2270</v>
      </c>
      <c r="B7543" s="6" t="s">
        <v>1599</v>
      </c>
      <c r="C7543" s="6" t="s">
        <v>4283</v>
      </c>
      <c r="D7543" s="6">
        <v>1</v>
      </c>
      <c r="E7543" s="15" t="s">
        <v>3317</v>
      </c>
      <c r="F7543" s="15">
        <f>TRUNC(중기기초자료!E725 * 중기전역변수!C19, 1)</f>
        <v>25793.7</v>
      </c>
      <c r="G7543" s="15">
        <f>TRUNC(F7543*D7543, 1)</f>
        <v>25793.7</v>
      </c>
      <c r="H7543" s="6" t="s">
        <v>5631</v>
      </c>
      <c r="I7543" s="6" t="s">
        <v>5631</v>
      </c>
      <c r="K7543" s="6" t="s">
        <v>3156</v>
      </c>
      <c r="L7543" s="6" t="s">
        <v>5631</v>
      </c>
      <c r="M7543" s="6" t="s">
        <v>1988</v>
      </c>
    </row>
    <row r="7544" spans="1:14" ht="15" customHeight="1">
      <c r="B7544" s="6" t="s">
        <v>351</v>
      </c>
      <c r="C7544" s="6" t="s">
        <v>4283</v>
      </c>
      <c r="D7544" s="6">
        <v>2</v>
      </c>
      <c r="E7544" s="15" t="s">
        <v>3317</v>
      </c>
      <c r="F7544" s="15">
        <f>TRUNC(중기기초자료!E726 * 중기전역변수!C19, 1)</f>
        <v>24471.4</v>
      </c>
      <c r="G7544" s="15">
        <f>TRUNC(F7544*D7544, 1)</f>
        <v>48942.8</v>
      </c>
      <c r="H7544" s="6" t="s">
        <v>5631</v>
      </c>
      <c r="I7544" s="6" t="s">
        <v>5056</v>
      </c>
      <c r="K7544" s="6" t="s">
        <v>250</v>
      </c>
      <c r="L7544" s="6" t="s">
        <v>5631</v>
      </c>
      <c r="M7544" s="6" t="s">
        <v>2435</v>
      </c>
    </row>
    <row r="7545" spans="1:14" ht="15" customHeight="1">
      <c r="B7545" s="6" t="s">
        <v>5042</v>
      </c>
      <c r="C7545" s="6" t="s">
        <v>4283</v>
      </c>
      <c r="D7545" s="6">
        <v>1</v>
      </c>
      <c r="E7545" s="15" t="s">
        <v>3317</v>
      </c>
      <c r="F7545" s="15">
        <f>TRUNC(중기기초자료!E727 * 중기전역변수!C19, 1)</f>
        <v>21767</v>
      </c>
      <c r="G7545" s="15">
        <f>TRUNC(F7545*D7545, 1)</f>
        <v>21767</v>
      </c>
      <c r="H7545" s="6" t="s">
        <v>5631</v>
      </c>
      <c r="I7545" s="6" t="s">
        <v>5631</v>
      </c>
      <c r="K7545" s="6" t="s">
        <v>2015</v>
      </c>
      <c r="L7545" s="6" t="s">
        <v>5631</v>
      </c>
      <c r="M7545" s="6" t="s">
        <v>4683</v>
      </c>
    </row>
    <row r="7546" spans="1:14" ht="15" customHeight="1">
      <c r="B7546" s="6" t="s">
        <v>968</v>
      </c>
      <c r="C7546" s="6" t="s">
        <v>4840</v>
      </c>
      <c r="D7546" s="6">
        <v>2</v>
      </c>
      <c r="E7546" s="15" t="s">
        <v>3317</v>
      </c>
      <c r="F7546" s="15">
        <f>TRUNC(중기기초자료!E724 * 중기전역변수!C19, 1)</f>
        <v>22344.7</v>
      </c>
      <c r="G7546" s="15">
        <f>TRUNC(F7546*D7546, 1)</f>
        <v>44689.4</v>
      </c>
      <c r="H7546" s="6" t="s">
        <v>5631</v>
      </c>
      <c r="I7546" s="6" t="s">
        <v>5631</v>
      </c>
      <c r="K7546" s="6" t="s">
        <v>608</v>
      </c>
      <c r="L7546" s="6" t="s">
        <v>5631</v>
      </c>
      <c r="M7546" s="6" t="s">
        <v>4927</v>
      </c>
    </row>
    <row r="7547" spans="1:14" ht="15" customHeight="1">
      <c r="B7547" s="6" t="s">
        <v>4803</v>
      </c>
      <c r="G7547" s="14">
        <f>TRUNC(G7543+G7544+G7545+G7546, 0)</f>
        <v>141192</v>
      </c>
    </row>
    <row r="7548" spans="1:14" ht="15" customHeight="1">
      <c r="B7548" s="6" t="s">
        <v>588</v>
      </c>
      <c r="G7548" s="14">
        <f>TRUNC(G7539+G7542+G7547, 0)</f>
        <v>266674</v>
      </c>
    </row>
    <row r="7549" spans="1:14" ht="15" customHeight="1">
      <c r="A7549" s="13"/>
      <c r="B7549" s="13"/>
      <c r="C7549" s="13"/>
      <c r="D7549" s="13"/>
      <c r="E7549" s="13"/>
      <c r="F7549" s="13"/>
      <c r="G7549" s="13"/>
      <c r="H7549" s="13"/>
    </row>
    <row r="7550" spans="1:14" ht="15" customHeight="1">
      <c r="A7550" s="13" t="s">
        <v>4970</v>
      </c>
      <c r="B7550" s="13" t="s">
        <v>1237</v>
      </c>
      <c r="C7550" s="13"/>
      <c r="D7550" s="13"/>
      <c r="E7550" s="13"/>
      <c r="F7550" s="13"/>
      <c r="G7550" s="13"/>
      <c r="H7550" s="13"/>
      <c r="I7550" s="6" t="s">
        <v>5631</v>
      </c>
      <c r="J7550" s="6" t="s">
        <v>5126</v>
      </c>
    </row>
    <row r="7551" spans="1:14" ht="15" customHeight="1">
      <c r="A7551" s="13" t="s">
        <v>1567</v>
      </c>
      <c r="B7551" s="13" t="s">
        <v>1678</v>
      </c>
      <c r="C7551" s="13"/>
      <c r="D7551" s="13"/>
      <c r="E7551" s="13"/>
      <c r="F7551" s="13"/>
      <c r="G7551" s="13"/>
      <c r="H7551" s="13"/>
    </row>
    <row r="7552" spans="1:14" ht="15" customHeight="1">
      <c r="A7552" s="5" t="s">
        <v>4302</v>
      </c>
      <c r="B7552" s="5"/>
      <c r="C7552" s="5" t="s">
        <v>2755</v>
      </c>
      <c r="D7552" s="5" t="s">
        <v>182</v>
      </c>
      <c r="E7552" s="5" t="s">
        <v>5266</v>
      </c>
      <c r="F7552" s="5" t="s">
        <v>1321</v>
      </c>
      <c r="G7552" s="5" t="s">
        <v>780</v>
      </c>
      <c r="H7552" s="5" t="s">
        <v>1458</v>
      </c>
    </row>
    <row r="7553" spans="1:14" ht="15" customHeight="1">
      <c r="A7553" s="6" t="s">
        <v>405</v>
      </c>
      <c r="B7553" s="6" t="s">
        <v>5503</v>
      </c>
      <c r="C7553" s="6" t="s">
        <v>142</v>
      </c>
      <c r="D7553" s="6">
        <f>(450 + 375 + 298)*10^-4</f>
        <v>0.11230000000000001</v>
      </c>
      <c r="E7553" s="14" t="s">
        <v>4463</v>
      </c>
      <c r="F7553" s="14">
        <f>TRUNC(중기기초자료!F659 * 중기전역변수!C5/1000,0)</f>
        <v>793212</v>
      </c>
      <c r="G7553" s="15">
        <f>TRUNC(F7553*D7553, 1)</f>
        <v>89077.7</v>
      </c>
      <c r="H7553" s="6" t="s">
        <v>5631</v>
      </c>
      <c r="I7553" s="6" t="s">
        <v>5631</v>
      </c>
      <c r="K7553" s="6" t="s">
        <v>724</v>
      </c>
      <c r="L7553" s="6" t="s">
        <v>5631</v>
      </c>
      <c r="M7553" s="6" t="s">
        <v>3324</v>
      </c>
      <c r="N7553" s="6" t="s">
        <v>5473</v>
      </c>
    </row>
    <row r="7554" spans="1:14" ht="15" customHeight="1">
      <c r="B7554" s="6" t="s">
        <v>4803</v>
      </c>
      <c r="G7554" s="14">
        <f>TRUNC(G7553, 0)</f>
        <v>89077</v>
      </c>
    </row>
    <row r="7555" spans="1:14" ht="15" customHeight="1">
      <c r="A7555" s="6" t="s">
        <v>3802</v>
      </c>
      <c r="B7555" s="6" t="s">
        <v>2171</v>
      </c>
      <c r="C7555" s="6" t="s">
        <v>4283</v>
      </c>
      <c r="D7555" s="6">
        <v>67.900000000000006</v>
      </c>
      <c r="E7555" s="16" t="s">
        <v>5542</v>
      </c>
      <c r="F7555" s="16">
        <f>중기기초자료!D731</f>
        <v>1223</v>
      </c>
      <c r="G7555" s="15">
        <f>TRUNC(F7555*D7555, 1)</f>
        <v>83041.7</v>
      </c>
      <c r="H7555" s="6" t="s">
        <v>5631</v>
      </c>
      <c r="I7555" s="6" t="s">
        <v>5631</v>
      </c>
      <c r="K7555" s="6" t="s">
        <v>4778</v>
      </c>
      <c r="L7555" s="6" t="s">
        <v>5631</v>
      </c>
      <c r="M7555" s="6" t="s">
        <v>1155</v>
      </c>
    </row>
    <row r="7556" spans="1:14" ht="15" customHeight="1">
      <c r="B7556" s="6" t="s">
        <v>1786</v>
      </c>
      <c r="C7556" s="6" t="s">
        <v>4283</v>
      </c>
      <c r="D7556" s="6">
        <v>54</v>
      </c>
      <c r="E7556" s="16" t="s">
        <v>2305</v>
      </c>
      <c r="F7556" s="16">
        <v>0</v>
      </c>
      <c r="G7556" s="15">
        <f>TRUNC((G7555) * D7556/100, 1)</f>
        <v>44842.5</v>
      </c>
      <c r="H7556" s="6" t="s">
        <v>5631</v>
      </c>
      <c r="I7556" s="6" t="s">
        <v>5631</v>
      </c>
      <c r="K7556" s="6" t="s">
        <v>3313</v>
      </c>
      <c r="L7556" s="6" t="s">
        <v>5631</v>
      </c>
      <c r="M7556" s="6" t="s">
        <v>3749</v>
      </c>
      <c r="N7556" s="6" t="s">
        <v>5631</v>
      </c>
    </row>
    <row r="7557" spans="1:14" ht="15" customHeight="1">
      <c r="B7557" s="6" t="s">
        <v>4803</v>
      </c>
      <c r="G7557" s="14">
        <f>TRUNC(G7555+G7556, 0)</f>
        <v>127884</v>
      </c>
    </row>
    <row r="7558" spans="1:14" ht="15" customHeight="1">
      <c r="A7558" s="6" t="s">
        <v>2270</v>
      </c>
      <c r="B7558" s="6" t="s">
        <v>1599</v>
      </c>
      <c r="C7558" s="6" t="s">
        <v>4283</v>
      </c>
      <c r="D7558" s="6">
        <v>1</v>
      </c>
      <c r="E7558" s="15" t="s">
        <v>3317</v>
      </c>
      <c r="F7558" s="15">
        <f>TRUNC(중기기초자료!E725 * 중기전역변수!C19, 1)</f>
        <v>25793.7</v>
      </c>
      <c r="G7558" s="15">
        <f>TRUNC(F7558*D7558, 1)</f>
        <v>25793.7</v>
      </c>
      <c r="H7558" s="6" t="s">
        <v>5631</v>
      </c>
      <c r="I7558" s="6" t="s">
        <v>5631</v>
      </c>
      <c r="K7558" s="6" t="s">
        <v>3156</v>
      </c>
      <c r="L7558" s="6" t="s">
        <v>5631</v>
      </c>
      <c r="M7558" s="6" t="s">
        <v>1988</v>
      </c>
    </row>
    <row r="7559" spans="1:14" ht="15" customHeight="1">
      <c r="B7559" s="6" t="s">
        <v>351</v>
      </c>
      <c r="C7559" s="6" t="s">
        <v>4283</v>
      </c>
      <c r="D7559" s="6">
        <v>2</v>
      </c>
      <c r="E7559" s="15" t="s">
        <v>3317</v>
      </c>
      <c r="F7559" s="15">
        <f>TRUNC(중기기초자료!E726 * 중기전역변수!C19, 1)</f>
        <v>24471.4</v>
      </c>
      <c r="G7559" s="15">
        <f>TRUNC(F7559*D7559, 1)</f>
        <v>48942.8</v>
      </c>
      <c r="H7559" s="6" t="s">
        <v>5631</v>
      </c>
      <c r="I7559" s="6" t="s">
        <v>5056</v>
      </c>
      <c r="K7559" s="6" t="s">
        <v>250</v>
      </c>
      <c r="L7559" s="6" t="s">
        <v>5631</v>
      </c>
      <c r="M7559" s="6" t="s">
        <v>2435</v>
      </c>
    </row>
    <row r="7560" spans="1:14" ht="15" customHeight="1">
      <c r="B7560" s="6" t="s">
        <v>5042</v>
      </c>
      <c r="C7560" s="6" t="s">
        <v>4283</v>
      </c>
      <c r="D7560" s="6">
        <v>1</v>
      </c>
      <c r="E7560" s="15" t="s">
        <v>3317</v>
      </c>
      <c r="F7560" s="15">
        <f>TRUNC(중기기초자료!E727 * 중기전역변수!C19, 1)</f>
        <v>21767</v>
      </c>
      <c r="G7560" s="15">
        <f>TRUNC(F7560*D7560, 1)</f>
        <v>21767</v>
      </c>
      <c r="H7560" s="6" t="s">
        <v>5631</v>
      </c>
      <c r="I7560" s="6" t="s">
        <v>5631</v>
      </c>
      <c r="K7560" s="6" t="s">
        <v>2015</v>
      </c>
      <c r="L7560" s="6" t="s">
        <v>5631</v>
      </c>
      <c r="M7560" s="6" t="s">
        <v>4683</v>
      </c>
    </row>
    <row r="7561" spans="1:14" ht="15" customHeight="1">
      <c r="B7561" s="6" t="s">
        <v>968</v>
      </c>
      <c r="C7561" s="6" t="s">
        <v>4840</v>
      </c>
      <c r="D7561" s="6">
        <v>2</v>
      </c>
      <c r="E7561" s="15" t="s">
        <v>3317</v>
      </c>
      <c r="F7561" s="15">
        <f>TRUNC(중기기초자료!E724 * 중기전역변수!C19, 1)</f>
        <v>22344.7</v>
      </c>
      <c r="G7561" s="15">
        <f>TRUNC(F7561*D7561, 1)</f>
        <v>44689.4</v>
      </c>
      <c r="H7561" s="6" t="s">
        <v>5631</v>
      </c>
      <c r="I7561" s="6" t="s">
        <v>5631</v>
      </c>
      <c r="K7561" s="6" t="s">
        <v>608</v>
      </c>
      <c r="L7561" s="6" t="s">
        <v>5631</v>
      </c>
      <c r="M7561" s="6" t="s">
        <v>4927</v>
      </c>
    </row>
    <row r="7562" spans="1:14" ht="15" customHeight="1">
      <c r="B7562" s="6" t="s">
        <v>4803</v>
      </c>
      <c r="G7562" s="14">
        <f>TRUNC(G7558+G7559+G7560+G7561, 0)</f>
        <v>141192</v>
      </c>
    </row>
    <row r="7563" spans="1:14" ht="15" customHeight="1">
      <c r="B7563" s="6" t="s">
        <v>588</v>
      </c>
      <c r="G7563" s="14">
        <f>TRUNC(G7554+G7557+G7562, 0)</f>
        <v>358153</v>
      </c>
    </row>
    <row r="7564" spans="1:14" ht="15" customHeight="1">
      <c r="A7564" s="13"/>
      <c r="B7564" s="13"/>
      <c r="C7564" s="13"/>
      <c r="D7564" s="13"/>
      <c r="E7564" s="13"/>
      <c r="F7564" s="13"/>
      <c r="G7564" s="13"/>
      <c r="H7564" s="13"/>
    </row>
    <row r="7565" spans="1:14" ht="15" customHeight="1">
      <c r="A7565" s="13" t="s">
        <v>4970</v>
      </c>
      <c r="B7565" s="13" t="s">
        <v>2700</v>
      </c>
      <c r="C7565" s="13"/>
      <c r="D7565" s="13"/>
      <c r="E7565" s="13"/>
      <c r="F7565" s="13"/>
      <c r="G7565" s="13"/>
      <c r="H7565" s="13"/>
      <c r="I7565" s="6" t="s">
        <v>5631</v>
      </c>
      <c r="J7565" s="6" t="s">
        <v>737</v>
      </c>
    </row>
    <row r="7566" spans="1:14" ht="15" customHeight="1">
      <c r="A7566" s="13" t="s">
        <v>1567</v>
      </c>
      <c r="B7566" s="13" t="s">
        <v>639</v>
      </c>
      <c r="C7566" s="13"/>
      <c r="D7566" s="13"/>
      <c r="E7566" s="13"/>
      <c r="F7566" s="13"/>
      <c r="G7566" s="13"/>
      <c r="H7566" s="13"/>
    </row>
    <row r="7567" spans="1:14" ht="15" customHeight="1">
      <c r="A7567" s="5" t="s">
        <v>4302</v>
      </c>
      <c r="B7567" s="5"/>
      <c r="C7567" s="5" t="s">
        <v>2755</v>
      </c>
      <c r="D7567" s="5" t="s">
        <v>182</v>
      </c>
      <c r="E7567" s="5" t="s">
        <v>5266</v>
      </c>
      <c r="F7567" s="5" t="s">
        <v>1321</v>
      </c>
      <c r="G7567" s="5" t="s">
        <v>780</v>
      </c>
      <c r="H7567" s="5" t="s">
        <v>1458</v>
      </c>
    </row>
    <row r="7568" spans="1:14" ht="15" customHeight="1">
      <c r="A7568" s="6" t="s">
        <v>405</v>
      </c>
      <c r="B7568" s="6" t="s">
        <v>5503</v>
      </c>
      <c r="C7568" s="6" t="s">
        <v>1660</v>
      </c>
      <c r="D7568" s="6">
        <f>(450 + 375 + 298)*10^-4</f>
        <v>0.11230000000000001</v>
      </c>
      <c r="E7568" s="14" t="s">
        <v>4463</v>
      </c>
      <c r="F7568" s="14">
        <f>TRUNC(중기기초자료!F660 * 중기전역변수!C5/1000,0)</f>
        <v>1097497</v>
      </c>
      <c r="G7568" s="15">
        <f>TRUNC(F7568*D7568, 1)</f>
        <v>123248.9</v>
      </c>
      <c r="H7568" s="6" t="s">
        <v>5631</v>
      </c>
      <c r="I7568" s="6" t="s">
        <v>5631</v>
      </c>
      <c r="K7568" s="6" t="s">
        <v>724</v>
      </c>
      <c r="L7568" s="6" t="s">
        <v>5631</v>
      </c>
      <c r="M7568" s="6" t="s">
        <v>3142</v>
      </c>
      <c r="N7568" s="6" t="s">
        <v>5473</v>
      </c>
    </row>
    <row r="7569" spans="1:14" ht="15" customHeight="1">
      <c r="B7569" s="6" t="s">
        <v>4803</v>
      </c>
      <c r="G7569" s="14">
        <f>TRUNC(G7568, 0)</f>
        <v>123248</v>
      </c>
    </row>
    <row r="7570" spans="1:14" ht="15" customHeight="1">
      <c r="A7570" s="6" t="s">
        <v>3802</v>
      </c>
      <c r="B7570" s="6" t="s">
        <v>2171</v>
      </c>
      <c r="C7570" s="6" t="s">
        <v>4283</v>
      </c>
      <c r="D7570" s="6">
        <v>79.900000000000006</v>
      </c>
      <c r="E7570" s="16" t="s">
        <v>5542</v>
      </c>
      <c r="F7570" s="16">
        <f>중기기초자료!D731</f>
        <v>1223</v>
      </c>
      <c r="G7570" s="15">
        <f>TRUNC(F7570*D7570, 1)</f>
        <v>97717.7</v>
      </c>
      <c r="H7570" s="6" t="s">
        <v>5631</v>
      </c>
      <c r="I7570" s="6" t="s">
        <v>5631</v>
      </c>
      <c r="K7570" s="6" t="s">
        <v>4778</v>
      </c>
      <c r="L7570" s="6" t="s">
        <v>5631</v>
      </c>
      <c r="M7570" s="6" t="s">
        <v>1155</v>
      </c>
    </row>
    <row r="7571" spans="1:14" ht="15" customHeight="1">
      <c r="B7571" s="6" t="s">
        <v>1786</v>
      </c>
      <c r="C7571" s="6" t="s">
        <v>4283</v>
      </c>
      <c r="D7571" s="6">
        <v>27</v>
      </c>
      <c r="E7571" s="16" t="s">
        <v>2305</v>
      </c>
      <c r="F7571" s="16">
        <v>0</v>
      </c>
      <c r="G7571" s="15">
        <f>TRUNC((G7570) * D7571/100, 1)</f>
        <v>26383.7</v>
      </c>
      <c r="H7571" s="6" t="s">
        <v>5631</v>
      </c>
      <c r="I7571" s="6" t="s">
        <v>5631</v>
      </c>
      <c r="K7571" s="6" t="s">
        <v>3313</v>
      </c>
      <c r="L7571" s="6" t="s">
        <v>5631</v>
      </c>
      <c r="M7571" s="6" t="s">
        <v>3749</v>
      </c>
      <c r="N7571" s="6" t="s">
        <v>5631</v>
      </c>
    </row>
    <row r="7572" spans="1:14" ht="15" customHeight="1">
      <c r="B7572" s="6" t="s">
        <v>4803</v>
      </c>
      <c r="G7572" s="14">
        <f>TRUNC(G7570+G7571, 0)</f>
        <v>124101</v>
      </c>
    </row>
    <row r="7573" spans="1:14" ht="15" customHeight="1">
      <c r="A7573" s="6" t="s">
        <v>2270</v>
      </c>
      <c r="B7573" s="6" t="s">
        <v>1599</v>
      </c>
      <c r="C7573" s="6" t="s">
        <v>4283</v>
      </c>
      <c r="D7573" s="6">
        <v>1</v>
      </c>
      <c r="E7573" s="15" t="s">
        <v>3317</v>
      </c>
      <c r="F7573" s="15">
        <f>TRUNC(중기기초자료!E725 * 중기전역변수!C19, 1)</f>
        <v>25793.7</v>
      </c>
      <c r="G7573" s="15">
        <f>TRUNC(F7573*D7573, 1)</f>
        <v>25793.7</v>
      </c>
      <c r="H7573" s="6" t="s">
        <v>5631</v>
      </c>
      <c r="I7573" s="6" t="s">
        <v>5631</v>
      </c>
      <c r="K7573" s="6" t="s">
        <v>3156</v>
      </c>
      <c r="L7573" s="6" t="s">
        <v>5631</v>
      </c>
      <c r="M7573" s="6" t="s">
        <v>1988</v>
      </c>
    </row>
    <row r="7574" spans="1:14" ht="15" customHeight="1">
      <c r="B7574" s="6" t="s">
        <v>351</v>
      </c>
      <c r="C7574" s="6" t="s">
        <v>4283</v>
      </c>
      <c r="D7574" s="6">
        <v>2</v>
      </c>
      <c r="E7574" s="15" t="s">
        <v>3317</v>
      </c>
      <c r="F7574" s="15">
        <f>TRUNC(중기기초자료!E726 * 중기전역변수!C19, 1)</f>
        <v>24471.4</v>
      </c>
      <c r="G7574" s="15">
        <f>TRUNC(F7574*D7574, 1)</f>
        <v>48942.8</v>
      </c>
      <c r="H7574" s="6" t="s">
        <v>5631</v>
      </c>
      <c r="I7574" s="6" t="s">
        <v>5056</v>
      </c>
      <c r="K7574" s="6" t="s">
        <v>250</v>
      </c>
      <c r="L7574" s="6" t="s">
        <v>5631</v>
      </c>
      <c r="M7574" s="6" t="s">
        <v>2435</v>
      </c>
    </row>
    <row r="7575" spans="1:14" ht="15" customHeight="1">
      <c r="B7575" s="6" t="s">
        <v>5042</v>
      </c>
      <c r="C7575" s="6" t="s">
        <v>4283</v>
      </c>
      <c r="D7575" s="6">
        <v>1</v>
      </c>
      <c r="E7575" s="15" t="s">
        <v>3317</v>
      </c>
      <c r="F7575" s="15">
        <f>TRUNC(중기기초자료!E727 * 중기전역변수!C19, 1)</f>
        <v>21767</v>
      </c>
      <c r="G7575" s="15">
        <f>TRUNC(F7575*D7575, 1)</f>
        <v>21767</v>
      </c>
      <c r="H7575" s="6" t="s">
        <v>5631</v>
      </c>
      <c r="I7575" s="6" t="s">
        <v>5631</v>
      </c>
      <c r="K7575" s="6" t="s">
        <v>2015</v>
      </c>
      <c r="L7575" s="6" t="s">
        <v>5631</v>
      </c>
      <c r="M7575" s="6" t="s">
        <v>4683</v>
      </c>
    </row>
    <row r="7576" spans="1:14" ht="15" customHeight="1">
      <c r="B7576" s="6" t="s">
        <v>968</v>
      </c>
      <c r="C7576" s="6" t="s">
        <v>4840</v>
      </c>
      <c r="D7576" s="6">
        <v>3</v>
      </c>
      <c r="E7576" s="15" t="s">
        <v>3317</v>
      </c>
      <c r="F7576" s="15">
        <f>TRUNC(중기기초자료!E724 * 중기전역변수!C19, 1)</f>
        <v>22344.7</v>
      </c>
      <c r="G7576" s="15">
        <f>TRUNC(F7576*D7576, 1)</f>
        <v>67034.100000000006</v>
      </c>
      <c r="H7576" s="6" t="s">
        <v>5631</v>
      </c>
      <c r="I7576" s="6" t="s">
        <v>5631</v>
      </c>
      <c r="K7576" s="6" t="s">
        <v>608</v>
      </c>
      <c r="L7576" s="6" t="s">
        <v>5631</v>
      </c>
      <c r="M7576" s="6" t="s">
        <v>4927</v>
      </c>
    </row>
    <row r="7577" spans="1:14" ht="15" customHeight="1">
      <c r="B7577" s="6" t="s">
        <v>4803</v>
      </c>
      <c r="G7577" s="14">
        <f>TRUNC(G7573+G7574+G7575+G7576, 0)</f>
        <v>163537</v>
      </c>
    </row>
    <row r="7578" spans="1:14" ht="15" customHeight="1">
      <c r="B7578" s="6" t="s">
        <v>588</v>
      </c>
      <c r="G7578" s="14">
        <f>TRUNC(G7569+G7572+G7577, 0)</f>
        <v>410886</v>
      </c>
    </row>
    <row r="7579" spans="1:14" ht="15" customHeight="1">
      <c r="A7579" s="13"/>
      <c r="B7579" s="13"/>
      <c r="C7579" s="13"/>
      <c r="D7579" s="13"/>
      <c r="E7579" s="13"/>
      <c r="F7579" s="13"/>
      <c r="G7579" s="13"/>
      <c r="H7579" s="13"/>
    </row>
    <row r="7580" spans="1:14" ht="15" customHeight="1">
      <c r="A7580" s="13" t="s">
        <v>4970</v>
      </c>
      <c r="B7580" s="13" t="s">
        <v>1765</v>
      </c>
      <c r="C7580" s="13"/>
      <c r="D7580" s="13"/>
      <c r="E7580" s="13"/>
      <c r="F7580" s="13"/>
      <c r="G7580" s="13"/>
      <c r="H7580" s="13"/>
      <c r="I7580" s="6" t="s">
        <v>5631</v>
      </c>
      <c r="J7580" s="6" t="s">
        <v>5381</v>
      </c>
    </row>
    <row r="7581" spans="1:14" ht="15" customHeight="1">
      <c r="A7581" s="13" t="s">
        <v>1567</v>
      </c>
      <c r="B7581" s="13" t="s">
        <v>4783</v>
      </c>
      <c r="C7581" s="13"/>
      <c r="D7581" s="13"/>
      <c r="E7581" s="13"/>
      <c r="F7581" s="13"/>
      <c r="G7581" s="13"/>
      <c r="H7581" s="13"/>
    </row>
    <row r="7582" spans="1:14" ht="15" customHeight="1">
      <c r="A7582" s="5" t="s">
        <v>4302</v>
      </c>
      <c r="B7582" s="5"/>
      <c r="C7582" s="5" t="s">
        <v>2755</v>
      </c>
      <c r="D7582" s="5" t="s">
        <v>182</v>
      </c>
      <c r="E7582" s="5" t="s">
        <v>5266</v>
      </c>
      <c r="F7582" s="5" t="s">
        <v>1321</v>
      </c>
      <c r="G7582" s="5" t="s">
        <v>780</v>
      </c>
      <c r="H7582" s="5" t="s">
        <v>1458</v>
      </c>
    </row>
    <row r="7583" spans="1:14" ht="15" customHeight="1">
      <c r="A7583" s="6" t="s">
        <v>405</v>
      </c>
      <c r="B7583" s="6" t="s">
        <v>5503</v>
      </c>
      <c r="C7583" s="6" t="s">
        <v>2791</v>
      </c>
      <c r="D7583" s="6">
        <f>(450 + 375 + 298)*10^-4</f>
        <v>0.11230000000000001</v>
      </c>
      <c r="E7583" s="14" t="s">
        <v>4463</v>
      </c>
      <c r="F7583" s="14">
        <f>TRUNC(중기기초자료!F661 * 중기전역변수!C5/1000,0)</f>
        <v>1742271</v>
      </c>
      <c r="G7583" s="15">
        <f>TRUNC(F7583*D7583, 1)</f>
        <v>195657</v>
      </c>
      <c r="H7583" s="6" t="s">
        <v>5631</v>
      </c>
      <c r="I7583" s="6" t="s">
        <v>5631</v>
      </c>
      <c r="K7583" s="6" t="s">
        <v>724</v>
      </c>
      <c r="L7583" s="6" t="s">
        <v>5631</v>
      </c>
      <c r="M7583" s="6" t="s">
        <v>1390</v>
      </c>
      <c r="N7583" s="6" t="s">
        <v>533</v>
      </c>
    </row>
    <row r="7584" spans="1:14" ht="15" customHeight="1">
      <c r="B7584" s="6" t="s">
        <v>4803</v>
      </c>
      <c r="G7584" s="14">
        <f>TRUNC(G7583, 0)</f>
        <v>195657</v>
      </c>
    </row>
    <row r="7585" spans="1:14" ht="15" customHeight="1">
      <c r="A7585" s="6" t="s">
        <v>3802</v>
      </c>
      <c r="B7585" s="6" t="s">
        <v>2171</v>
      </c>
      <c r="C7585" s="6" t="s">
        <v>4283</v>
      </c>
      <c r="D7585" s="6">
        <v>91.7</v>
      </c>
      <c r="E7585" s="16" t="s">
        <v>5542</v>
      </c>
      <c r="F7585" s="16">
        <f>중기기초자료!D731</f>
        <v>1223</v>
      </c>
      <c r="G7585" s="15">
        <f>TRUNC(F7585*D7585, 1)</f>
        <v>112149.1</v>
      </c>
      <c r="H7585" s="6" t="s">
        <v>5631</v>
      </c>
      <c r="I7585" s="6" t="s">
        <v>5631</v>
      </c>
      <c r="K7585" s="6" t="s">
        <v>4778</v>
      </c>
      <c r="L7585" s="6" t="s">
        <v>5631</v>
      </c>
      <c r="M7585" s="6" t="s">
        <v>1155</v>
      </c>
    </row>
    <row r="7586" spans="1:14" ht="15" customHeight="1">
      <c r="B7586" s="6" t="s">
        <v>1786</v>
      </c>
      <c r="C7586" s="6" t="s">
        <v>4283</v>
      </c>
      <c r="D7586" s="6">
        <v>27</v>
      </c>
      <c r="E7586" s="16" t="s">
        <v>2305</v>
      </c>
      <c r="F7586" s="16">
        <v>0</v>
      </c>
      <c r="G7586" s="15">
        <f>TRUNC((G7585) * D7586/100, 1)</f>
        <v>30280.2</v>
      </c>
      <c r="H7586" s="6" t="s">
        <v>5631</v>
      </c>
      <c r="I7586" s="6" t="s">
        <v>5631</v>
      </c>
      <c r="K7586" s="6" t="s">
        <v>3313</v>
      </c>
      <c r="L7586" s="6" t="s">
        <v>5631</v>
      </c>
      <c r="M7586" s="6" t="s">
        <v>3749</v>
      </c>
      <c r="N7586" s="6" t="s">
        <v>5631</v>
      </c>
    </row>
    <row r="7587" spans="1:14" ht="15" customHeight="1">
      <c r="B7587" s="6" t="s">
        <v>4803</v>
      </c>
      <c r="G7587" s="14">
        <f>TRUNC(G7585+G7586, 0)</f>
        <v>142429</v>
      </c>
    </row>
    <row r="7588" spans="1:14" ht="15" customHeight="1">
      <c r="A7588" s="6" t="s">
        <v>2270</v>
      </c>
      <c r="B7588" s="6" t="s">
        <v>1599</v>
      </c>
      <c r="C7588" s="6" t="s">
        <v>4283</v>
      </c>
      <c r="D7588" s="6">
        <v>1</v>
      </c>
      <c r="E7588" s="15" t="s">
        <v>3317</v>
      </c>
      <c r="F7588" s="15">
        <f>TRUNC(중기기초자료!E725 * 중기전역변수!C19, 1)</f>
        <v>25793.7</v>
      </c>
      <c r="G7588" s="15">
        <f>TRUNC(F7588*D7588, 1)</f>
        <v>25793.7</v>
      </c>
      <c r="H7588" s="6" t="s">
        <v>5631</v>
      </c>
      <c r="I7588" s="6" t="s">
        <v>5631</v>
      </c>
      <c r="K7588" s="6" t="s">
        <v>3156</v>
      </c>
      <c r="L7588" s="6" t="s">
        <v>5631</v>
      </c>
      <c r="M7588" s="6" t="s">
        <v>1988</v>
      </c>
    </row>
    <row r="7589" spans="1:14" ht="15" customHeight="1">
      <c r="B7589" s="6" t="s">
        <v>351</v>
      </c>
      <c r="C7589" s="6" t="s">
        <v>4283</v>
      </c>
      <c r="D7589" s="6">
        <v>2</v>
      </c>
      <c r="E7589" s="15" t="s">
        <v>3317</v>
      </c>
      <c r="F7589" s="15">
        <f>TRUNC(중기기초자료!E726 * 중기전역변수!C19, 1)</f>
        <v>24471.4</v>
      </c>
      <c r="G7589" s="15">
        <f>TRUNC(F7589*D7589, 1)</f>
        <v>48942.8</v>
      </c>
      <c r="H7589" s="6" t="s">
        <v>5631</v>
      </c>
      <c r="I7589" s="6" t="s">
        <v>5631</v>
      </c>
      <c r="K7589" s="6" t="s">
        <v>3386</v>
      </c>
      <c r="L7589" s="6" t="s">
        <v>5631</v>
      </c>
      <c r="M7589" s="6" t="s">
        <v>2435</v>
      </c>
    </row>
    <row r="7590" spans="1:14" ht="15" customHeight="1">
      <c r="B7590" s="6" t="s">
        <v>5042</v>
      </c>
      <c r="C7590" s="6" t="s">
        <v>4283</v>
      </c>
      <c r="D7590" s="6">
        <v>1</v>
      </c>
      <c r="E7590" s="15" t="s">
        <v>3317</v>
      </c>
      <c r="F7590" s="15">
        <f>TRUNC(중기기초자료!E727 * 중기전역변수!C19, 1)</f>
        <v>21767</v>
      </c>
      <c r="G7590" s="15">
        <f>TRUNC(F7590*D7590, 1)</f>
        <v>21767</v>
      </c>
      <c r="H7590" s="6" t="s">
        <v>5631</v>
      </c>
      <c r="I7590" s="6" t="s">
        <v>5631</v>
      </c>
      <c r="K7590" s="6" t="s">
        <v>2015</v>
      </c>
      <c r="L7590" s="6" t="s">
        <v>5631</v>
      </c>
      <c r="M7590" s="6" t="s">
        <v>4683</v>
      </c>
    </row>
    <row r="7591" spans="1:14" ht="15" customHeight="1">
      <c r="B7591" s="6" t="s">
        <v>968</v>
      </c>
      <c r="C7591" s="6" t="s">
        <v>4840</v>
      </c>
      <c r="D7591" s="6">
        <v>3</v>
      </c>
      <c r="E7591" s="15" t="s">
        <v>3317</v>
      </c>
      <c r="F7591" s="15">
        <f>TRUNC(중기기초자료!E724 * 중기전역변수!C19, 1)</f>
        <v>22344.7</v>
      </c>
      <c r="G7591" s="15">
        <f>TRUNC(F7591*D7591, 1)</f>
        <v>67034.100000000006</v>
      </c>
      <c r="H7591" s="6" t="s">
        <v>5631</v>
      </c>
      <c r="I7591" s="6" t="s">
        <v>5631</v>
      </c>
      <c r="K7591" s="6" t="s">
        <v>608</v>
      </c>
      <c r="L7591" s="6" t="s">
        <v>5631</v>
      </c>
      <c r="M7591" s="6" t="s">
        <v>4927</v>
      </c>
    </row>
    <row r="7592" spans="1:14" ht="15" customHeight="1">
      <c r="B7592" s="6" t="s">
        <v>4803</v>
      </c>
      <c r="G7592" s="14">
        <f>TRUNC(G7588+G7589+G7590+G7591, 0)</f>
        <v>163537</v>
      </c>
    </row>
    <row r="7593" spans="1:14" ht="15" customHeight="1">
      <c r="B7593" s="6" t="s">
        <v>588</v>
      </c>
      <c r="G7593" s="14">
        <f>TRUNC(G7584+G7587+G7592, 0)</f>
        <v>501623</v>
      </c>
    </row>
    <row r="7594" spans="1:14" ht="15" customHeight="1">
      <c r="A7594" s="13"/>
      <c r="B7594" s="13"/>
      <c r="C7594" s="13"/>
      <c r="D7594" s="13"/>
      <c r="E7594" s="13"/>
      <c r="F7594" s="13"/>
      <c r="G7594" s="13"/>
      <c r="H7594" s="13"/>
    </row>
    <row r="7595" spans="1:14" ht="15" customHeight="1">
      <c r="A7595" s="13" t="s">
        <v>4970</v>
      </c>
      <c r="B7595" s="13" t="s">
        <v>2189</v>
      </c>
      <c r="C7595" s="13"/>
      <c r="D7595" s="13"/>
      <c r="E7595" s="13"/>
      <c r="F7595" s="13"/>
      <c r="G7595" s="13"/>
      <c r="H7595" s="13"/>
      <c r="I7595" s="6" t="s">
        <v>5631</v>
      </c>
      <c r="J7595" s="6" t="s">
        <v>840</v>
      </c>
    </row>
    <row r="7596" spans="1:14" ht="15" customHeight="1">
      <c r="A7596" s="13" t="s">
        <v>1567</v>
      </c>
      <c r="B7596" s="13" t="s">
        <v>5563</v>
      </c>
      <c r="C7596" s="13"/>
      <c r="D7596" s="13"/>
      <c r="E7596" s="13"/>
      <c r="F7596" s="13"/>
      <c r="G7596" s="13"/>
      <c r="H7596" s="13"/>
    </row>
    <row r="7597" spans="1:14" ht="15" customHeight="1">
      <c r="A7597" s="5" t="s">
        <v>4302</v>
      </c>
      <c r="B7597" s="5"/>
      <c r="C7597" s="5" t="s">
        <v>2755</v>
      </c>
      <c r="D7597" s="5" t="s">
        <v>182</v>
      </c>
      <c r="E7597" s="5" t="s">
        <v>5266</v>
      </c>
      <c r="F7597" s="5" t="s">
        <v>1321</v>
      </c>
      <c r="G7597" s="5" t="s">
        <v>780</v>
      </c>
      <c r="H7597" s="5" t="s">
        <v>1458</v>
      </c>
    </row>
    <row r="7598" spans="1:14" ht="15" customHeight="1">
      <c r="A7598" s="6" t="s">
        <v>405</v>
      </c>
      <c r="B7598" s="6" t="s">
        <v>5503</v>
      </c>
      <c r="C7598" s="6" t="s">
        <v>1851</v>
      </c>
      <c r="D7598" s="6">
        <f>(450 + 375 + 298)*10^-4</f>
        <v>0.11230000000000001</v>
      </c>
      <c r="E7598" s="14" t="s">
        <v>4463</v>
      </c>
      <c r="F7598" s="14">
        <f>TRUNC(중기기초자료!F662 * 중기전역변수!C5/1000,0)</f>
        <v>3284094</v>
      </c>
      <c r="G7598" s="15">
        <f>TRUNC(F7598*D7598, 1)</f>
        <v>368803.7</v>
      </c>
      <c r="H7598" s="6" t="s">
        <v>5631</v>
      </c>
      <c r="I7598" s="6" t="s">
        <v>5631</v>
      </c>
      <c r="K7598" s="6" t="s">
        <v>724</v>
      </c>
      <c r="L7598" s="6" t="s">
        <v>5631</v>
      </c>
      <c r="M7598" s="6" t="s">
        <v>2218</v>
      </c>
      <c r="N7598" s="6" t="s">
        <v>533</v>
      </c>
    </row>
    <row r="7599" spans="1:14" ht="15" customHeight="1">
      <c r="B7599" s="6" t="s">
        <v>4803</v>
      </c>
      <c r="G7599" s="14">
        <f>TRUNC(G7598, 0)</f>
        <v>368803</v>
      </c>
    </row>
    <row r="7600" spans="1:14" ht="15" customHeight="1">
      <c r="A7600" s="6" t="s">
        <v>3802</v>
      </c>
      <c r="B7600" s="6" t="s">
        <v>2171</v>
      </c>
      <c r="C7600" s="6" t="s">
        <v>4283</v>
      </c>
      <c r="D7600" s="6">
        <v>203.7</v>
      </c>
      <c r="E7600" s="16" t="s">
        <v>5542</v>
      </c>
      <c r="F7600" s="16">
        <f>중기기초자료!D731</f>
        <v>1223</v>
      </c>
      <c r="G7600" s="15">
        <f>TRUNC(F7600*D7600, 1)</f>
        <v>249125.1</v>
      </c>
      <c r="H7600" s="6" t="s">
        <v>5631</v>
      </c>
      <c r="I7600" s="6" t="s">
        <v>5631</v>
      </c>
      <c r="K7600" s="6" t="s">
        <v>4778</v>
      </c>
      <c r="L7600" s="6" t="s">
        <v>5631</v>
      </c>
      <c r="M7600" s="6" t="s">
        <v>1155</v>
      </c>
    </row>
    <row r="7601" spans="1:14" ht="15" customHeight="1">
      <c r="B7601" s="6" t="s">
        <v>1786</v>
      </c>
      <c r="C7601" s="6" t="s">
        <v>4283</v>
      </c>
      <c r="D7601" s="6">
        <v>23</v>
      </c>
      <c r="E7601" s="16" t="s">
        <v>2305</v>
      </c>
      <c r="F7601" s="16">
        <v>0</v>
      </c>
      <c r="G7601" s="15">
        <f>TRUNC((G7600) * D7601/100, 1)</f>
        <v>57298.7</v>
      </c>
      <c r="H7601" s="6" t="s">
        <v>5631</v>
      </c>
      <c r="I7601" s="6" t="s">
        <v>5631</v>
      </c>
      <c r="K7601" s="6" t="s">
        <v>3313</v>
      </c>
      <c r="L7601" s="6" t="s">
        <v>5631</v>
      </c>
      <c r="M7601" s="6" t="s">
        <v>3749</v>
      </c>
      <c r="N7601" s="6" t="s">
        <v>5631</v>
      </c>
    </row>
    <row r="7602" spans="1:14" ht="15" customHeight="1">
      <c r="B7602" s="6" t="s">
        <v>4803</v>
      </c>
      <c r="G7602" s="14">
        <f>TRUNC(G7600+G7601, 0)</f>
        <v>306423</v>
      </c>
    </row>
    <row r="7603" spans="1:14" ht="15" customHeight="1">
      <c r="A7603" s="6" t="s">
        <v>2270</v>
      </c>
      <c r="B7603" s="6" t="s">
        <v>1599</v>
      </c>
      <c r="C7603" s="6" t="s">
        <v>4283</v>
      </c>
      <c r="D7603" s="6">
        <v>1</v>
      </c>
      <c r="E7603" s="15" t="s">
        <v>3317</v>
      </c>
      <c r="F7603" s="15">
        <f>TRUNC(중기기초자료!E725 * 중기전역변수!C19, 1)</f>
        <v>25793.7</v>
      </c>
      <c r="G7603" s="15">
        <f>TRUNC(F7603*D7603, 1)</f>
        <v>25793.7</v>
      </c>
      <c r="H7603" s="6" t="s">
        <v>5631</v>
      </c>
      <c r="I7603" s="6" t="s">
        <v>5631</v>
      </c>
      <c r="K7603" s="6" t="s">
        <v>3156</v>
      </c>
      <c r="L7603" s="6" t="s">
        <v>5631</v>
      </c>
      <c r="M7603" s="6" t="s">
        <v>1988</v>
      </c>
    </row>
    <row r="7604" spans="1:14" ht="15" customHeight="1">
      <c r="B7604" s="6" t="s">
        <v>351</v>
      </c>
      <c r="C7604" s="6" t="s">
        <v>4283</v>
      </c>
      <c r="D7604" s="6">
        <v>3</v>
      </c>
      <c r="E7604" s="15" t="s">
        <v>3317</v>
      </c>
      <c r="F7604" s="15">
        <f>TRUNC(중기기초자료!E726 * 중기전역변수!C19, 1)</f>
        <v>24471.4</v>
      </c>
      <c r="G7604" s="15">
        <f>TRUNC(F7604*D7604, 1)</f>
        <v>73414.2</v>
      </c>
      <c r="H7604" s="6" t="s">
        <v>5631</v>
      </c>
      <c r="I7604" s="6" t="s">
        <v>5631</v>
      </c>
      <c r="K7604" s="6" t="s">
        <v>3386</v>
      </c>
      <c r="L7604" s="6" t="s">
        <v>5631</v>
      </c>
      <c r="M7604" s="6" t="s">
        <v>2435</v>
      </c>
    </row>
    <row r="7605" spans="1:14" ht="15" customHeight="1">
      <c r="B7605" s="6" t="s">
        <v>5042</v>
      </c>
      <c r="C7605" s="6" t="s">
        <v>4283</v>
      </c>
      <c r="D7605" s="6">
        <v>1</v>
      </c>
      <c r="E7605" s="15" t="s">
        <v>3317</v>
      </c>
      <c r="F7605" s="15">
        <f>TRUNC(중기기초자료!E727 * 중기전역변수!C19, 1)</f>
        <v>21767</v>
      </c>
      <c r="G7605" s="15">
        <f>TRUNC(F7605*D7605, 1)</f>
        <v>21767</v>
      </c>
      <c r="H7605" s="6" t="s">
        <v>5631</v>
      </c>
      <c r="I7605" s="6" t="s">
        <v>5631</v>
      </c>
      <c r="K7605" s="6" t="s">
        <v>2015</v>
      </c>
      <c r="L7605" s="6" t="s">
        <v>5631</v>
      </c>
      <c r="M7605" s="6" t="s">
        <v>4683</v>
      </c>
    </row>
    <row r="7606" spans="1:14" ht="15" customHeight="1">
      <c r="B7606" s="6" t="s">
        <v>968</v>
      </c>
      <c r="C7606" s="6" t="s">
        <v>4840</v>
      </c>
      <c r="D7606" s="6">
        <v>3</v>
      </c>
      <c r="E7606" s="15" t="s">
        <v>3317</v>
      </c>
      <c r="F7606" s="15">
        <f>TRUNC(중기기초자료!E724 * 중기전역변수!C19, 1)</f>
        <v>22344.7</v>
      </c>
      <c r="G7606" s="15">
        <f>TRUNC(F7606*D7606, 1)</f>
        <v>67034.100000000006</v>
      </c>
      <c r="H7606" s="6" t="s">
        <v>5631</v>
      </c>
      <c r="I7606" s="6" t="s">
        <v>5631</v>
      </c>
      <c r="K7606" s="6" t="s">
        <v>608</v>
      </c>
      <c r="L7606" s="6" t="s">
        <v>5631</v>
      </c>
      <c r="M7606" s="6" t="s">
        <v>4927</v>
      </c>
    </row>
    <row r="7607" spans="1:14" ht="15" customHeight="1">
      <c r="B7607" s="6" t="s">
        <v>4803</v>
      </c>
      <c r="G7607" s="14">
        <f>TRUNC(G7603+G7604+G7605+G7606, 0)</f>
        <v>188009</v>
      </c>
    </row>
    <row r="7608" spans="1:14" ht="15" customHeight="1">
      <c r="B7608" s="6" t="s">
        <v>588</v>
      </c>
      <c r="G7608" s="14">
        <f>TRUNC(G7599+G7602+G7607, 0)</f>
        <v>863235</v>
      </c>
    </row>
    <row r="7609" spans="1:14" ht="15" customHeight="1">
      <c r="A7609" s="13"/>
      <c r="B7609" s="13"/>
      <c r="C7609" s="13"/>
      <c r="D7609" s="13"/>
      <c r="E7609" s="13"/>
      <c r="F7609" s="13"/>
      <c r="G7609" s="13"/>
      <c r="H7609" s="13"/>
    </row>
    <row r="7610" spans="1:14" ht="15" customHeight="1">
      <c r="A7610" s="13" t="s">
        <v>4970</v>
      </c>
      <c r="B7610" s="13" t="s">
        <v>4424</v>
      </c>
      <c r="C7610" s="13"/>
      <c r="D7610" s="13"/>
      <c r="E7610" s="13"/>
      <c r="F7610" s="13"/>
      <c r="G7610" s="13"/>
      <c r="H7610" s="13"/>
      <c r="I7610" s="6" t="s">
        <v>5631</v>
      </c>
      <c r="J7610" s="6" t="s">
        <v>951</v>
      </c>
    </row>
    <row r="7611" spans="1:14" ht="15" customHeight="1">
      <c r="A7611" s="13" t="s">
        <v>1567</v>
      </c>
      <c r="B7611" s="13" t="s">
        <v>5439</v>
      </c>
      <c r="C7611" s="13"/>
      <c r="D7611" s="13"/>
      <c r="E7611" s="13"/>
      <c r="F7611" s="13"/>
      <c r="G7611" s="13"/>
      <c r="H7611" s="13"/>
    </row>
    <row r="7612" spans="1:14" ht="15" customHeight="1">
      <c r="A7612" s="5" t="s">
        <v>4302</v>
      </c>
      <c r="B7612" s="5"/>
      <c r="C7612" s="5" t="s">
        <v>2755</v>
      </c>
      <c r="D7612" s="5" t="s">
        <v>182</v>
      </c>
      <c r="E7612" s="5" t="s">
        <v>5266</v>
      </c>
      <c r="F7612" s="5" t="s">
        <v>1321</v>
      </c>
      <c r="G7612" s="5" t="s">
        <v>780</v>
      </c>
      <c r="H7612" s="5" t="s">
        <v>1458</v>
      </c>
    </row>
    <row r="7613" spans="1:14" ht="15" customHeight="1">
      <c r="A7613" s="6" t="s">
        <v>405</v>
      </c>
      <c r="B7613" s="6" t="s">
        <v>5503</v>
      </c>
      <c r="C7613" s="6" t="s">
        <v>5520</v>
      </c>
      <c r="D7613" s="6">
        <f>(450 + 375 + 298)*10^-4</f>
        <v>0.11230000000000001</v>
      </c>
      <c r="E7613" s="14" t="s">
        <v>4463</v>
      </c>
      <c r="F7613" s="14">
        <f>TRUNC(중기기초자료!F663 * 중기전역변수!C5/1000,0)</f>
        <v>3694606</v>
      </c>
      <c r="G7613" s="15">
        <f>TRUNC(F7613*D7613, 1)</f>
        <v>414904.2</v>
      </c>
      <c r="H7613" s="6" t="s">
        <v>5631</v>
      </c>
      <c r="I7613" s="6" t="s">
        <v>5631</v>
      </c>
      <c r="K7613" s="6" t="s">
        <v>724</v>
      </c>
      <c r="L7613" s="6" t="s">
        <v>5631</v>
      </c>
      <c r="M7613" s="6" t="s">
        <v>5168</v>
      </c>
      <c r="N7613" s="6" t="s">
        <v>533</v>
      </c>
    </row>
    <row r="7614" spans="1:14" ht="15" customHeight="1">
      <c r="B7614" s="6" t="s">
        <v>4803</v>
      </c>
      <c r="G7614" s="14">
        <f>TRUNC(G7613, 0)</f>
        <v>414904</v>
      </c>
    </row>
    <row r="7615" spans="1:14" ht="15" customHeight="1">
      <c r="A7615" s="6" t="s">
        <v>3802</v>
      </c>
      <c r="B7615" s="6" t="s">
        <v>2171</v>
      </c>
      <c r="C7615" s="6" t="s">
        <v>4283</v>
      </c>
      <c r="D7615" s="6">
        <v>224.2</v>
      </c>
      <c r="E7615" s="16" t="s">
        <v>5542</v>
      </c>
      <c r="F7615" s="16">
        <f>중기기초자료!D731</f>
        <v>1223</v>
      </c>
      <c r="G7615" s="15">
        <f>TRUNC(F7615*D7615, 1)</f>
        <v>274196.59999999998</v>
      </c>
      <c r="H7615" s="6" t="s">
        <v>5631</v>
      </c>
      <c r="I7615" s="6" t="s">
        <v>5631</v>
      </c>
      <c r="K7615" s="6" t="s">
        <v>4778</v>
      </c>
      <c r="L7615" s="6" t="s">
        <v>5631</v>
      </c>
      <c r="M7615" s="6" t="s">
        <v>1155</v>
      </c>
    </row>
    <row r="7616" spans="1:14" ht="15" customHeight="1">
      <c r="B7616" s="6" t="s">
        <v>1786</v>
      </c>
      <c r="C7616" s="6" t="s">
        <v>4283</v>
      </c>
      <c r="D7616" s="6">
        <v>23</v>
      </c>
      <c r="E7616" s="16" t="s">
        <v>2305</v>
      </c>
      <c r="F7616" s="16">
        <v>0</v>
      </c>
      <c r="G7616" s="15">
        <f>TRUNC((G7615) * D7616/100, 1)</f>
        <v>63065.2</v>
      </c>
      <c r="H7616" s="6" t="s">
        <v>5631</v>
      </c>
      <c r="I7616" s="6" t="s">
        <v>5631</v>
      </c>
      <c r="K7616" s="6" t="s">
        <v>3313</v>
      </c>
      <c r="L7616" s="6" t="s">
        <v>5631</v>
      </c>
      <c r="M7616" s="6" t="s">
        <v>3749</v>
      </c>
      <c r="N7616" s="6" t="s">
        <v>5631</v>
      </c>
    </row>
    <row r="7617" spans="1:14" ht="15" customHeight="1">
      <c r="B7617" s="6" t="s">
        <v>4803</v>
      </c>
      <c r="G7617" s="14">
        <f>TRUNC(G7615+G7616, 0)</f>
        <v>337261</v>
      </c>
    </row>
    <row r="7618" spans="1:14" ht="15" customHeight="1">
      <c r="A7618" s="6" t="s">
        <v>2270</v>
      </c>
      <c r="B7618" s="6" t="s">
        <v>1599</v>
      </c>
      <c r="C7618" s="6" t="s">
        <v>4283</v>
      </c>
      <c r="D7618" s="6">
        <v>1</v>
      </c>
      <c r="E7618" s="15" t="s">
        <v>3317</v>
      </c>
      <c r="F7618" s="15">
        <f>TRUNC(중기기초자료!E725 * 중기전역변수!C19, 1)</f>
        <v>25793.7</v>
      </c>
      <c r="G7618" s="15">
        <f>TRUNC(F7618*D7618, 1)</f>
        <v>25793.7</v>
      </c>
      <c r="H7618" s="6" t="s">
        <v>5631</v>
      </c>
      <c r="I7618" s="6" t="s">
        <v>5631</v>
      </c>
      <c r="K7618" s="6" t="s">
        <v>3156</v>
      </c>
      <c r="L7618" s="6" t="s">
        <v>5631</v>
      </c>
      <c r="M7618" s="6" t="s">
        <v>1988</v>
      </c>
    </row>
    <row r="7619" spans="1:14" ht="15" customHeight="1">
      <c r="B7619" s="6" t="s">
        <v>351</v>
      </c>
      <c r="C7619" s="6" t="s">
        <v>4283</v>
      </c>
      <c r="D7619" s="6">
        <v>3</v>
      </c>
      <c r="E7619" s="15" t="s">
        <v>3317</v>
      </c>
      <c r="F7619" s="15">
        <f>TRUNC(중기기초자료!E726 * 중기전역변수!C19, 1)</f>
        <v>24471.4</v>
      </c>
      <c r="G7619" s="15">
        <f>TRUNC(F7619*D7619, 1)</f>
        <v>73414.2</v>
      </c>
      <c r="H7619" s="6" t="s">
        <v>5631</v>
      </c>
      <c r="I7619" s="6" t="s">
        <v>5631</v>
      </c>
      <c r="K7619" s="6" t="s">
        <v>3386</v>
      </c>
      <c r="L7619" s="6" t="s">
        <v>5631</v>
      </c>
      <c r="M7619" s="6" t="s">
        <v>2435</v>
      </c>
    </row>
    <row r="7620" spans="1:14" ht="15" customHeight="1">
      <c r="B7620" s="6" t="s">
        <v>5042</v>
      </c>
      <c r="C7620" s="6" t="s">
        <v>4283</v>
      </c>
      <c r="D7620" s="6">
        <v>1</v>
      </c>
      <c r="E7620" s="15" t="s">
        <v>3317</v>
      </c>
      <c r="F7620" s="15">
        <f>TRUNC(중기기초자료!E727 * 중기전역변수!C19, 1)</f>
        <v>21767</v>
      </c>
      <c r="G7620" s="15">
        <f>TRUNC(F7620*D7620, 1)</f>
        <v>21767</v>
      </c>
      <c r="H7620" s="6" t="s">
        <v>5631</v>
      </c>
      <c r="I7620" s="6" t="s">
        <v>5631</v>
      </c>
      <c r="K7620" s="6" t="s">
        <v>2015</v>
      </c>
      <c r="L7620" s="6" t="s">
        <v>5631</v>
      </c>
      <c r="M7620" s="6" t="s">
        <v>4683</v>
      </c>
    </row>
    <row r="7621" spans="1:14" ht="15" customHeight="1">
      <c r="B7621" s="6" t="s">
        <v>968</v>
      </c>
      <c r="C7621" s="6" t="s">
        <v>4840</v>
      </c>
      <c r="D7621" s="6">
        <v>3</v>
      </c>
      <c r="E7621" s="15" t="s">
        <v>3317</v>
      </c>
      <c r="F7621" s="15">
        <f>TRUNC(중기기초자료!E724 * 중기전역변수!C19, 1)</f>
        <v>22344.7</v>
      </c>
      <c r="G7621" s="15">
        <f>TRUNC(F7621*D7621, 1)</f>
        <v>67034.100000000006</v>
      </c>
      <c r="H7621" s="6" t="s">
        <v>5631</v>
      </c>
      <c r="I7621" s="6" t="s">
        <v>5631</v>
      </c>
      <c r="K7621" s="6" t="s">
        <v>608</v>
      </c>
      <c r="L7621" s="6" t="s">
        <v>5631</v>
      </c>
      <c r="M7621" s="6" t="s">
        <v>4927</v>
      </c>
    </row>
    <row r="7622" spans="1:14" ht="15" customHeight="1">
      <c r="B7622" s="6" t="s">
        <v>4803</v>
      </c>
      <c r="G7622" s="14">
        <f>TRUNC(G7618+G7619+G7620+G7621, 0)</f>
        <v>188009</v>
      </c>
    </row>
    <row r="7623" spans="1:14" ht="15" customHeight="1">
      <c r="B7623" s="6" t="s">
        <v>588</v>
      </c>
      <c r="G7623" s="14">
        <f>TRUNC(G7614+G7617+G7622, 0)</f>
        <v>940174</v>
      </c>
    </row>
    <row r="7624" spans="1:14" ht="15" customHeight="1">
      <c r="A7624" s="13"/>
      <c r="B7624" s="13"/>
      <c r="C7624" s="13"/>
      <c r="D7624" s="13"/>
      <c r="E7624" s="13"/>
      <c r="F7624" s="13"/>
      <c r="G7624" s="13"/>
      <c r="H7624" s="13"/>
    </row>
    <row r="7625" spans="1:14" ht="15" customHeight="1">
      <c r="A7625" s="13" t="s">
        <v>4970</v>
      </c>
      <c r="B7625" s="13" t="s">
        <v>1230</v>
      </c>
      <c r="C7625" s="13"/>
      <c r="D7625" s="13"/>
      <c r="E7625" s="13"/>
      <c r="F7625" s="13"/>
      <c r="G7625" s="13"/>
      <c r="H7625" s="13"/>
      <c r="I7625" s="6" t="s">
        <v>5631</v>
      </c>
      <c r="J7625" s="6" t="s">
        <v>2788</v>
      </c>
    </row>
    <row r="7626" spans="1:14" ht="15" customHeight="1">
      <c r="A7626" s="13" t="s">
        <v>1567</v>
      </c>
      <c r="B7626" s="13" t="s">
        <v>4051</v>
      </c>
      <c r="C7626" s="13"/>
      <c r="D7626" s="13"/>
      <c r="E7626" s="13"/>
      <c r="F7626" s="13"/>
      <c r="G7626" s="13"/>
      <c r="H7626" s="13"/>
    </row>
    <row r="7627" spans="1:14" ht="15" customHeight="1">
      <c r="A7627" s="5" t="s">
        <v>4302</v>
      </c>
      <c r="B7627" s="5"/>
      <c r="C7627" s="5" t="s">
        <v>2755</v>
      </c>
      <c r="D7627" s="5" t="s">
        <v>182</v>
      </c>
      <c r="E7627" s="5" t="s">
        <v>5266</v>
      </c>
      <c r="F7627" s="5" t="s">
        <v>1321</v>
      </c>
      <c r="G7627" s="5" t="s">
        <v>780</v>
      </c>
      <c r="H7627" s="5" t="s">
        <v>1458</v>
      </c>
    </row>
    <row r="7628" spans="1:14" ht="15" customHeight="1">
      <c r="A7628" s="6" t="s">
        <v>405</v>
      </c>
      <c r="B7628" s="6" t="s">
        <v>5503</v>
      </c>
      <c r="C7628" s="6" t="s">
        <v>128</v>
      </c>
      <c r="D7628" s="6">
        <f>(450 + 375 + 298)*10^-4</f>
        <v>0.11230000000000001</v>
      </c>
      <c r="E7628" s="14" t="s">
        <v>4463</v>
      </c>
      <c r="F7628" s="14">
        <f>TRUNC(중기기초자료!F664 * 중기전역변수!C5/1000,0)</f>
        <v>4134742</v>
      </c>
      <c r="G7628" s="15">
        <f>TRUNC(F7628*D7628, 1)</f>
        <v>464331.5</v>
      </c>
      <c r="H7628" s="6" t="s">
        <v>5631</v>
      </c>
      <c r="I7628" s="6" t="s">
        <v>5631</v>
      </c>
      <c r="K7628" s="6" t="s">
        <v>724</v>
      </c>
      <c r="L7628" s="6" t="s">
        <v>5631</v>
      </c>
      <c r="M7628" s="6" t="s">
        <v>4071</v>
      </c>
      <c r="N7628" s="6" t="s">
        <v>5473</v>
      </c>
    </row>
    <row r="7629" spans="1:14" ht="15" customHeight="1">
      <c r="B7629" s="6" t="s">
        <v>4803</v>
      </c>
      <c r="G7629" s="14">
        <f>TRUNC(G7628, 0)</f>
        <v>464331</v>
      </c>
    </row>
    <row r="7630" spans="1:14" ht="15" customHeight="1">
      <c r="A7630" s="6" t="s">
        <v>3802</v>
      </c>
      <c r="B7630" s="6" t="s">
        <v>2171</v>
      </c>
      <c r="C7630" s="6" t="s">
        <v>4283</v>
      </c>
      <c r="D7630" s="6">
        <v>250.5</v>
      </c>
      <c r="E7630" s="16" t="s">
        <v>5542</v>
      </c>
      <c r="F7630" s="16">
        <f>중기기초자료!D731</f>
        <v>1223</v>
      </c>
      <c r="G7630" s="15">
        <f>TRUNC(F7630*D7630, 1)</f>
        <v>306361.5</v>
      </c>
      <c r="H7630" s="6" t="s">
        <v>5631</v>
      </c>
      <c r="I7630" s="6" t="s">
        <v>5631</v>
      </c>
      <c r="K7630" s="6" t="s">
        <v>4778</v>
      </c>
      <c r="L7630" s="6" t="s">
        <v>5631</v>
      </c>
      <c r="M7630" s="6" t="s">
        <v>1155</v>
      </c>
    </row>
    <row r="7631" spans="1:14" ht="15" customHeight="1">
      <c r="B7631" s="6" t="s">
        <v>1786</v>
      </c>
      <c r="C7631" s="6" t="s">
        <v>4283</v>
      </c>
      <c r="D7631" s="6">
        <v>23</v>
      </c>
      <c r="E7631" s="16" t="s">
        <v>2305</v>
      </c>
      <c r="F7631" s="16">
        <v>0</v>
      </c>
      <c r="G7631" s="15">
        <f>TRUNC((G7630) * D7631/100, 1)</f>
        <v>70463.100000000006</v>
      </c>
      <c r="H7631" s="6" t="s">
        <v>5631</v>
      </c>
      <c r="I7631" s="6" t="s">
        <v>5631</v>
      </c>
      <c r="K7631" s="6" t="s">
        <v>3313</v>
      </c>
      <c r="L7631" s="6" t="s">
        <v>5631</v>
      </c>
      <c r="M7631" s="6" t="s">
        <v>3749</v>
      </c>
      <c r="N7631" s="6" t="s">
        <v>5631</v>
      </c>
    </row>
    <row r="7632" spans="1:14" ht="15" customHeight="1">
      <c r="B7632" s="6" t="s">
        <v>4803</v>
      </c>
      <c r="G7632" s="14">
        <f>TRUNC(G7630+G7631, 0)</f>
        <v>376824</v>
      </c>
    </row>
    <row r="7633" spans="1:14" ht="15" customHeight="1">
      <c r="A7633" s="6" t="s">
        <v>2270</v>
      </c>
      <c r="B7633" s="6" t="s">
        <v>1599</v>
      </c>
      <c r="C7633" s="6" t="s">
        <v>4283</v>
      </c>
      <c r="D7633" s="6">
        <v>1</v>
      </c>
      <c r="E7633" s="15" t="s">
        <v>3317</v>
      </c>
      <c r="F7633" s="15">
        <f>TRUNC(중기기초자료!E725 * 중기전역변수!C19, 1)</f>
        <v>25793.7</v>
      </c>
      <c r="G7633" s="15">
        <f>TRUNC(F7633*D7633, 1)</f>
        <v>25793.7</v>
      </c>
      <c r="H7633" s="6" t="s">
        <v>5631</v>
      </c>
      <c r="I7633" s="6" t="s">
        <v>5631</v>
      </c>
      <c r="K7633" s="6" t="s">
        <v>3156</v>
      </c>
      <c r="L7633" s="6" t="s">
        <v>5631</v>
      </c>
      <c r="M7633" s="6" t="s">
        <v>1988</v>
      </c>
    </row>
    <row r="7634" spans="1:14" ht="15" customHeight="1">
      <c r="B7634" s="6" t="s">
        <v>351</v>
      </c>
      <c r="C7634" s="6" t="s">
        <v>4283</v>
      </c>
      <c r="D7634" s="6">
        <v>3</v>
      </c>
      <c r="E7634" s="15" t="s">
        <v>3317</v>
      </c>
      <c r="F7634" s="15">
        <f>TRUNC(중기기초자료!E726 * 중기전역변수!C19, 1)</f>
        <v>24471.4</v>
      </c>
      <c r="G7634" s="15">
        <f>TRUNC(F7634*D7634, 1)</f>
        <v>73414.2</v>
      </c>
      <c r="H7634" s="6" t="s">
        <v>5631</v>
      </c>
      <c r="I7634" s="6" t="s">
        <v>5631</v>
      </c>
      <c r="K7634" s="6" t="s">
        <v>3386</v>
      </c>
      <c r="L7634" s="6" t="s">
        <v>5631</v>
      </c>
      <c r="M7634" s="6" t="s">
        <v>2435</v>
      </c>
    </row>
    <row r="7635" spans="1:14" ht="15" customHeight="1">
      <c r="B7635" s="6" t="s">
        <v>5042</v>
      </c>
      <c r="C7635" s="6" t="s">
        <v>4283</v>
      </c>
      <c r="D7635" s="6">
        <v>1</v>
      </c>
      <c r="E7635" s="15" t="s">
        <v>3317</v>
      </c>
      <c r="F7635" s="15">
        <f>TRUNC(중기기초자료!E727 * 중기전역변수!C19, 1)</f>
        <v>21767</v>
      </c>
      <c r="G7635" s="15">
        <f>TRUNC(F7635*D7635, 1)</f>
        <v>21767</v>
      </c>
      <c r="H7635" s="6" t="s">
        <v>5631</v>
      </c>
      <c r="I7635" s="6" t="s">
        <v>5631</v>
      </c>
      <c r="K7635" s="6" t="s">
        <v>2015</v>
      </c>
      <c r="L7635" s="6" t="s">
        <v>5631</v>
      </c>
      <c r="M7635" s="6" t="s">
        <v>4683</v>
      </c>
    </row>
    <row r="7636" spans="1:14" ht="15" customHeight="1">
      <c r="B7636" s="6" t="s">
        <v>968</v>
      </c>
      <c r="C7636" s="6" t="s">
        <v>4840</v>
      </c>
      <c r="D7636" s="6">
        <v>3</v>
      </c>
      <c r="E7636" s="15" t="s">
        <v>3317</v>
      </c>
      <c r="F7636" s="15">
        <f>TRUNC(중기기초자료!E724 * 중기전역변수!C19, 1)</f>
        <v>22344.7</v>
      </c>
      <c r="G7636" s="15">
        <f>TRUNC(F7636*D7636, 1)</f>
        <v>67034.100000000006</v>
      </c>
      <c r="H7636" s="6" t="s">
        <v>5631</v>
      </c>
      <c r="I7636" s="6" t="s">
        <v>5631</v>
      </c>
      <c r="K7636" s="6" t="s">
        <v>608</v>
      </c>
      <c r="L7636" s="6" t="s">
        <v>5631</v>
      </c>
      <c r="M7636" s="6" t="s">
        <v>4927</v>
      </c>
    </row>
    <row r="7637" spans="1:14" ht="15" customHeight="1">
      <c r="B7637" s="6" t="s">
        <v>4803</v>
      </c>
      <c r="G7637" s="14">
        <f>TRUNC(G7633+G7634+G7635+G7636, 0)</f>
        <v>188009</v>
      </c>
    </row>
    <row r="7638" spans="1:14" ht="15" customHeight="1">
      <c r="B7638" s="6" t="s">
        <v>588</v>
      </c>
      <c r="G7638" s="14">
        <f>TRUNC(G7629+G7632+G7637, 0)</f>
        <v>1029164</v>
      </c>
    </row>
    <row r="7639" spans="1:14" ht="15" customHeight="1">
      <c r="A7639" s="13"/>
      <c r="B7639" s="13"/>
      <c r="C7639" s="13"/>
      <c r="D7639" s="13"/>
      <c r="E7639" s="13"/>
      <c r="F7639" s="13"/>
      <c r="G7639" s="13"/>
      <c r="H7639" s="13"/>
    </row>
    <row r="7640" spans="1:14" ht="15" customHeight="1">
      <c r="A7640" s="13" t="s">
        <v>4970</v>
      </c>
      <c r="B7640" s="13" t="s">
        <v>5360</v>
      </c>
      <c r="C7640" s="13"/>
      <c r="D7640" s="13"/>
      <c r="E7640" s="13"/>
      <c r="F7640" s="13"/>
      <c r="G7640" s="13"/>
      <c r="H7640" s="13"/>
      <c r="I7640" s="6" t="s">
        <v>5631</v>
      </c>
      <c r="J7640" s="6" t="s">
        <v>2619</v>
      </c>
    </row>
    <row r="7641" spans="1:14" ht="15" customHeight="1">
      <c r="A7641" s="13" t="s">
        <v>1567</v>
      </c>
      <c r="B7641" s="13" t="s">
        <v>3437</v>
      </c>
      <c r="C7641" s="13"/>
      <c r="D7641" s="13"/>
      <c r="E7641" s="13"/>
      <c r="F7641" s="13"/>
      <c r="G7641" s="13"/>
      <c r="H7641" s="13"/>
    </row>
    <row r="7642" spans="1:14" ht="15" customHeight="1">
      <c r="A7642" s="5" t="s">
        <v>4302</v>
      </c>
      <c r="B7642" s="5"/>
      <c r="C7642" s="5" t="s">
        <v>2755</v>
      </c>
      <c r="D7642" s="5" t="s">
        <v>182</v>
      </c>
      <c r="E7642" s="5" t="s">
        <v>5266</v>
      </c>
      <c r="F7642" s="5" t="s">
        <v>1321</v>
      </c>
      <c r="G7642" s="5" t="s">
        <v>780</v>
      </c>
      <c r="H7642" s="5" t="s">
        <v>1458</v>
      </c>
    </row>
    <row r="7643" spans="1:14" ht="15" customHeight="1">
      <c r="A7643" s="6" t="s">
        <v>405</v>
      </c>
      <c r="B7643" s="6" t="s">
        <v>2444</v>
      </c>
      <c r="C7643" s="6" t="s">
        <v>132</v>
      </c>
      <c r="D7643" s="6">
        <f>(321 + 286 + 360)*10^-4</f>
        <v>9.6700000000000008E-2</v>
      </c>
      <c r="E7643" s="14" t="s">
        <v>4463</v>
      </c>
      <c r="F7643" s="14">
        <f>TRUNC(중기기초자료!F665 * 중기전역변수!C5/1000,0)</f>
        <v>161690</v>
      </c>
      <c r="G7643" s="15">
        <f>TRUNC(F7643*D7643, 1)</f>
        <v>15635.4</v>
      </c>
      <c r="H7643" s="6" t="s">
        <v>5631</v>
      </c>
      <c r="I7643" s="6" t="s">
        <v>5631</v>
      </c>
      <c r="K7643" s="6" t="s">
        <v>724</v>
      </c>
      <c r="L7643" s="6" t="s">
        <v>5631</v>
      </c>
      <c r="M7643" s="6" t="s">
        <v>4088</v>
      </c>
      <c r="N7643" s="6" t="s">
        <v>3989</v>
      </c>
    </row>
    <row r="7644" spans="1:14" ht="15" customHeight="1">
      <c r="B7644" s="6" t="s">
        <v>4803</v>
      </c>
      <c r="G7644" s="14">
        <f>TRUNC(G7643, 0)</f>
        <v>15635</v>
      </c>
    </row>
    <row r="7645" spans="1:14" ht="15" customHeight="1">
      <c r="A7645" s="6" t="s">
        <v>3802</v>
      </c>
      <c r="B7645" s="6" t="s">
        <v>2171</v>
      </c>
      <c r="C7645" s="6" t="s">
        <v>4283</v>
      </c>
      <c r="D7645" s="6">
        <v>23.2</v>
      </c>
      <c r="E7645" s="16" t="s">
        <v>5542</v>
      </c>
      <c r="F7645" s="16">
        <f>중기기초자료!D731</f>
        <v>1223</v>
      </c>
      <c r="G7645" s="15">
        <f>TRUNC(F7645*D7645, 1)</f>
        <v>28373.599999999999</v>
      </c>
      <c r="H7645" s="6" t="s">
        <v>5631</v>
      </c>
      <c r="I7645" s="6" t="s">
        <v>5631</v>
      </c>
      <c r="K7645" s="6" t="s">
        <v>3386</v>
      </c>
      <c r="L7645" s="6" t="s">
        <v>5631</v>
      </c>
      <c r="M7645" s="6" t="s">
        <v>1155</v>
      </c>
    </row>
    <row r="7646" spans="1:14" ht="15" customHeight="1">
      <c r="B7646" s="6" t="s">
        <v>1786</v>
      </c>
      <c r="C7646" s="6" t="s">
        <v>4283</v>
      </c>
      <c r="D7646" s="6">
        <v>45</v>
      </c>
      <c r="E7646" s="16" t="s">
        <v>2305</v>
      </c>
      <c r="F7646" s="16">
        <v>0</v>
      </c>
      <c r="G7646" s="15">
        <f>TRUNC((G7645) * D7646/100, 1)</f>
        <v>12768.1</v>
      </c>
      <c r="H7646" s="6" t="s">
        <v>5631</v>
      </c>
      <c r="I7646" s="6" t="s">
        <v>5631</v>
      </c>
      <c r="K7646" s="6" t="s">
        <v>2015</v>
      </c>
      <c r="L7646" s="6" t="s">
        <v>5631</v>
      </c>
      <c r="M7646" s="6" t="s">
        <v>3749</v>
      </c>
      <c r="N7646" s="6" t="s">
        <v>5631</v>
      </c>
    </row>
    <row r="7647" spans="1:14" ht="15" customHeight="1">
      <c r="B7647" s="6" t="s">
        <v>4803</v>
      </c>
      <c r="G7647" s="14">
        <f>TRUNC(G7645+G7646, 0)</f>
        <v>41141</v>
      </c>
    </row>
    <row r="7648" spans="1:14" ht="15" customHeight="1">
      <c r="A7648" s="6" t="s">
        <v>2270</v>
      </c>
      <c r="B7648" s="6" t="s">
        <v>968</v>
      </c>
      <c r="C7648" s="6" t="s">
        <v>4791</v>
      </c>
      <c r="D7648" s="6">
        <v>3</v>
      </c>
      <c r="E7648" s="15" t="s">
        <v>3317</v>
      </c>
      <c r="F7648" s="15">
        <f>TRUNC(중기기초자료!E724 * 중기전역변수!C19, 1)</f>
        <v>22344.7</v>
      </c>
      <c r="G7648" s="15">
        <f>TRUNC(F7648*D7648, 1)</f>
        <v>67034.100000000006</v>
      </c>
      <c r="H7648" s="6" t="s">
        <v>5631</v>
      </c>
      <c r="I7648" s="6" t="s">
        <v>5631</v>
      </c>
      <c r="K7648" s="6" t="s">
        <v>3156</v>
      </c>
      <c r="L7648" s="6" t="s">
        <v>5631</v>
      </c>
      <c r="M7648" s="6" t="s">
        <v>4927</v>
      </c>
    </row>
    <row r="7649" spans="1:14" ht="15" customHeight="1">
      <c r="B7649" s="6" t="s">
        <v>4803</v>
      </c>
      <c r="G7649" s="14">
        <f>TRUNC(G7648, 0)</f>
        <v>67034</v>
      </c>
    </row>
    <row r="7650" spans="1:14" ht="15" customHeight="1">
      <c r="B7650" s="6" t="s">
        <v>588</v>
      </c>
      <c r="G7650" s="14">
        <f>TRUNC(G7644+G7647+G7649, 0)</f>
        <v>123810</v>
      </c>
    </row>
    <row r="7651" spans="1:14" ht="15" customHeight="1">
      <c r="A7651" s="13"/>
      <c r="B7651" s="13"/>
      <c r="C7651" s="13"/>
      <c r="D7651" s="13"/>
      <c r="E7651" s="13"/>
      <c r="F7651" s="13"/>
      <c r="G7651" s="13"/>
      <c r="H7651" s="13"/>
    </row>
    <row r="7652" spans="1:14" ht="15" customHeight="1">
      <c r="A7652" s="13" t="s">
        <v>4970</v>
      </c>
      <c r="B7652" s="13" t="s">
        <v>3843</v>
      </c>
      <c r="C7652" s="13"/>
      <c r="D7652" s="13"/>
      <c r="E7652" s="13"/>
      <c r="F7652" s="13"/>
      <c r="G7652" s="13"/>
      <c r="H7652" s="13"/>
      <c r="I7652" s="6" t="s">
        <v>5631</v>
      </c>
      <c r="J7652" s="6" t="s">
        <v>2464</v>
      </c>
    </row>
    <row r="7653" spans="1:14" ht="15" customHeight="1">
      <c r="A7653" s="13" t="s">
        <v>1567</v>
      </c>
      <c r="B7653" s="13" t="s">
        <v>5196</v>
      </c>
      <c r="C7653" s="13"/>
      <c r="D7653" s="13"/>
      <c r="E7653" s="13"/>
      <c r="F7653" s="13"/>
      <c r="G7653" s="13"/>
      <c r="H7653" s="13"/>
    </row>
    <row r="7654" spans="1:14" ht="15" customHeight="1">
      <c r="A7654" s="5" t="s">
        <v>4302</v>
      </c>
      <c r="B7654" s="5"/>
      <c r="C7654" s="5" t="s">
        <v>2755</v>
      </c>
      <c r="D7654" s="5" t="s">
        <v>182</v>
      </c>
      <c r="E7654" s="5" t="s">
        <v>5266</v>
      </c>
      <c r="F7654" s="5" t="s">
        <v>1321</v>
      </c>
      <c r="G7654" s="5" t="s">
        <v>780</v>
      </c>
      <c r="H7654" s="5" t="s">
        <v>1458</v>
      </c>
    </row>
    <row r="7655" spans="1:14" ht="15" customHeight="1">
      <c r="A7655" s="6" t="s">
        <v>405</v>
      </c>
      <c r="B7655" s="6" t="s">
        <v>2444</v>
      </c>
      <c r="C7655" s="6" t="s">
        <v>2998</v>
      </c>
      <c r="D7655" s="6">
        <f>(321 + 286 + 360)*10^-4</f>
        <v>9.6700000000000008E-2</v>
      </c>
      <c r="E7655" s="14" t="s">
        <v>4463</v>
      </c>
      <c r="F7655" s="14">
        <f>TRUNC(중기기초자료!F666 * 중기전역변수!C5/1000,0)</f>
        <v>167267</v>
      </c>
      <c r="G7655" s="15">
        <f>TRUNC(F7655*D7655, 1)</f>
        <v>16174.7</v>
      </c>
      <c r="H7655" s="6" t="s">
        <v>5631</v>
      </c>
      <c r="I7655" s="6" t="s">
        <v>5631</v>
      </c>
      <c r="K7655" s="6" t="s">
        <v>724</v>
      </c>
      <c r="L7655" s="6" t="s">
        <v>5631</v>
      </c>
      <c r="M7655" s="6" t="s">
        <v>4067</v>
      </c>
      <c r="N7655" s="6" t="s">
        <v>4676</v>
      </c>
    </row>
    <row r="7656" spans="1:14" ht="15" customHeight="1">
      <c r="B7656" s="6" t="s">
        <v>4803</v>
      </c>
      <c r="G7656" s="14">
        <f>TRUNC(G7655, 0)</f>
        <v>16174</v>
      </c>
    </row>
    <row r="7657" spans="1:14" ht="15" customHeight="1">
      <c r="A7657" s="6" t="s">
        <v>3802</v>
      </c>
      <c r="B7657" s="6" t="s">
        <v>2171</v>
      </c>
      <c r="C7657" s="6" t="s">
        <v>4283</v>
      </c>
      <c r="D7657" s="6">
        <v>26.2</v>
      </c>
      <c r="E7657" s="16" t="s">
        <v>5542</v>
      </c>
      <c r="F7657" s="16">
        <f>중기기초자료!D731</f>
        <v>1223</v>
      </c>
      <c r="G7657" s="15">
        <f>TRUNC(F7657*D7657, 1)</f>
        <v>32042.6</v>
      </c>
      <c r="H7657" s="6" t="s">
        <v>5631</v>
      </c>
      <c r="I7657" s="6" t="s">
        <v>5631</v>
      </c>
      <c r="K7657" s="6" t="s">
        <v>3386</v>
      </c>
      <c r="L7657" s="6" t="s">
        <v>5631</v>
      </c>
      <c r="M7657" s="6" t="s">
        <v>1155</v>
      </c>
    </row>
    <row r="7658" spans="1:14" ht="15" customHeight="1">
      <c r="B7658" s="6" t="s">
        <v>1786</v>
      </c>
      <c r="C7658" s="6" t="s">
        <v>4283</v>
      </c>
      <c r="D7658" s="6">
        <v>45</v>
      </c>
      <c r="E7658" s="16" t="s">
        <v>2305</v>
      </c>
      <c r="F7658" s="16">
        <v>0</v>
      </c>
      <c r="G7658" s="15">
        <f>TRUNC((G7657) * D7658/100, 1)</f>
        <v>14419.1</v>
      </c>
      <c r="H7658" s="6" t="s">
        <v>5631</v>
      </c>
      <c r="I7658" s="6" t="s">
        <v>5631</v>
      </c>
      <c r="K7658" s="6" t="s">
        <v>2015</v>
      </c>
      <c r="L7658" s="6" t="s">
        <v>5631</v>
      </c>
      <c r="M7658" s="6" t="s">
        <v>3749</v>
      </c>
      <c r="N7658" s="6" t="s">
        <v>5631</v>
      </c>
    </row>
    <row r="7659" spans="1:14" ht="15" customHeight="1">
      <c r="B7659" s="6" t="s">
        <v>4803</v>
      </c>
      <c r="G7659" s="14">
        <f>TRUNC(G7657+G7658, 0)</f>
        <v>46461</v>
      </c>
    </row>
    <row r="7660" spans="1:14" ht="15" customHeight="1">
      <c r="A7660" s="6" t="s">
        <v>2270</v>
      </c>
      <c r="B7660" s="6" t="s">
        <v>968</v>
      </c>
      <c r="C7660" s="6" t="s">
        <v>4791</v>
      </c>
      <c r="D7660" s="6">
        <v>3</v>
      </c>
      <c r="E7660" s="15" t="s">
        <v>3317</v>
      </c>
      <c r="F7660" s="15">
        <f>TRUNC(중기기초자료!E724 * 중기전역변수!C19, 1)</f>
        <v>22344.7</v>
      </c>
      <c r="G7660" s="15">
        <f>TRUNC(F7660*D7660, 1)</f>
        <v>67034.100000000006</v>
      </c>
      <c r="H7660" s="6" t="s">
        <v>5631</v>
      </c>
      <c r="I7660" s="6" t="s">
        <v>5631</v>
      </c>
      <c r="K7660" s="6" t="s">
        <v>3156</v>
      </c>
      <c r="L7660" s="6" t="s">
        <v>5631</v>
      </c>
      <c r="M7660" s="6" t="s">
        <v>4927</v>
      </c>
    </row>
    <row r="7661" spans="1:14" ht="15" customHeight="1">
      <c r="B7661" s="6" t="s">
        <v>4803</v>
      </c>
      <c r="G7661" s="14">
        <f>TRUNC(G7660, 0)</f>
        <v>67034</v>
      </c>
    </row>
    <row r="7662" spans="1:14" ht="15" customHeight="1">
      <c r="B7662" s="6" t="s">
        <v>588</v>
      </c>
      <c r="G7662" s="14">
        <f>TRUNC(G7656+G7659+G7661, 0)</f>
        <v>129669</v>
      </c>
    </row>
    <row r="7663" spans="1:14" ht="15" customHeight="1">
      <c r="A7663" s="13"/>
      <c r="B7663" s="13"/>
      <c r="C7663" s="13"/>
      <c r="D7663" s="13"/>
      <c r="E7663" s="13"/>
      <c r="F7663" s="13"/>
      <c r="G7663" s="13"/>
      <c r="H7663" s="13"/>
    </row>
    <row r="7664" spans="1:14" ht="15" customHeight="1">
      <c r="A7664" s="13" t="s">
        <v>4970</v>
      </c>
      <c r="B7664" s="13" t="s">
        <v>662</v>
      </c>
      <c r="C7664" s="13"/>
      <c r="D7664" s="13"/>
      <c r="E7664" s="13"/>
      <c r="F7664" s="13"/>
      <c r="G7664" s="13"/>
      <c r="H7664" s="13"/>
      <c r="I7664" s="6" t="s">
        <v>5631</v>
      </c>
      <c r="J7664" s="6" t="s">
        <v>335</v>
      </c>
    </row>
    <row r="7665" spans="1:14" ht="15" customHeight="1">
      <c r="A7665" s="13" t="s">
        <v>1567</v>
      </c>
      <c r="B7665" s="13" t="s">
        <v>3838</v>
      </c>
      <c r="C7665" s="13"/>
      <c r="D7665" s="13"/>
      <c r="E7665" s="13"/>
      <c r="F7665" s="13"/>
      <c r="G7665" s="13"/>
      <c r="H7665" s="13"/>
    </row>
    <row r="7666" spans="1:14" ht="15" customHeight="1">
      <c r="A7666" s="5" t="s">
        <v>4302</v>
      </c>
      <c r="B7666" s="5"/>
      <c r="C7666" s="5" t="s">
        <v>2755</v>
      </c>
      <c r="D7666" s="5" t="s">
        <v>182</v>
      </c>
      <c r="E7666" s="5" t="s">
        <v>5266</v>
      </c>
      <c r="F7666" s="5" t="s">
        <v>1321</v>
      </c>
      <c r="G7666" s="5" t="s">
        <v>780</v>
      </c>
      <c r="H7666" s="5" t="s">
        <v>1458</v>
      </c>
    </row>
    <row r="7667" spans="1:14" ht="15" customHeight="1">
      <c r="A7667" s="6" t="s">
        <v>405</v>
      </c>
      <c r="B7667" s="6" t="s">
        <v>2444</v>
      </c>
      <c r="C7667" s="6" t="s">
        <v>2491</v>
      </c>
      <c r="D7667" s="6">
        <f>(321 + 286 + 360)*10^-4</f>
        <v>9.6700000000000008E-2</v>
      </c>
      <c r="E7667" s="14" t="s">
        <v>4463</v>
      </c>
      <c r="F7667" s="14">
        <f>TRUNC(중기기초자료!F667 * 중기전역변수!C5/1000,0)</f>
        <v>220793</v>
      </c>
      <c r="G7667" s="15">
        <f>TRUNC(F7667*D7667, 1)</f>
        <v>21350.6</v>
      </c>
      <c r="H7667" s="6" t="s">
        <v>5631</v>
      </c>
      <c r="I7667" s="6" t="s">
        <v>5631</v>
      </c>
      <c r="K7667" s="6" t="s">
        <v>724</v>
      </c>
      <c r="L7667" s="6" t="s">
        <v>5631</v>
      </c>
      <c r="M7667" s="6" t="s">
        <v>4300</v>
      </c>
      <c r="N7667" s="6" t="s">
        <v>4676</v>
      </c>
    </row>
    <row r="7668" spans="1:14" ht="15" customHeight="1">
      <c r="B7668" s="6" t="s">
        <v>4803</v>
      </c>
      <c r="G7668" s="14">
        <f>TRUNC(G7667, 0)</f>
        <v>21350</v>
      </c>
    </row>
    <row r="7669" spans="1:14" ht="15" customHeight="1">
      <c r="A7669" s="6" t="s">
        <v>3802</v>
      </c>
      <c r="B7669" s="6" t="s">
        <v>2171</v>
      </c>
      <c r="C7669" s="6" t="s">
        <v>4283</v>
      </c>
      <c r="D7669" s="6">
        <v>36.4</v>
      </c>
      <c r="E7669" s="16" t="s">
        <v>5542</v>
      </c>
      <c r="F7669" s="16">
        <f>중기기초자료!D731</f>
        <v>1223</v>
      </c>
      <c r="G7669" s="15">
        <f>TRUNC(F7669*D7669, 1)</f>
        <v>44517.2</v>
      </c>
      <c r="H7669" s="6" t="s">
        <v>5631</v>
      </c>
      <c r="I7669" s="6" t="s">
        <v>5631</v>
      </c>
      <c r="K7669" s="6" t="s">
        <v>3386</v>
      </c>
      <c r="L7669" s="6" t="s">
        <v>5631</v>
      </c>
      <c r="M7669" s="6" t="s">
        <v>1155</v>
      </c>
    </row>
    <row r="7670" spans="1:14" ht="15" customHeight="1">
      <c r="B7670" s="6" t="s">
        <v>1786</v>
      </c>
      <c r="C7670" s="6" t="s">
        <v>4283</v>
      </c>
      <c r="D7670" s="6">
        <v>36</v>
      </c>
      <c r="E7670" s="16" t="s">
        <v>2305</v>
      </c>
      <c r="F7670" s="16">
        <v>0</v>
      </c>
      <c r="G7670" s="15">
        <f>TRUNC((G7669) * D7670/100, 1)</f>
        <v>16026.1</v>
      </c>
      <c r="H7670" s="6" t="s">
        <v>5631</v>
      </c>
      <c r="I7670" s="6" t="s">
        <v>5631</v>
      </c>
      <c r="K7670" s="6" t="s">
        <v>2015</v>
      </c>
      <c r="L7670" s="6" t="s">
        <v>5631</v>
      </c>
      <c r="M7670" s="6" t="s">
        <v>3749</v>
      </c>
      <c r="N7670" s="6" t="s">
        <v>5631</v>
      </c>
    </row>
    <row r="7671" spans="1:14" ht="15" customHeight="1">
      <c r="B7671" s="6" t="s">
        <v>4803</v>
      </c>
      <c r="G7671" s="14">
        <f>TRUNC(G7669+G7670, 0)</f>
        <v>60543</v>
      </c>
    </row>
    <row r="7672" spans="1:14" ht="15" customHeight="1">
      <c r="A7672" s="6" t="s">
        <v>2270</v>
      </c>
      <c r="B7672" s="6" t="s">
        <v>968</v>
      </c>
      <c r="C7672" s="6" t="s">
        <v>4791</v>
      </c>
      <c r="D7672" s="6">
        <v>3</v>
      </c>
      <c r="E7672" s="15" t="s">
        <v>3317</v>
      </c>
      <c r="F7672" s="15">
        <f>TRUNC(중기기초자료!E724 * 중기전역변수!C19, 1)</f>
        <v>22344.7</v>
      </c>
      <c r="G7672" s="15">
        <f>TRUNC(F7672*D7672, 1)</f>
        <v>67034.100000000006</v>
      </c>
      <c r="H7672" s="6" t="s">
        <v>5631</v>
      </c>
      <c r="I7672" s="6" t="s">
        <v>5631</v>
      </c>
      <c r="K7672" s="6" t="s">
        <v>3156</v>
      </c>
      <c r="L7672" s="6" t="s">
        <v>5631</v>
      </c>
      <c r="M7672" s="6" t="s">
        <v>4927</v>
      </c>
    </row>
    <row r="7673" spans="1:14" ht="15" customHeight="1">
      <c r="B7673" s="6" t="s">
        <v>4803</v>
      </c>
      <c r="G7673" s="14">
        <f>TRUNC(G7672, 0)</f>
        <v>67034</v>
      </c>
    </row>
    <row r="7674" spans="1:14" ht="15" customHeight="1">
      <c r="B7674" s="6" t="s">
        <v>588</v>
      </c>
      <c r="G7674" s="14">
        <f>TRUNC(G7668+G7671+G7673, 0)</f>
        <v>148927</v>
      </c>
    </row>
    <row r="7675" spans="1:14" ht="15" customHeight="1">
      <c r="A7675" s="13"/>
      <c r="B7675" s="13"/>
      <c r="C7675" s="13"/>
      <c r="D7675" s="13"/>
      <c r="E7675" s="13"/>
      <c r="F7675" s="13"/>
      <c r="G7675" s="13"/>
      <c r="H7675" s="13"/>
    </row>
    <row r="7676" spans="1:14" ht="15" customHeight="1">
      <c r="A7676" s="13" t="s">
        <v>4970</v>
      </c>
      <c r="B7676" s="13" t="s">
        <v>460</v>
      </c>
      <c r="C7676" s="13"/>
      <c r="D7676" s="13"/>
      <c r="E7676" s="13"/>
      <c r="F7676" s="13"/>
      <c r="G7676" s="13"/>
      <c r="H7676" s="13"/>
      <c r="I7676" s="6" t="s">
        <v>5631</v>
      </c>
      <c r="J7676" s="6" t="s">
        <v>1744</v>
      </c>
    </row>
    <row r="7677" spans="1:14" ht="15" customHeight="1">
      <c r="A7677" s="13" t="s">
        <v>1567</v>
      </c>
      <c r="B7677" s="13" t="s">
        <v>592</v>
      </c>
      <c r="C7677" s="13"/>
      <c r="D7677" s="13"/>
      <c r="E7677" s="13"/>
      <c r="F7677" s="13"/>
      <c r="G7677" s="13"/>
      <c r="H7677" s="13"/>
    </row>
    <row r="7678" spans="1:14" ht="15" customHeight="1">
      <c r="A7678" s="5" t="s">
        <v>4302</v>
      </c>
      <c r="B7678" s="5"/>
      <c r="C7678" s="5" t="s">
        <v>2755</v>
      </c>
      <c r="D7678" s="5" t="s">
        <v>182</v>
      </c>
      <c r="E7678" s="5" t="s">
        <v>5266</v>
      </c>
      <c r="F7678" s="5" t="s">
        <v>1321</v>
      </c>
      <c r="G7678" s="5" t="s">
        <v>780</v>
      </c>
      <c r="H7678" s="5" t="s">
        <v>1458</v>
      </c>
    </row>
    <row r="7679" spans="1:14" ht="15" customHeight="1">
      <c r="A7679" s="6" t="s">
        <v>405</v>
      </c>
      <c r="B7679" s="6" t="s">
        <v>2444</v>
      </c>
      <c r="C7679" s="6" t="s">
        <v>214</v>
      </c>
      <c r="D7679" s="6">
        <f>(321 + 286 + 360)*10^-4</f>
        <v>9.6700000000000008E-2</v>
      </c>
      <c r="E7679" s="14" t="s">
        <v>4463</v>
      </c>
      <c r="F7679" s="14">
        <f>TRUNC(중기기초자료!F668 * 중기전역변수!C5/1000,0)</f>
        <v>281009</v>
      </c>
      <c r="G7679" s="15">
        <f>TRUNC(F7679*D7679, 1)</f>
        <v>27173.5</v>
      </c>
      <c r="H7679" s="6" t="s">
        <v>5631</v>
      </c>
      <c r="I7679" s="6" t="s">
        <v>5631</v>
      </c>
      <c r="K7679" s="6" t="s">
        <v>724</v>
      </c>
      <c r="L7679" s="6" t="s">
        <v>5631</v>
      </c>
      <c r="M7679" s="6" t="s">
        <v>2895</v>
      </c>
      <c r="N7679" s="6" t="s">
        <v>4676</v>
      </c>
    </row>
    <row r="7680" spans="1:14" ht="15" customHeight="1">
      <c r="B7680" s="6" t="s">
        <v>4803</v>
      </c>
      <c r="G7680" s="14">
        <f>TRUNC(G7679, 0)</f>
        <v>27173</v>
      </c>
    </row>
    <row r="7681" spans="1:14" ht="15" customHeight="1">
      <c r="A7681" s="6" t="s">
        <v>3802</v>
      </c>
      <c r="B7681" s="6" t="s">
        <v>2171</v>
      </c>
      <c r="C7681" s="6" t="s">
        <v>4283</v>
      </c>
      <c r="D7681" s="6">
        <v>50.9</v>
      </c>
      <c r="E7681" s="16" t="s">
        <v>5542</v>
      </c>
      <c r="F7681" s="16">
        <f>중기기초자료!D731</f>
        <v>1223</v>
      </c>
      <c r="G7681" s="15">
        <f>TRUNC(F7681*D7681, 1)</f>
        <v>62250.7</v>
      </c>
      <c r="H7681" s="6" t="s">
        <v>5631</v>
      </c>
      <c r="I7681" s="6" t="s">
        <v>5631</v>
      </c>
      <c r="K7681" s="6" t="s">
        <v>3386</v>
      </c>
      <c r="L7681" s="6" t="s">
        <v>5631</v>
      </c>
      <c r="M7681" s="6" t="s">
        <v>1155</v>
      </c>
    </row>
    <row r="7682" spans="1:14" ht="15" customHeight="1">
      <c r="B7682" s="6" t="s">
        <v>1786</v>
      </c>
      <c r="C7682" s="6" t="s">
        <v>4283</v>
      </c>
      <c r="D7682" s="6">
        <v>36</v>
      </c>
      <c r="E7682" s="16" t="s">
        <v>2305</v>
      </c>
      <c r="F7682" s="16">
        <v>0</v>
      </c>
      <c r="G7682" s="15">
        <f>TRUNC((G7681) * D7682/100, 1)</f>
        <v>22410.2</v>
      </c>
      <c r="H7682" s="6" t="s">
        <v>5631</v>
      </c>
      <c r="I7682" s="6" t="s">
        <v>5631</v>
      </c>
      <c r="K7682" s="6" t="s">
        <v>2015</v>
      </c>
      <c r="L7682" s="6" t="s">
        <v>5631</v>
      </c>
      <c r="M7682" s="6" t="s">
        <v>3749</v>
      </c>
      <c r="N7682" s="6" t="s">
        <v>5631</v>
      </c>
    </row>
    <row r="7683" spans="1:14" ht="15" customHeight="1">
      <c r="B7683" s="6" t="s">
        <v>4803</v>
      </c>
      <c r="G7683" s="14">
        <f>TRUNC(G7681+G7682, 0)</f>
        <v>84660</v>
      </c>
    </row>
    <row r="7684" spans="1:14" ht="15" customHeight="1">
      <c r="A7684" s="6" t="s">
        <v>2270</v>
      </c>
      <c r="B7684" s="6" t="s">
        <v>968</v>
      </c>
      <c r="C7684" s="6" t="s">
        <v>4791</v>
      </c>
      <c r="D7684" s="6">
        <v>3</v>
      </c>
      <c r="E7684" s="15" t="s">
        <v>3317</v>
      </c>
      <c r="F7684" s="15">
        <f>TRUNC(중기기초자료!E724 * 중기전역변수!C19, 1)</f>
        <v>22344.7</v>
      </c>
      <c r="G7684" s="15">
        <f>TRUNC(F7684*D7684, 1)</f>
        <v>67034.100000000006</v>
      </c>
      <c r="H7684" s="6" t="s">
        <v>5631</v>
      </c>
      <c r="I7684" s="6" t="s">
        <v>5631</v>
      </c>
      <c r="K7684" s="6" t="s">
        <v>3156</v>
      </c>
      <c r="L7684" s="6" t="s">
        <v>5631</v>
      </c>
      <c r="M7684" s="6" t="s">
        <v>4927</v>
      </c>
    </row>
    <row r="7685" spans="1:14" ht="15" customHeight="1">
      <c r="B7685" s="6" t="s">
        <v>4803</v>
      </c>
      <c r="G7685" s="14">
        <f>TRUNC(G7684, 0)</f>
        <v>67034</v>
      </c>
    </row>
    <row r="7686" spans="1:14" ht="15" customHeight="1">
      <c r="B7686" s="6" t="s">
        <v>588</v>
      </c>
      <c r="G7686" s="14">
        <f>TRUNC(G7680+G7683+G7685, 0)</f>
        <v>178867</v>
      </c>
    </row>
    <row r="7687" spans="1:14" ht="15" customHeight="1">
      <c r="A7687" s="13"/>
      <c r="B7687" s="13"/>
      <c r="C7687" s="13"/>
      <c r="D7687" s="13"/>
      <c r="E7687" s="13"/>
      <c r="F7687" s="13"/>
      <c r="G7687" s="13"/>
      <c r="H7687" s="13"/>
    </row>
    <row r="7688" spans="1:14" ht="15" customHeight="1">
      <c r="A7688" s="13" t="s">
        <v>4970</v>
      </c>
      <c r="B7688" s="13" t="s">
        <v>2121</v>
      </c>
      <c r="C7688" s="13"/>
      <c r="D7688" s="13"/>
      <c r="E7688" s="13"/>
      <c r="F7688" s="13"/>
      <c r="G7688" s="13"/>
      <c r="H7688" s="13"/>
      <c r="I7688" s="6" t="s">
        <v>5631</v>
      </c>
      <c r="J7688" s="6" t="s">
        <v>2992</v>
      </c>
    </row>
    <row r="7689" spans="1:14" ht="15" customHeight="1">
      <c r="A7689" s="13" t="s">
        <v>1567</v>
      </c>
      <c r="B7689" s="13" t="s">
        <v>148</v>
      </c>
      <c r="C7689" s="13"/>
      <c r="D7689" s="13"/>
      <c r="E7689" s="13"/>
      <c r="F7689" s="13"/>
      <c r="G7689" s="13"/>
      <c r="H7689" s="13"/>
    </row>
    <row r="7690" spans="1:14" ht="15" customHeight="1">
      <c r="A7690" s="5" t="s">
        <v>4302</v>
      </c>
      <c r="B7690" s="5"/>
      <c r="C7690" s="5" t="s">
        <v>2755</v>
      </c>
      <c r="D7690" s="5" t="s">
        <v>182</v>
      </c>
      <c r="E7690" s="5" t="s">
        <v>5266</v>
      </c>
      <c r="F7690" s="5" t="s">
        <v>1321</v>
      </c>
      <c r="G7690" s="5" t="s">
        <v>780</v>
      </c>
      <c r="H7690" s="5" t="s">
        <v>1458</v>
      </c>
    </row>
    <row r="7691" spans="1:14" ht="15" customHeight="1">
      <c r="A7691" s="6" t="s">
        <v>405</v>
      </c>
      <c r="B7691" s="6" t="s">
        <v>2444</v>
      </c>
      <c r="C7691" s="6" t="s">
        <v>4902</v>
      </c>
      <c r="D7691" s="6">
        <f>(321 + 286 + 360)*10^-4</f>
        <v>9.6700000000000008E-2</v>
      </c>
      <c r="E7691" s="14" t="s">
        <v>4463</v>
      </c>
      <c r="F7691" s="14">
        <f>TRUNC(중기기초자료!F669 * 중기전역변수!C5/1000,0)</f>
        <v>347918</v>
      </c>
      <c r="G7691" s="15">
        <f>TRUNC(F7691*D7691, 1)</f>
        <v>33643.599999999999</v>
      </c>
      <c r="H7691" s="6" t="s">
        <v>5631</v>
      </c>
      <c r="I7691" s="6" t="s">
        <v>5631</v>
      </c>
      <c r="K7691" s="6" t="s">
        <v>724</v>
      </c>
      <c r="L7691" s="6" t="s">
        <v>5631</v>
      </c>
      <c r="M7691" s="6" t="s">
        <v>1495</v>
      </c>
      <c r="N7691" s="6" t="s">
        <v>4676</v>
      </c>
    </row>
    <row r="7692" spans="1:14" ht="15" customHeight="1">
      <c r="B7692" s="6" t="s">
        <v>4803</v>
      </c>
      <c r="G7692" s="14">
        <f>TRUNC(G7691, 0)</f>
        <v>33643</v>
      </c>
    </row>
    <row r="7693" spans="1:14" ht="15" customHeight="1">
      <c r="A7693" s="6" t="s">
        <v>3802</v>
      </c>
      <c r="B7693" s="6" t="s">
        <v>2171</v>
      </c>
      <c r="C7693" s="6" t="s">
        <v>4283</v>
      </c>
      <c r="D7693" s="6">
        <v>65.5</v>
      </c>
      <c r="E7693" s="16" t="s">
        <v>5542</v>
      </c>
      <c r="F7693" s="16">
        <f>중기기초자료!D731</f>
        <v>1223</v>
      </c>
      <c r="G7693" s="15">
        <f>TRUNC(F7693*D7693, 1)</f>
        <v>80106.5</v>
      </c>
      <c r="H7693" s="6" t="s">
        <v>5631</v>
      </c>
      <c r="I7693" s="6" t="s">
        <v>5631</v>
      </c>
      <c r="K7693" s="6" t="s">
        <v>3386</v>
      </c>
      <c r="L7693" s="6" t="s">
        <v>5631</v>
      </c>
      <c r="M7693" s="6" t="s">
        <v>1155</v>
      </c>
    </row>
    <row r="7694" spans="1:14" ht="15" customHeight="1">
      <c r="B7694" s="6" t="s">
        <v>1786</v>
      </c>
      <c r="C7694" s="6" t="s">
        <v>4283</v>
      </c>
      <c r="D7694" s="6">
        <v>32</v>
      </c>
      <c r="E7694" s="16" t="s">
        <v>2305</v>
      </c>
      <c r="F7694" s="16">
        <v>0</v>
      </c>
      <c r="G7694" s="15">
        <f>TRUNC((G7693) * D7694/100, 1)</f>
        <v>25634</v>
      </c>
      <c r="H7694" s="6" t="s">
        <v>5631</v>
      </c>
      <c r="I7694" s="6" t="s">
        <v>5631</v>
      </c>
      <c r="K7694" s="6" t="s">
        <v>2015</v>
      </c>
      <c r="L7694" s="6" t="s">
        <v>5631</v>
      </c>
      <c r="M7694" s="6" t="s">
        <v>3749</v>
      </c>
      <c r="N7694" s="6" t="s">
        <v>5631</v>
      </c>
    </row>
    <row r="7695" spans="1:14" ht="15" customHeight="1">
      <c r="B7695" s="6" t="s">
        <v>4803</v>
      </c>
      <c r="G7695" s="14">
        <f>TRUNC(G7693+G7694, 0)</f>
        <v>105740</v>
      </c>
    </row>
    <row r="7696" spans="1:14" ht="15" customHeight="1">
      <c r="A7696" s="6" t="s">
        <v>2270</v>
      </c>
      <c r="B7696" s="6" t="s">
        <v>968</v>
      </c>
      <c r="C7696" s="6" t="s">
        <v>4791</v>
      </c>
      <c r="D7696" s="6">
        <v>3</v>
      </c>
      <c r="E7696" s="15" t="s">
        <v>3317</v>
      </c>
      <c r="F7696" s="15">
        <f>TRUNC(중기기초자료!E724 * 중기전역변수!C19, 1)</f>
        <v>22344.7</v>
      </c>
      <c r="G7696" s="15">
        <f>TRUNC(F7696*D7696, 1)</f>
        <v>67034.100000000006</v>
      </c>
      <c r="H7696" s="6" t="s">
        <v>5631</v>
      </c>
      <c r="I7696" s="6" t="s">
        <v>5631</v>
      </c>
      <c r="K7696" s="6" t="s">
        <v>3156</v>
      </c>
      <c r="L7696" s="6" t="s">
        <v>5631</v>
      </c>
      <c r="M7696" s="6" t="s">
        <v>4927</v>
      </c>
    </row>
    <row r="7697" spans="1:14" ht="15" customHeight="1">
      <c r="B7697" s="6" t="s">
        <v>4803</v>
      </c>
      <c r="G7697" s="14">
        <f>TRUNC(G7696, 0)</f>
        <v>67034</v>
      </c>
    </row>
    <row r="7698" spans="1:14" ht="15" customHeight="1">
      <c r="B7698" s="6" t="s">
        <v>588</v>
      </c>
      <c r="G7698" s="14">
        <f>TRUNC(G7692+G7695+G7697, 0)</f>
        <v>206417</v>
      </c>
    </row>
    <row r="7699" spans="1:14" ht="15" customHeight="1">
      <c r="A7699" s="13"/>
      <c r="B7699" s="13"/>
      <c r="C7699" s="13"/>
      <c r="D7699" s="13"/>
      <c r="E7699" s="13"/>
      <c r="F7699" s="13"/>
      <c r="G7699" s="13"/>
      <c r="H7699" s="13"/>
    </row>
    <row r="7700" spans="1:14" ht="15" customHeight="1">
      <c r="A7700" s="13" t="s">
        <v>4970</v>
      </c>
      <c r="B7700" s="13" t="s">
        <v>3301</v>
      </c>
      <c r="C7700" s="13"/>
      <c r="D7700" s="13"/>
      <c r="E7700" s="13"/>
      <c r="F7700" s="13"/>
      <c r="G7700" s="13"/>
      <c r="H7700" s="13"/>
      <c r="I7700" s="6" t="s">
        <v>5631</v>
      </c>
      <c r="J7700" s="6" t="s">
        <v>1552</v>
      </c>
    </row>
    <row r="7701" spans="1:14" ht="15" customHeight="1">
      <c r="A7701" s="13" t="s">
        <v>1567</v>
      </c>
      <c r="B7701" s="13" t="s">
        <v>552</v>
      </c>
      <c r="C7701" s="13"/>
      <c r="D7701" s="13"/>
      <c r="E7701" s="13"/>
      <c r="F7701" s="13"/>
      <c r="G7701" s="13"/>
      <c r="H7701" s="13"/>
    </row>
    <row r="7702" spans="1:14" ht="15" customHeight="1">
      <c r="A7702" s="5" t="s">
        <v>4302</v>
      </c>
      <c r="B7702" s="5"/>
      <c r="C7702" s="5" t="s">
        <v>2755</v>
      </c>
      <c r="D7702" s="5" t="s">
        <v>182</v>
      </c>
      <c r="E7702" s="5" t="s">
        <v>5266</v>
      </c>
      <c r="F7702" s="5" t="s">
        <v>1321</v>
      </c>
      <c r="G7702" s="5" t="s">
        <v>780</v>
      </c>
      <c r="H7702" s="5" t="s">
        <v>1458</v>
      </c>
    </row>
    <row r="7703" spans="1:14" ht="15" customHeight="1">
      <c r="A7703" s="6" t="s">
        <v>405</v>
      </c>
      <c r="B7703" s="6" t="s">
        <v>2444</v>
      </c>
      <c r="C7703" s="6" t="s">
        <v>887</v>
      </c>
      <c r="D7703" s="6">
        <f>(321 + 286 + 360)*10^-4</f>
        <v>9.6700000000000008E-2</v>
      </c>
      <c r="E7703" s="14" t="s">
        <v>4463</v>
      </c>
      <c r="F7703" s="14">
        <f>TRUNC(중기기초자료!F670 * 중기전역변수!C5/1000,0)</f>
        <v>381372</v>
      </c>
      <c r="G7703" s="15">
        <f>TRUNC(F7703*D7703, 1)</f>
        <v>36878.6</v>
      </c>
      <c r="H7703" s="6" t="s">
        <v>5631</v>
      </c>
      <c r="I7703" s="6" t="s">
        <v>5631</v>
      </c>
      <c r="K7703" s="6" t="s">
        <v>724</v>
      </c>
      <c r="L7703" s="6" t="s">
        <v>5631</v>
      </c>
      <c r="M7703" s="6" t="s">
        <v>3088</v>
      </c>
      <c r="N7703" s="6" t="s">
        <v>4676</v>
      </c>
    </row>
    <row r="7704" spans="1:14" ht="15" customHeight="1">
      <c r="B7704" s="6" t="s">
        <v>4803</v>
      </c>
      <c r="G7704" s="14">
        <f>TRUNC(G7703, 0)</f>
        <v>36878</v>
      </c>
    </row>
    <row r="7705" spans="1:14" ht="15" customHeight="1">
      <c r="A7705" s="6" t="s">
        <v>3802</v>
      </c>
      <c r="B7705" s="6" t="s">
        <v>2171</v>
      </c>
      <c r="C7705" s="6" t="s">
        <v>4283</v>
      </c>
      <c r="D7705" s="6">
        <v>72.8</v>
      </c>
      <c r="E7705" s="16" t="s">
        <v>5542</v>
      </c>
      <c r="F7705" s="16">
        <f>중기기초자료!D731</f>
        <v>1223</v>
      </c>
      <c r="G7705" s="15">
        <f>TRUNC(F7705*D7705, 1)</f>
        <v>89034.4</v>
      </c>
      <c r="H7705" s="6" t="s">
        <v>5631</v>
      </c>
      <c r="I7705" s="6" t="s">
        <v>5631</v>
      </c>
      <c r="K7705" s="6" t="s">
        <v>3386</v>
      </c>
      <c r="L7705" s="6" t="s">
        <v>5631</v>
      </c>
      <c r="M7705" s="6" t="s">
        <v>1155</v>
      </c>
    </row>
    <row r="7706" spans="1:14" ht="15" customHeight="1">
      <c r="B7706" s="6" t="s">
        <v>1786</v>
      </c>
      <c r="C7706" s="6" t="s">
        <v>4283</v>
      </c>
      <c r="D7706" s="6">
        <v>32</v>
      </c>
      <c r="E7706" s="16" t="s">
        <v>2305</v>
      </c>
      <c r="F7706" s="16">
        <v>0</v>
      </c>
      <c r="G7706" s="15">
        <f>TRUNC((G7705) * D7706/100, 1)</f>
        <v>28491</v>
      </c>
      <c r="H7706" s="6" t="s">
        <v>5631</v>
      </c>
      <c r="I7706" s="6" t="s">
        <v>5631</v>
      </c>
      <c r="K7706" s="6" t="s">
        <v>2015</v>
      </c>
      <c r="L7706" s="6" t="s">
        <v>5631</v>
      </c>
      <c r="M7706" s="6" t="s">
        <v>3749</v>
      </c>
      <c r="N7706" s="6" t="s">
        <v>5631</v>
      </c>
    </row>
    <row r="7707" spans="1:14" ht="15" customHeight="1">
      <c r="B7707" s="6" t="s">
        <v>4803</v>
      </c>
      <c r="G7707" s="14">
        <f>TRUNC(G7705+G7706, 0)</f>
        <v>117525</v>
      </c>
    </row>
    <row r="7708" spans="1:14" ht="15" customHeight="1">
      <c r="A7708" s="6" t="s">
        <v>2270</v>
      </c>
      <c r="B7708" s="6" t="s">
        <v>968</v>
      </c>
      <c r="C7708" s="6" t="s">
        <v>4791</v>
      </c>
      <c r="D7708" s="6">
        <v>3</v>
      </c>
      <c r="E7708" s="15" t="s">
        <v>3317</v>
      </c>
      <c r="F7708" s="15">
        <f>TRUNC(중기기초자료!E724 * 중기전역변수!C19, 1)</f>
        <v>22344.7</v>
      </c>
      <c r="G7708" s="15">
        <f>TRUNC(F7708*D7708, 1)</f>
        <v>67034.100000000006</v>
      </c>
      <c r="H7708" s="6" t="s">
        <v>5631</v>
      </c>
      <c r="I7708" s="6" t="s">
        <v>5631</v>
      </c>
      <c r="K7708" s="6" t="s">
        <v>3156</v>
      </c>
      <c r="L7708" s="6" t="s">
        <v>5631</v>
      </c>
      <c r="M7708" s="6" t="s">
        <v>4927</v>
      </c>
    </row>
    <row r="7709" spans="1:14" ht="15" customHeight="1">
      <c r="B7709" s="6" t="s">
        <v>4803</v>
      </c>
      <c r="G7709" s="14">
        <f>TRUNC(G7708, 0)</f>
        <v>67034</v>
      </c>
    </row>
    <row r="7710" spans="1:14" ht="15" customHeight="1">
      <c r="B7710" s="6" t="s">
        <v>588</v>
      </c>
      <c r="G7710" s="14">
        <f>TRUNC(G7704+G7707+G7709, 0)</f>
        <v>221437</v>
      </c>
    </row>
    <row r="7711" spans="1:14" ht="15" customHeight="1">
      <c r="A7711" s="13"/>
      <c r="B7711" s="13"/>
      <c r="C7711" s="13"/>
      <c r="D7711" s="13"/>
      <c r="E7711" s="13"/>
      <c r="F7711" s="13"/>
      <c r="G7711" s="13"/>
      <c r="H7711" s="13"/>
    </row>
    <row r="7712" spans="1:14" ht="15" customHeight="1">
      <c r="A7712" s="13" t="s">
        <v>4970</v>
      </c>
      <c r="B7712" s="13" t="s">
        <v>1091</v>
      </c>
      <c r="C7712" s="13"/>
      <c r="D7712" s="13"/>
      <c r="E7712" s="13"/>
      <c r="F7712" s="13"/>
      <c r="G7712" s="13"/>
      <c r="H7712" s="13"/>
      <c r="I7712" s="6" t="s">
        <v>5631</v>
      </c>
      <c r="J7712" s="6" t="s">
        <v>272</v>
      </c>
    </row>
    <row r="7713" spans="1:14" ht="15" customHeight="1">
      <c r="A7713" s="13" t="s">
        <v>1567</v>
      </c>
      <c r="B7713" s="13" t="s">
        <v>2931</v>
      </c>
      <c r="C7713" s="13"/>
      <c r="D7713" s="13"/>
      <c r="E7713" s="13"/>
      <c r="F7713" s="13"/>
      <c r="G7713" s="13"/>
      <c r="H7713" s="13"/>
    </row>
    <row r="7714" spans="1:14" ht="15" customHeight="1">
      <c r="A7714" s="5" t="s">
        <v>4302</v>
      </c>
      <c r="B7714" s="5"/>
      <c r="C7714" s="5" t="s">
        <v>2755</v>
      </c>
      <c r="D7714" s="5" t="s">
        <v>182</v>
      </c>
      <c r="E7714" s="5" t="s">
        <v>5266</v>
      </c>
      <c r="F7714" s="5" t="s">
        <v>1321</v>
      </c>
      <c r="G7714" s="5" t="s">
        <v>780</v>
      </c>
      <c r="H7714" s="5" t="s">
        <v>1458</v>
      </c>
    </row>
    <row r="7715" spans="1:14" ht="15" customHeight="1">
      <c r="A7715" s="6" t="s">
        <v>405</v>
      </c>
      <c r="B7715" s="6" t="s">
        <v>2444</v>
      </c>
      <c r="C7715" s="6" t="s">
        <v>466</v>
      </c>
      <c r="D7715" s="6">
        <f>(321 + 286 + 360)*10^-4</f>
        <v>9.6700000000000008E-2</v>
      </c>
      <c r="E7715" s="14" t="s">
        <v>4463</v>
      </c>
      <c r="F7715" s="14">
        <f>TRUNC(중기기초자료!F671 * 중기전역변수!C5/1000,0)</f>
        <v>548640</v>
      </c>
      <c r="G7715" s="15">
        <f>TRUNC(F7715*D7715, 1)</f>
        <v>53053.4</v>
      </c>
      <c r="H7715" s="6" t="s">
        <v>5631</v>
      </c>
      <c r="I7715" s="6" t="s">
        <v>5631</v>
      </c>
      <c r="K7715" s="6" t="s">
        <v>724</v>
      </c>
      <c r="L7715" s="6" t="s">
        <v>5631</v>
      </c>
      <c r="M7715" s="6" t="s">
        <v>4182</v>
      </c>
      <c r="N7715" s="6" t="s">
        <v>4676</v>
      </c>
    </row>
    <row r="7716" spans="1:14" ht="15" customHeight="1">
      <c r="B7716" s="6" t="s">
        <v>4803</v>
      </c>
      <c r="G7716" s="14">
        <f>TRUNC(G7715, 0)</f>
        <v>53053</v>
      </c>
    </row>
    <row r="7717" spans="1:14" ht="15" customHeight="1">
      <c r="A7717" s="6" t="s">
        <v>3802</v>
      </c>
      <c r="B7717" s="6" t="s">
        <v>2171</v>
      </c>
      <c r="C7717" s="6" t="s">
        <v>4283</v>
      </c>
      <c r="D7717" s="6">
        <v>116.4</v>
      </c>
      <c r="E7717" s="16" t="s">
        <v>5542</v>
      </c>
      <c r="F7717" s="16">
        <f>중기기초자료!D731</f>
        <v>1223</v>
      </c>
      <c r="G7717" s="15">
        <f>TRUNC(F7717*D7717, 1)</f>
        <v>142357.20000000001</v>
      </c>
      <c r="H7717" s="6" t="s">
        <v>5631</v>
      </c>
      <c r="I7717" s="6" t="s">
        <v>5631</v>
      </c>
      <c r="K7717" s="6" t="s">
        <v>3386</v>
      </c>
      <c r="L7717" s="6" t="s">
        <v>5631</v>
      </c>
      <c r="M7717" s="6" t="s">
        <v>1155</v>
      </c>
    </row>
    <row r="7718" spans="1:14" ht="15" customHeight="1">
      <c r="B7718" s="6" t="s">
        <v>1786</v>
      </c>
      <c r="C7718" s="6" t="s">
        <v>4283</v>
      </c>
      <c r="D7718" s="6">
        <v>27</v>
      </c>
      <c r="E7718" s="16" t="s">
        <v>2305</v>
      </c>
      <c r="F7718" s="16">
        <v>0</v>
      </c>
      <c r="G7718" s="15">
        <f>TRUNC((G7717) * D7718/100, 1)</f>
        <v>38436.400000000001</v>
      </c>
      <c r="H7718" s="6" t="s">
        <v>5631</v>
      </c>
      <c r="I7718" s="6" t="s">
        <v>5631</v>
      </c>
      <c r="K7718" s="6" t="s">
        <v>2015</v>
      </c>
      <c r="L7718" s="6" t="s">
        <v>5631</v>
      </c>
      <c r="M7718" s="6" t="s">
        <v>3749</v>
      </c>
      <c r="N7718" s="6" t="s">
        <v>5631</v>
      </c>
    </row>
    <row r="7719" spans="1:14" ht="15" customHeight="1">
      <c r="B7719" s="6" t="s">
        <v>4803</v>
      </c>
      <c r="G7719" s="14">
        <f>TRUNC(G7717+G7718, 0)</f>
        <v>180793</v>
      </c>
    </row>
    <row r="7720" spans="1:14" ht="15" customHeight="1">
      <c r="A7720" s="6" t="s">
        <v>2270</v>
      </c>
      <c r="B7720" s="6" t="s">
        <v>968</v>
      </c>
      <c r="C7720" s="6" t="s">
        <v>4791</v>
      </c>
      <c r="D7720" s="6">
        <v>4</v>
      </c>
      <c r="E7720" s="15" t="s">
        <v>3317</v>
      </c>
      <c r="F7720" s="15">
        <f>TRUNC(중기기초자료!E724 * 중기전역변수!C19, 1)</f>
        <v>22344.7</v>
      </c>
      <c r="G7720" s="15">
        <f>TRUNC(F7720*D7720, 1)</f>
        <v>89378.8</v>
      </c>
      <c r="H7720" s="6" t="s">
        <v>5631</v>
      </c>
      <c r="I7720" s="6" t="s">
        <v>5631</v>
      </c>
      <c r="K7720" s="6" t="s">
        <v>3156</v>
      </c>
      <c r="L7720" s="6" t="s">
        <v>5631</v>
      </c>
      <c r="M7720" s="6" t="s">
        <v>4927</v>
      </c>
    </row>
    <row r="7721" spans="1:14" ht="15" customHeight="1">
      <c r="B7721" s="6" t="s">
        <v>4803</v>
      </c>
      <c r="G7721" s="14">
        <f>TRUNC(G7720, 0)</f>
        <v>89378</v>
      </c>
    </row>
    <row r="7722" spans="1:14" ht="15" customHeight="1">
      <c r="B7722" s="6" t="s">
        <v>588</v>
      </c>
      <c r="G7722" s="14">
        <f>TRUNC(G7716+G7719+G7721, 0)</f>
        <v>323224</v>
      </c>
    </row>
    <row r="7723" spans="1:14" ht="15" customHeight="1">
      <c r="A7723" s="13"/>
      <c r="B7723" s="13"/>
      <c r="C7723" s="13"/>
      <c r="D7723" s="13"/>
      <c r="E7723" s="13"/>
      <c r="F7723" s="13"/>
      <c r="G7723" s="13"/>
      <c r="H7723" s="13"/>
    </row>
    <row r="7724" spans="1:14" ht="15" customHeight="1">
      <c r="A7724" s="13" t="s">
        <v>4970</v>
      </c>
      <c r="B7724" s="13" t="s">
        <v>197</v>
      </c>
      <c r="C7724" s="13"/>
      <c r="D7724" s="13"/>
      <c r="E7724" s="13"/>
      <c r="F7724" s="13"/>
      <c r="G7724" s="13"/>
      <c r="H7724" s="13"/>
      <c r="I7724" s="6" t="s">
        <v>5631</v>
      </c>
      <c r="J7724" s="6" t="s">
        <v>1200</v>
      </c>
    </row>
    <row r="7725" spans="1:14" ht="15" customHeight="1">
      <c r="A7725" s="13" t="s">
        <v>1567</v>
      </c>
      <c r="B7725" s="13" t="s">
        <v>4964</v>
      </c>
      <c r="C7725" s="13"/>
      <c r="D7725" s="13"/>
      <c r="E7725" s="13"/>
      <c r="F7725" s="13"/>
      <c r="G7725" s="13"/>
      <c r="H7725" s="13"/>
    </row>
    <row r="7726" spans="1:14" ht="15" customHeight="1">
      <c r="A7726" s="5" t="s">
        <v>4302</v>
      </c>
      <c r="B7726" s="5"/>
      <c r="C7726" s="5" t="s">
        <v>2755</v>
      </c>
      <c r="D7726" s="5" t="s">
        <v>182</v>
      </c>
      <c r="E7726" s="5" t="s">
        <v>5266</v>
      </c>
      <c r="F7726" s="5" t="s">
        <v>1321</v>
      </c>
      <c r="G7726" s="5" t="s">
        <v>780</v>
      </c>
      <c r="H7726" s="5" t="s">
        <v>1458</v>
      </c>
    </row>
    <row r="7727" spans="1:14" ht="15" customHeight="1">
      <c r="A7727" s="6" t="s">
        <v>405</v>
      </c>
      <c r="B7727" s="6" t="s">
        <v>2444</v>
      </c>
      <c r="C7727" s="6" t="s">
        <v>2523</v>
      </c>
      <c r="D7727" s="6">
        <f>(321 + 286 + 360)*10^-4</f>
        <v>9.6700000000000008E-2</v>
      </c>
      <c r="E7727" s="14" t="s">
        <v>4463</v>
      </c>
      <c r="F7727" s="14">
        <f>TRUNC(중기기초자료!F672 * 중기전역변수!C5/1000,0)</f>
        <v>691374</v>
      </c>
      <c r="G7727" s="15">
        <f>TRUNC(F7727*D7727, 1)</f>
        <v>66855.8</v>
      </c>
      <c r="H7727" s="6" t="s">
        <v>5631</v>
      </c>
      <c r="I7727" s="6" t="s">
        <v>5631</v>
      </c>
      <c r="K7727" s="6" t="s">
        <v>724</v>
      </c>
      <c r="L7727" s="6" t="s">
        <v>5631</v>
      </c>
      <c r="M7727" s="6" t="s">
        <v>5620</v>
      </c>
      <c r="N7727" s="6" t="s">
        <v>4676</v>
      </c>
    </row>
    <row r="7728" spans="1:14" ht="15" customHeight="1">
      <c r="B7728" s="6" t="s">
        <v>4803</v>
      </c>
      <c r="G7728" s="14">
        <f>TRUNC(G7727, 0)</f>
        <v>66855</v>
      </c>
    </row>
    <row r="7729" spans="1:14" ht="15" customHeight="1">
      <c r="A7729" s="6" t="s">
        <v>3802</v>
      </c>
      <c r="B7729" s="6" t="s">
        <v>2171</v>
      </c>
      <c r="C7729" s="6" t="s">
        <v>4283</v>
      </c>
      <c r="D7729" s="6">
        <v>145.5</v>
      </c>
      <c r="E7729" s="16" t="s">
        <v>5542</v>
      </c>
      <c r="F7729" s="16">
        <f>중기기초자료!D731</f>
        <v>1223</v>
      </c>
      <c r="G7729" s="15">
        <f>TRUNC(F7729*D7729, 1)</f>
        <v>177946.5</v>
      </c>
      <c r="H7729" s="6" t="s">
        <v>5631</v>
      </c>
      <c r="I7729" s="6" t="s">
        <v>5631</v>
      </c>
      <c r="K7729" s="6" t="s">
        <v>3386</v>
      </c>
      <c r="L7729" s="6" t="s">
        <v>5631</v>
      </c>
      <c r="M7729" s="6" t="s">
        <v>1155</v>
      </c>
    </row>
    <row r="7730" spans="1:14" ht="15" customHeight="1">
      <c r="B7730" s="6" t="s">
        <v>1786</v>
      </c>
      <c r="C7730" s="6" t="s">
        <v>4283</v>
      </c>
      <c r="D7730" s="6">
        <v>27</v>
      </c>
      <c r="E7730" s="16" t="s">
        <v>2305</v>
      </c>
      <c r="F7730" s="16">
        <v>0</v>
      </c>
      <c r="G7730" s="15">
        <f>TRUNC((G7729) * D7730/100, 1)</f>
        <v>48045.5</v>
      </c>
      <c r="H7730" s="6" t="s">
        <v>5631</v>
      </c>
      <c r="I7730" s="6" t="s">
        <v>5631</v>
      </c>
      <c r="K7730" s="6" t="s">
        <v>2015</v>
      </c>
      <c r="L7730" s="6" t="s">
        <v>5631</v>
      </c>
      <c r="M7730" s="6" t="s">
        <v>3749</v>
      </c>
      <c r="N7730" s="6" t="s">
        <v>5631</v>
      </c>
    </row>
    <row r="7731" spans="1:14" ht="15" customHeight="1">
      <c r="B7731" s="6" t="s">
        <v>4803</v>
      </c>
      <c r="G7731" s="14">
        <f>TRUNC(G7729+G7730, 0)</f>
        <v>225992</v>
      </c>
    </row>
    <row r="7732" spans="1:14" ht="15" customHeight="1">
      <c r="A7732" s="6" t="s">
        <v>2270</v>
      </c>
      <c r="B7732" s="6" t="s">
        <v>968</v>
      </c>
      <c r="C7732" s="6" t="s">
        <v>4791</v>
      </c>
      <c r="D7732" s="6">
        <v>4</v>
      </c>
      <c r="E7732" s="15" t="s">
        <v>3317</v>
      </c>
      <c r="F7732" s="15">
        <f>TRUNC(중기기초자료!E724 * 중기전역변수!C19, 1)</f>
        <v>22344.7</v>
      </c>
      <c r="G7732" s="15">
        <f>TRUNC(F7732*D7732, 1)</f>
        <v>89378.8</v>
      </c>
      <c r="H7732" s="6" t="s">
        <v>5631</v>
      </c>
      <c r="I7732" s="6" t="s">
        <v>5631</v>
      </c>
      <c r="K7732" s="6" t="s">
        <v>3156</v>
      </c>
      <c r="L7732" s="6" t="s">
        <v>5631</v>
      </c>
      <c r="M7732" s="6" t="s">
        <v>4927</v>
      </c>
    </row>
    <row r="7733" spans="1:14" ht="15" customHeight="1">
      <c r="B7733" s="6" t="s">
        <v>4803</v>
      </c>
      <c r="G7733" s="14">
        <f>TRUNC(G7732, 0)</f>
        <v>89378</v>
      </c>
    </row>
    <row r="7734" spans="1:14" ht="15" customHeight="1">
      <c r="B7734" s="6" t="s">
        <v>588</v>
      </c>
      <c r="G7734" s="14">
        <f>TRUNC(G7728+G7731+G7733, 0)</f>
        <v>382225</v>
      </c>
    </row>
    <row r="7735" spans="1:14" ht="15" customHeight="1">
      <c r="A7735" s="13"/>
      <c r="B7735" s="13"/>
      <c r="C7735" s="13"/>
      <c r="D7735" s="13"/>
      <c r="E7735" s="13"/>
      <c r="F7735" s="13"/>
      <c r="G7735" s="13"/>
      <c r="H7735" s="13"/>
    </row>
    <row r="7736" spans="1:14" ht="15" customHeight="1">
      <c r="A7736" s="13" t="s">
        <v>4970</v>
      </c>
      <c r="B7736" s="13" t="s">
        <v>4469</v>
      </c>
      <c r="C7736" s="13"/>
      <c r="D7736" s="13"/>
      <c r="E7736" s="13"/>
      <c r="F7736" s="13"/>
      <c r="G7736" s="13"/>
      <c r="H7736" s="13"/>
      <c r="I7736" s="6" t="s">
        <v>5631</v>
      </c>
      <c r="J7736" s="6" t="s">
        <v>2325</v>
      </c>
    </row>
    <row r="7737" spans="1:14" ht="15" customHeight="1">
      <c r="A7737" s="13" t="s">
        <v>1567</v>
      </c>
      <c r="B7737" s="13" t="s">
        <v>3667</v>
      </c>
      <c r="C7737" s="13"/>
      <c r="D7737" s="13"/>
      <c r="E7737" s="13"/>
      <c r="F7737" s="13"/>
      <c r="G7737" s="13"/>
      <c r="H7737" s="13"/>
    </row>
    <row r="7738" spans="1:14" ht="15" customHeight="1">
      <c r="A7738" s="5" t="s">
        <v>4302</v>
      </c>
      <c r="B7738" s="5"/>
      <c r="C7738" s="5" t="s">
        <v>2755</v>
      </c>
      <c r="D7738" s="5" t="s">
        <v>182</v>
      </c>
      <c r="E7738" s="5" t="s">
        <v>5266</v>
      </c>
      <c r="F7738" s="5" t="s">
        <v>1321</v>
      </c>
      <c r="G7738" s="5" t="s">
        <v>780</v>
      </c>
      <c r="H7738" s="5" t="s">
        <v>1458</v>
      </c>
    </row>
    <row r="7739" spans="1:14" ht="15" customHeight="1">
      <c r="A7739" s="6" t="s">
        <v>405</v>
      </c>
      <c r="B7739" s="6" t="s">
        <v>2444</v>
      </c>
      <c r="C7739" s="6" t="s">
        <v>4910</v>
      </c>
      <c r="D7739" s="6">
        <f>(321 + 286 + 360)*10^-4</f>
        <v>9.6700000000000008E-2</v>
      </c>
      <c r="E7739" s="14" t="s">
        <v>4463</v>
      </c>
      <c r="F7739" s="14">
        <f>TRUNC(중기기초자료!F673 * 중기전역변수!C5/1000,0)</f>
        <v>1559379</v>
      </c>
      <c r="G7739" s="15">
        <f>TRUNC(F7739*D7739, 1)</f>
        <v>150791.9</v>
      </c>
      <c r="H7739" s="6" t="s">
        <v>5631</v>
      </c>
      <c r="I7739" s="6" t="s">
        <v>5631</v>
      </c>
      <c r="K7739" s="6" t="s">
        <v>724</v>
      </c>
      <c r="L7739" s="6" t="s">
        <v>5631</v>
      </c>
      <c r="M7739" s="6" t="s">
        <v>3499</v>
      </c>
      <c r="N7739" s="6" t="s">
        <v>4676</v>
      </c>
    </row>
    <row r="7740" spans="1:14" ht="15" customHeight="1">
      <c r="B7740" s="6" t="s">
        <v>4803</v>
      </c>
      <c r="G7740" s="14">
        <f>TRUNC(G7739, 0)</f>
        <v>150791</v>
      </c>
    </row>
    <row r="7741" spans="1:14" ht="15" customHeight="1">
      <c r="A7741" s="6" t="s">
        <v>3802</v>
      </c>
      <c r="B7741" s="6" t="s">
        <v>2171</v>
      </c>
      <c r="C7741" s="6" t="s">
        <v>4283</v>
      </c>
      <c r="D7741" s="6">
        <v>349.2</v>
      </c>
      <c r="E7741" s="16" t="s">
        <v>5542</v>
      </c>
      <c r="F7741" s="16">
        <f>중기기초자료!D731</f>
        <v>1223</v>
      </c>
      <c r="G7741" s="15">
        <f>TRUNC(F7741*D7741, 1)</f>
        <v>427071.6</v>
      </c>
      <c r="H7741" s="6" t="s">
        <v>5631</v>
      </c>
      <c r="I7741" s="6" t="s">
        <v>5631</v>
      </c>
      <c r="K7741" s="6" t="s">
        <v>3386</v>
      </c>
      <c r="L7741" s="6" t="s">
        <v>5631</v>
      </c>
      <c r="M7741" s="6" t="s">
        <v>1155</v>
      </c>
    </row>
    <row r="7742" spans="1:14" ht="15" customHeight="1">
      <c r="B7742" s="6" t="s">
        <v>1786</v>
      </c>
      <c r="C7742" s="6" t="s">
        <v>4283</v>
      </c>
      <c r="D7742" s="6">
        <v>18</v>
      </c>
      <c r="E7742" s="16" t="s">
        <v>2305</v>
      </c>
      <c r="F7742" s="16">
        <v>0</v>
      </c>
      <c r="G7742" s="15">
        <f>TRUNC((G7741) * D7742/100, 1)</f>
        <v>76872.800000000003</v>
      </c>
      <c r="H7742" s="6" t="s">
        <v>5631</v>
      </c>
      <c r="I7742" s="6" t="s">
        <v>5631</v>
      </c>
      <c r="K7742" s="6" t="s">
        <v>2015</v>
      </c>
      <c r="L7742" s="6" t="s">
        <v>5631</v>
      </c>
      <c r="M7742" s="6" t="s">
        <v>3749</v>
      </c>
      <c r="N7742" s="6" t="s">
        <v>5631</v>
      </c>
    </row>
    <row r="7743" spans="1:14" ht="15" customHeight="1">
      <c r="B7743" s="6" t="s">
        <v>4803</v>
      </c>
      <c r="G7743" s="14">
        <f>TRUNC(G7741+G7742, 0)</f>
        <v>503944</v>
      </c>
    </row>
    <row r="7744" spans="1:14" ht="15" customHeight="1">
      <c r="A7744" s="6" t="s">
        <v>2270</v>
      </c>
      <c r="B7744" s="6" t="s">
        <v>968</v>
      </c>
      <c r="C7744" s="6" t="s">
        <v>4791</v>
      </c>
      <c r="D7744" s="6">
        <v>4</v>
      </c>
      <c r="E7744" s="15" t="s">
        <v>3317</v>
      </c>
      <c r="F7744" s="15">
        <f>TRUNC(중기기초자료!E724 * 중기전역변수!C19, 1)</f>
        <v>22344.7</v>
      </c>
      <c r="G7744" s="15">
        <f>TRUNC(F7744*D7744, 1)</f>
        <v>89378.8</v>
      </c>
      <c r="H7744" s="6" t="s">
        <v>5631</v>
      </c>
      <c r="I7744" s="6" t="s">
        <v>5631</v>
      </c>
      <c r="K7744" s="6" t="s">
        <v>3156</v>
      </c>
      <c r="L7744" s="6" t="s">
        <v>5631</v>
      </c>
      <c r="M7744" s="6" t="s">
        <v>4927</v>
      </c>
    </row>
    <row r="7745" spans="1:14" ht="15" customHeight="1">
      <c r="B7745" s="6" t="s">
        <v>4803</v>
      </c>
      <c r="G7745" s="14">
        <f>TRUNC(G7744, 0)</f>
        <v>89378</v>
      </c>
    </row>
    <row r="7746" spans="1:14" ht="15" customHeight="1">
      <c r="B7746" s="6" t="s">
        <v>588</v>
      </c>
      <c r="G7746" s="14">
        <f>TRUNC(G7740+G7743+G7745, 0)</f>
        <v>744113</v>
      </c>
    </row>
    <row r="7747" spans="1:14" ht="15" customHeight="1">
      <c r="A7747" s="13"/>
      <c r="B7747" s="13"/>
      <c r="C7747" s="13"/>
      <c r="D7747" s="13"/>
      <c r="E7747" s="13"/>
      <c r="F7747" s="13"/>
      <c r="G7747" s="13"/>
      <c r="H7747" s="13"/>
    </row>
    <row r="7748" spans="1:14" ht="15" customHeight="1">
      <c r="A7748" s="13" t="s">
        <v>4970</v>
      </c>
      <c r="B7748" s="13" t="s">
        <v>3493</v>
      </c>
      <c r="C7748" s="13"/>
      <c r="D7748" s="13"/>
      <c r="E7748" s="13"/>
      <c r="F7748" s="13"/>
      <c r="G7748" s="13"/>
      <c r="H7748" s="13"/>
      <c r="I7748" s="6" t="s">
        <v>5631</v>
      </c>
      <c r="J7748" s="6" t="s">
        <v>5098</v>
      </c>
    </row>
    <row r="7749" spans="1:14" ht="15" customHeight="1">
      <c r="A7749" s="13" t="s">
        <v>1567</v>
      </c>
      <c r="B7749" s="13" t="s">
        <v>2762</v>
      </c>
      <c r="C7749" s="13"/>
      <c r="D7749" s="13"/>
      <c r="E7749" s="13"/>
      <c r="F7749" s="13"/>
      <c r="G7749" s="13"/>
      <c r="H7749" s="13"/>
    </row>
    <row r="7750" spans="1:14" ht="15" customHeight="1">
      <c r="A7750" s="5" t="s">
        <v>4302</v>
      </c>
      <c r="B7750" s="5"/>
      <c r="C7750" s="5" t="s">
        <v>2755</v>
      </c>
      <c r="D7750" s="5" t="s">
        <v>182</v>
      </c>
      <c r="E7750" s="5" t="s">
        <v>5266</v>
      </c>
      <c r="F7750" s="5" t="s">
        <v>1321</v>
      </c>
      <c r="G7750" s="5" t="s">
        <v>780</v>
      </c>
      <c r="H7750" s="5" t="s">
        <v>1458</v>
      </c>
    </row>
    <row r="7751" spans="1:14" ht="15" customHeight="1">
      <c r="A7751" s="6" t="s">
        <v>405</v>
      </c>
      <c r="B7751" s="6" t="s">
        <v>1304</v>
      </c>
      <c r="C7751" s="6" t="s">
        <v>2257</v>
      </c>
      <c r="D7751" s="6">
        <f>(313 + 278 + 359)*10^-4</f>
        <v>9.5000000000000001E-2</v>
      </c>
      <c r="E7751" s="14" t="s">
        <v>4463</v>
      </c>
      <c r="F7751" s="14">
        <f>TRUNC(중기기초자료!F674 * 중기전역변수!C5/1000,0)</f>
        <v>23415</v>
      </c>
      <c r="G7751" s="15">
        <f>TRUNC(F7751*D7751, 1)</f>
        <v>2224.4</v>
      </c>
      <c r="H7751" s="6" t="s">
        <v>5631</v>
      </c>
      <c r="I7751" s="6" t="s">
        <v>5631</v>
      </c>
      <c r="K7751" s="6" t="s">
        <v>724</v>
      </c>
      <c r="L7751" s="6" t="s">
        <v>5631</v>
      </c>
      <c r="M7751" s="6" t="s">
        <v>1011</v>
      </c>
      <c r="N7751" s="6" t="s">
        <v>1149</v>
      </c>
    </row>
    <row r="7752" spans="1:14" ht="15" customHeight="1">
      <c r="B7752" s="6" t="s">
        <v>4803</v>
      </c>
      <c r="G7752" s="14">
        <f>TRUNC(G7751, 0)</f>
        <v>2224</v>
      </c>
    </row>
    <row r="7753" spans="1:14" ht="15" customHeight="1">
      <c r="A7753" s="6" t="s">
        <v>3802</v>
      </c>
      <c r="B7753" s="6" t="s">
        <v>2171</v>
      </c>
      <c r="C7753" s="6" t="s">
        <v>4283</v>
      </c>
      <c r="D7753" s="6">
        <v>1.3</v>
      </c>
      <c r="E7753" s="16" t="s">
        <v>5542</v>
      </c>
      <c r="F7753" s="16">
        <f>중기기초자료!D731</f>
        <v>1223</v>
      </c>
      <c r="G7753" s="15">
        <f>TRUNC(F7753*D7753, 1)</f>
        <v>1589.9</v>
      </c>
      <c r="H7753" s="6" t="s">
        <v>5631</v>
      </c>
      <c r="I7753" s="6" t="s">
        <v>5631</v>
      </c>
      <c r="K7753" s="6" t="s">
        <v>3386</v>
      </c>
      <c r="L7753" s="6" t="s">
        <v>5631</v>
      </c>
      <c r="M7753" s="6" t="s">
        <v>1155</v>
      </c>
    </row>
    <row r="7754" spans="1:14" ht="15" customHeight="1">
      <c r="B7754" s="6" t="s">
        <v>1786</v>
      </c>
      <c r="C7754" s="6" t="s">
        <v>4283</v>
      </c>
      <c r="D7754" s="6">
        <v>63</v>
      </c>
      <c r="E7754" s="16" t="s">
        <v>2305</v>
      </c>
      <c r="F7754" s="16">
        <v>0</v>
      </c>
      <c r="G7754" s="15">
        <f>TRUNC((G7753) * D7754/100, 1)</f>
        <v>1001.6</v>
      </c>
      <c r="H7754" s="6" t="s">
        <v>5631</v>
      </c>
      <c r="I7754" s="6" t="s">
        <v>5631</v>
      </c>
      <c r="K7754" s="6" t="s">
        <v>2015</v>
      </c>
      <c r="L7754" s="6" t="s">
        <v>5631</v>
      </c>
      <c r="M7754" s="6" t="s">
        <v>3749</v>
      </c>
      <c r="N7754" s="6" t="s">
        <v>5631</v>
      </c>
    </row>
    <row r="7755" spans="1:14" ht="15" customHeight="1">
      <c r="B7755" s="6" t="s">
        <v>4803</v>
      </c>
      <c r="G7755" s="14">
        <f>TRUNC(G7753+G7754, 0)</f>
        <v>2591</v>
      </c>
    </row>
    <row r="7756" spans="1:14" ht="15" customHeight="1">
      <c r="A7756" s="6" t="s">
        <v>2270</v>
      </c>
      <c r="B7756" s="6" t="s">
        <v>968</v>
      </c>
      <c r="C7756" s="6" t="s">
        <v>4791</v>
      </c>
      <c r="D7756" s="6">
        <v>2</v>
      </c>
      <c r="E7756" s="15" t="s">
        <v>3317</v>
      </c>
      <c r="F7756" s="15">
        <f>TRUNC(중기기초자료!E724 * 중기전역변수!C19, 1)</f>
        <v>22344.7</v>
      </c>
      <c r="G7756" s="15">
        <f>TRUNC(F7756*D7756, 1)</f>
        <v>44689.4</v>
      </c>
      <c r="H7756" s="6" t="s">
        <v>5631</v>
      </c>
      <c r="I7756" s="6" t="s">
        <v>5631</v>
      </c>
      <c r="K7756" s="6" t="s">
        <v>3156</v>
      </c>
      <c r="L7756" s="6" t="s">
        <v>5631</v>
      </c>
      <c r="M7756" s="6" t="s">
        <v>4927</v>
      </c>
    </row>
    <row r="7757" spans="1:14" ht="15" customHeight="1">
      <c r="B7757" s="6" t="s">
        <v>4803</v>
      </c>
      <c r="G7757" s="14">
        <f>TRUNC(G7756, 0)</f>
        <v>44689</v>
      </c>
    </row>
    <row r="7758" spans="1:14" ht="15" customHeight="1">
      <c r="B7758" s="6" t="s">
        <v>588</v>
      </c>
      <c r="G7758" s="14">
        <f>TRUNC(G7752+G7755+G7757, 0)</f>
        <v>49504</v>
      </c>
    </row>
    <row r="7759" spans="1:14" ht="15" customHeight="1">
      <c r="A7759" s="13"/>
      <c r="B7759" s="13"/>
      <c r="C7759" s="13"/>
      <c r="D7759" s="13"/>
      <c r="E7759" s="13"/>
      <c r="F7759" s="13"/>
      <c r="G7759" s="13"/>
      <c r="H7759" s="13"/>
    </row>
    <row r="7760" spans="1:14" ht="15" customHeight="1">
      <c r="A7760" s="13" t="s">
        <v>4970</v>
      </c>
      <c r="B7760" s="13" t="s">
        <v>3119</v>
      </c>
      <c r="C7760" s="13"/>
      <c r="D7760" s="13"/>
      <c r="E7760" s="13"/>
      <c r="F7760" s="13"/>
      <c r="G7760" s="13"/>
      <c r="H7760" s="13"/>
      <c r="I7760" s="6" t="s">
        <v>5631</v>
      </c>
      <c r="J7760" s="6" t="s">
        <v>2230</v>
      </c>
    </row>
    <row r="7761" spans="1:14" ht="15" customHeight="1">
      <c r="A7761" s="13" t="s">
        <v>1567</v>
      </c>
      <c r="B7761" s="13" t="s">
        <v>2166</v>
      </c>
      <c r="C7761" s="13"/>
      <c r="D7761" s="13"/>
      <c r="E7761" s="13"/>
      <c r="F7761" s="13"/>
      <c r="G7761" s="13"/>
      <c r="H7761" s="13"/>
    </row>
    <row r="7762" spans="1:14" ht="15" customHeight="1">
      <c r="A7762" s="5" t="s">
        <v>4302</v>
      </c>
      <c r="B7762" s="5"/>
      <c r="C7762" s="5" t="s">
        <v>2755</v>
      </c>
      <c r="D7762" s="5" t="s">
        <v>182</v>
      </c>
      <c r="E7762" s="5" t="s">
        <v>5266</v>
      </c>
      <c r="F7762" s="5" t="s">
        <v>1321</v>
      </c>
      <c r="G7762" s="5" t="s">
        <v>780</v>
      </c>
      <c r="H7762" s="5" t="s">
        <v>1458</v>
      </c>
    </row>
    <row r="7763" spans="1:14" ht="15" customHeight="1">
      <c r="A7763" s="6" t="s">
        <v>405</v>
      </c>
      <c r="B7763" s="6" t="s">
        <v>1304</v>
      </c>
      <c r="C7763" s="6" t="s">
        <v>2787</v>
      </c>
      <c r="D7763" s="6">
        <f>(313 + 278 + 359)*10^-4</f>
        <v>9.5000000000000001E-2</v>
      </c>
      <c r="E7763" s="14" t="s">
        <v>4463</v>
      </c>
      <c r="F7763" s="14">
        <f>TRUNC(중기기초자료!F675 * 중기전역변수!C5/1000,0)</f>
        <v>36797</v>
      </c>
      <c r="G7763" s="15">
        <f>TRUNC(F7763*D7763, 1)</f>
        <v>3495.7</v>
      </c>
      <c r="H7763" s="6" t="s">
        <v>5631</v>
      </c>
      <c r="I7763" s="6" t="s">
        <v>5631</v>
      </c>
      <c r="K7763" s="6" t="s">
        <v>724</v>
      </c>
      <c r="L7763" s="6" t="s">
        <v>5631</v>
      </c>
      <c r="M7763" s="6" t="s">
        <v>3776</v>
      </c>
      <c r="N7763" s="6" t="s">
        <v>1149</v>
      </c>
    </row>
    <row r="7764" spans="1:14" ht="15" customHeight="1">
      <c r="B7764" s="6" t="s">
        <v>4803</v>
      </c>
      <c r="G7764" s="14">
        <f>TRUNC(G7763, 0)</f>
        <v>3495</v>
      </c>
    </row>
    <row r="7765" spans="1:14" ht="15" customHeight="1">
      <c r="A7765" s="6" t="s">
        <v>3802</v>
      </c>
      <c r="B7765" s="6" t="s">
        <v>2171</v>
      </c>
      <c r="C7765" s="6" t="s">
        <v>4283</v>
      </c>
      <c r="D7765" s="6">
        <v>3.8</v>
      </c>
      <c r="E7765" s="16" t="s">
        <v>5542</v>
      </c>
      <c r="F7765" s="16">
        <f>중기기초자료!D731</f>
        <v>1223</v>
      </c>
      <c r="G7765" s="15">
        <f>TRUNC(F7765*D7765, 1)</f>
        <v>4647.3999999999996</v>
      </c>
      <c r="H7765" s="6" t="s">
        <v>5631</v>
      </c>
      <c r="I7765" s="6" t="s">
        <v>5631</v>
      </c>
      <c r="K7765" s="6" t="s">
        <v>3386</v>
      </c>
      <c r="L7765" s="6" t="s">
        <v>5631</v>
      </c>
      <c r="M7765" s="6" t="s">
        <v>1155</v>
      </c>
    </row>
    <row r="7766" spans="1:14" ht="15" customHeight="1">
      <c r="B7766" s="6" t="s">
        <v>1786</v>
      </c>
      <c r="C7766" s="6" t="s">
        <v>4283</v>
      </c>
      <c r="D7766" s="6">
        <v>63</v>
      </c>
      <c r="E7766" s="16" t="s">
        <v>2305</v>
      </c>
      <c r="F7766" s="16">
        <v>0</v>
      </c>
      <c r="G7766" s="15">
        <f>TRUNC((G7765) * D7766/100, 1)</f>
        <v>2927.8</v>
      </c>
      <c r="H7766" s="6" t="s">
        <v>5631</v>
      </c>
      <c r="I7766" s="6" t="s">
        <v>5631</v>
      </c>
      <c r="K7766" s="6" t="s">
        <v>2015</v>
      </c>
      <c r="L7766" s="6" t="s">
        <v>5631</v>
      </c>
      <c r="M7766" s="6" t="s">
        <v>3749</v>
      </c>
      <c r="N7766" s="6" t="s">
        <v>5631</v>
      </c>
    </row>
    <row r="7767" spans="1:14" ht="15" customHeight="1">
      <c r="B7767" s="6" t="s">
        <v>4803</v>
      </c>
      <c r="G7767" s="14">
        <f>TRUNC(G7765+G7766, 0)</f>
        <v>7575</v>
      </c>
    </row>
    <row r="7768" spans="1:14" ht="15" customHeight="1">
      <c r="A7768" s="6" t="s">
        <v>2270</v>
      </c>
      <c r="B7768" s="6" t="s">
        <v>968</v>
      </c>
      <c r="C7768" s="6" t="s">
        <v>4791</v>
      </c>
      <c r="D7768" s="6">
        <v>2</v>
      </c>
      <c r="E7768" s="15" t="s">
        <v>3317</v>
      </c>
      <c r="F7768" s="15">
        <f>TRUNC(중기기초자료!E724 * 중기전역변수!C19, 1)</f>
        <v>22344.7</v>
      </c>
      <c r="G7768" s="15">
        <f>TRUNC(F7768*D7768, 1)</f>
        <v>44689.4</v>
      </c>
      <c r="H7768" s="6" t="s">
        <v>5631</v>
      </c>
      <c r="I7768" s="6" t="s">
        <v>5631</v>
      </c>
      <c r="K7768" s="6" t="s">
        <v>3156</v>
      </c>
      <c r="L7768" s="6" t="s">
        <v>5631</v>
      </c>
      <c r="M7768" s="6" t="s">
        <v>4927</v>
      </c>
    </row>
    <row r="7769" spans="1:14" ht="15" customHeight="1">
      <c r="B7769" s="6" t="s">
        <v>4803</v>
      </c>
      <c r="G7769" s="14">
        <f>TRUNC(G7768, 0)</f>
        <v>44689</v>
      </c>
    </row>
    <row r="7770" spans="1:14" ht="15" customHeight="1">
      <c r="B7770" s="6" t="s">
        <v>588</v>
      </c>
      <c r="G7770" s="14">
        <f>TRUNC(G7764+G7767+G7769, 0)</f>
        <v>55759</v>
      </c>
    </row>
    <row r="7771" spans="1:14" ht="15" customHeight="1">
      <c r="A7771" s="13"/>
      <c r="B7771" s="13"/>
      <c r="C7771" s="13"/>
      <c r="D7771" s="13"/>
      <c r="E7771" s="13"/>
      <c r="F7771" s="13"/>
      <c r="G7771" s="13"/>
      <c r="H7771" s="13"/>
    </row>
    <row r="7772" spans="1:14" ht="15" customHeight="1">
      <c r="A7772" s="13" t="s">
        <v>4970</v>
      </c>
      <c r="B7772" s="13" t="s">
        <v>4055</v>
      </c>
      <c r="C7772" s="13"/>
      <c r="D7772" s="13"/>
      <c r="E7772" s="13"/>
      <c r="F7772" s="13"/>
      <c r="G7772" s="13"/>
      <c r="H7772" s="13"/>
      <c r="I7772" s="6" t="s">
        <v>5631</v>
      </c>
      <c r="J7772" s="6" t="s">
        <v>5013</v>
      </c>
    </row>
    <row r="7773" spans="1:14" ht="15" customHeight="1">
      <c r="A7773" s="13" t="s">
        <v>1567</v>
      </c>
      <c r="B7773" s="13" t="s">
        <v>331</v>
      </c>
      <c r="C7773" s="13"/>
      <c r="D7773" s="13"/>
      <c r="E7773" s="13"/>
      <c r="F7773" s="13"/>
      <c r="G7773" s="13"/>
      <c r="H7773" s="13"/>
    </row>
    <row r="7774" spans="1:14" ht="15" customHeight="1">
      <c r="A7774" s="5" t="s">
        <v>4302</v>
      </c>
      <c r="B7774" s="5"/>
      <c r="C7774" s="5" t="s">
        <v>2755</v>
      </c>
      <c r="D7774" s="5" t="s">
        <v>182</v>
      </c>
      <c r="E7774" s="5" t="s">
        <v>5266</v>
      </c>
      <c r="F7774" s="5" t="s">
        <v>1321</v>
      </c>
      <c r="G7774" s="5" t="s">
        <v>780</v>
      </c>
      <c r="H7774" s="5" t="s">
        <v>1458</v>
      </c>
    </row>
    <row r="7775" spans="1:14" ht="15" customHeight="1">
      <c r="A7775" s="6" t="s">
        <v>405</v>
      </c>
      <c r="B7775" s="6" t="s">
        <v>1304</v>
      </c>
      <c r="C7775" s="6" t="s">
        <v>4073</v>
      </c>
      <c r="D7775" s="6">
        <f>(313 + 278 + 359)*10^-4</f>
        <v>9.5000000000000001E-2</v>
      </c>
      <c r="E7775" s="14" t="s">
        <v>4463</v>
      </c>
      <c r="F7775" s="14">
        <f>TRUNC(중기기초자료!F676 * 중기전역변수!C5/1000,0)</f>
        <v>60215</v>
      </c>
      <c r="G7775" s="15">
        <f>TRUNC(F7775*D7775, 1)</f>
        <v>5720.4</v>
      </c>
      <c r="H7775" s="6" t="s">
        <v>5631</v>
      </c>
      <c r="I7775" s="6" t="s">
        <v>5631</v>
      </c>
      <c r="K7775" s="6" t="s">
        <v>724</v>
      </c>
      <c r="L7775" s="6" t="s">
        <v>5631</v>
      </c>
      <c r="M7775" s="6" t="s">
        <v>927</v>
      </c>
      <c r="N7775" s="6" t="s">
        <v>1149</v>
      </c>
    </row>
    <row r="7776" spans="1:14" ht="15" customHeight="1">
      <c r="B7776" s="6" t="s">
        <v>4803</v>
      </c>
      <c r="G7776" s="14">
        <f>TRUNC(G7775, 0)</f>
        <v>5720</v>
      </c>
    </row>
    <row r="7777" spans="1:14" ht="15" customHeight="1">
      <c r="A7777" s="6" t="s">
        <v>3802</v>
      </c>
      <c r="B7777" s="6" t="s">
        <v>2171</v>
      </c>
      <c r="C7777" s="6" t="s">
        <v>4283</v>
      </c>
      <c r="D7777" s="6">
        <v>7.1</v>
      </c>
      <c r="E7777" s="16" t="s">
        <v>5542</v>
      </c>
      <c r="F7777" s="16">
        <f>중기기초자료!D731</f>
        <v>1223</v>
      </c>
      <c r="G7777" s="15">
        <f>TRUNC(F7777*D7777, 1)</f>
        <v>8683.2999999999993</v>
      </c>
      <c r="H7777" s="6" t="s">
        <v>5631</v>
      </c>
      <c r="I7777" s="6" t="s">
        <v>5631</v>
      </c>
      <c r="K7777" s="6" t="s">
        <v>3386</v>
      </c>
      <c r="L7777" s="6" t="s">
        <v>5631</v>
      </c>
      <c r="M7777" s="6" t="s">
        <v>1155</v>
      </c>
    </row>
    <row r="7778" spans="1:14" ht="15" customHeight="1">
      <c r="B7778" s="6" t="s">
        <v>1786</v>
      </c>
      <c r="C7778" s="6" t="s">
        <v>4283</v>
      </c>
      <c r="D7778" s="6">
        <v>63</v>
      </c>
      <c r="E7778" s="16" t="s">
        <v>2305</v>
      </c>
      <c r="F7778" s="16">
        <v>0</v>
      </c>
      <c r="G7778" s="15">
        <f>TRUNC((G7777) * D7778/100, 1)</f>
        <v>5470.4</v>
      </c>
      <c r="H7778" s="6" t="s">
        <v>5631</v>
      </c>
      <c r="I7778" s="6" t="s">
        <v>5631</v>
      </c>
      <c r="K7778" s="6" t="s">
        <v>2015</v>
      </c>
      <c r="L7778" s="6" t="s">
        <v>5631</v>
      </c>
      <c r="M7778" s="6" t="s">
        <v>3749</v>
      </c>
      <c r="N7778" s="6" t="s">
        <v>5631</v>
      </c>
    </row>
    <row r="7779" spans="1:14" ht="15" customHeight="1">
      <c r="B7779" s="6" t="s">
        <v>4803</v>
      </c>
      <c r="G7779" s="14">
        <f>TRUNC(G7777+G7778, 0)</f>
        <v>14153</v>
      </c>
    </row>
    <row r="7780" spans="1:14" ht="15" customHeight="1">
      <c r="A7780" s="6" t="s">
        <v>2270</v>
      </c>
      <c r="B7780" s="6" t="s">
        <v>968</v>
      </c>
      <c r="C7780" s="6" t="s">
        <v>4791</v>
      </c>
      <c r="D7780" s="6">
        <v>2</v>
      </c>
      <c r="E7780" s="15" t="s">
        <v>3317</v>
      </c>
      <c r="F7780" s="15">
        <f>TRUNC(중기기초자료!E724 * 중기전역변수!C19, 1)</f>
        <v>22344.7</v>
      </c>
      <c r="G7780" s="15">
        <f>TRUNC(F7780*D7780, 1)</f>
        <v>44689.4</v>
      </c>
      <c r="H7780" s="6" t="s">
        <v>5631</v>
      </c>
      <c r="I7780" s="6" t="s">
        <v>5631</v>
      </c>
      <c r="K7780" s="6" t="s">
        <v>3156</v>
      </c>
      <c r="L7780" s="6" t="s">
        <v>5631</v>
      </c>
      <c r="M7780" s="6" t="s">
        <v>4927</v>
      </c>
    </row>
    <row r="7781" spans="1:14" ht="15" customHeight="1">
      <c r="B7781" s="6" t="s">
        <v>4803</v>
      </c>
      <c r="G7781" s="14">
        <f>TRUNC(G7780, 0)</f>
        <v>44689</v>
      </c>
    </row>
    <row r="7782" spans="1:14" ht="15" customHeight="1">
      <c r="B7782" s="6" t="s">
        <v>588</v>
      </c>
      <c r="G7782" s="14">
        <f>TRUNC(G7776+G7779+G7781, 0)</f>
        <v>64562</v>
      </c>
    </row>
    <row r="7783" spans="1:14" ht="15" customHeight="1">
      <c r="A7783" s="13"/>
      <c r="B7783" s="13"/>
      <c r="C7783" s="13"/>
      <c r="D7783" s="13"/>
      <c r="E7783" s="13"/>
      <c r="F7783" s="13"/>
      <c r="G7783" s="13"/>
      <c r="H7783" s="13"/>
    </row>
    <row r="7784" spans="1:14" ht="15" customHeight="1">
      <c r="A7784" s="13" t="s">
        <v>4970</v>
      </c>
      <c r="B7784" s="13" t="s">
        <v>5533</v>
      </c>
      <c r="C7784" s="13"/>
      <c r="D7784" s="13"/>
      <c r="E7784" s="13"/>
      <c r="F7784" s="13"/>
      <c r="G7784" s="13"/>
      <c r="H7784" s="13"/>
      <c r="I7784" s="6" t="s">
        <v>5631</v>
      </c>
      <c r="J7784" s="6" t="s">
        <v>770</v>
      </c>
    </row>
    <row r="7785" spans="1:14" ht="15" customHeight="1">
      <c r="A7785" s="13" t="s">
        <v>1567</v>
      </c>
      <c r="B7785" s="13" t="s">
        <v>4958</v>
      </c>
      <c r="C7785" s="13"/>
      <c r="D7785" s="13"/>
      <c r="E7785" s="13"/>
      <c r="F7785" s="13"/>
      <c r="G7785" s="13"/>
      <c r="H7785" s="13"/>
    </row>
    <row r="7786" spans="1:14" ht="15" customHeight="1">
      <c r="A7786" s="5" t="s">
        <v>4302</v>
      </c>
      <c r="B7786" s="5"/>
      <c r="C7786" s="5" t="s">
        <v>2755</v>
      </c>
      <c r="D7786" s="5" t="s">
        <v>182</v>
      </c>
      <c r="E7786" s="5" t="s">
        <v>5266</v>
      </c>
      <c r="F7786" s="5" t="s">
        <v>1321</v>
      </c>
      <c r="G7786" s="5" t="s">
        <v>780</v>
      </c>
      <c r="H7786" s="5" t="s">
        <v>1458</v>
      </c>
    </row>
    <row r="7787" spans="1:14" ht="15" customHeight="1">
      <c r="A7787" s="6" t="s">
        <v>405</v>
      </c>
      <c r="B7787" s="6" t="s">
        <v>1304</v>
      </c>
      <c r="C7787" s="6" t="s">
        <v>4772</v>
      </c>
      <c r="D7787" s="6">
        <f>(313 + 278 + 359)*10^-4</f>
        <v>9.5000000000000001E-2</v>
      </c>
      <c r="E7787" s="14" t="s">
        <v>4463</v>
      </c>
      <c r="F7787" s="14">
        <f>TRUNC(중기기초자료!F677 * 중기전역변수!C5/1000,0)</f>
        <v>71925</v>
      </c>
      <c r="G7787" s="15">
        <f>TRUNC(F7787*D7787, 1)</f>
        <v>6832.8</v>
      </c>
      <c r="H7787" s="6" t="s">
        <v>5631</v>
      </c>
      <c r="I7787" s="6" t="s">
        <v>5631</v>
      </c>
      <c r="K7787" s="6" t="s">
        <v>724</v>
      </c>
      <c r="L7787" s="6" t="s">
        <v>5631</v>
      </c>
      <c r="M7787" s="6" t="s">
        <v>5201</v>
      </c>
      <c r="N7787" s="6" t="s">
        <v>1149</v>
      </c>
    </row>
    <row r="7788" spans="1:14" ht="15" customHeight="1">
      <c r="B7788" s="6" t="s">
        <v>4803</v>
      </c>
      <c r="G7788" s="14">
        <f>TRUNC(G7787, 0)</f>
        <v>6832</v>
      </c>
    </row>
    <row r="7789" spans="1:14" ht="15" customHeight="1">
      <c r="A7789" s="6" t="s">
        <v>3802</v>
      </c>
      <c r="B7789" s="6" t="s">
        <v>2171</v>
      </c>
      <c r="C7789" s="6" t="s">
        <v>4283</v>
      </c>
      <c r="D7789" s="6">
        <v>7.6</v>
      </c>
      <c r="E7789" s="16" t="s">
        <v>5542</v>
      </c>
      <c r="F7789" s="16">
        <f>중기기초자료!D731</f>
        <v>1223</v>
      </c>
      <c r="G7789" s="15">
        <f>TRUNC(F7789*D7789, 1)</f>
        <v>9294.7999999999993</v>
      </c>
      <c r="H7789" s="6" t="s">
        <v>5631</v>
      </c>
      <c r="I7789" s="6" t="s">
        <v>5631</v>
      </c>
      <c r="K7789" s="6" t="s">
        <v>3386</v>
      </c>
      <c r="L7789" s="6" t="s">
        <v>5631</v>
      </c>
      <c r="M7789" s="6" t="s">
        <v>1155</v>
      </c>
    </row>
    <row r="7790" spans="1:14" ht="15" customHeight="1">
      <c r="B7790" s="6" t="s">
        <v>1786</v>
      </c>
      <c r="C7790" s="6" t="s">
        <v>4283</v>
      </c>
      <c r="D7790" s="6">
        <v>63</v>
      </c>
      <c r="E7790" s="16" t="s">
        <v>2305</v>
      </c>
      <c r="F7790" s="16">
        <v>0</v>
      </c>
      <c r="G7790" s="15">
        <f>TRUNC((G7789) * D7790/100, 1)</f>
        <v>5855.7</v>
      </c>
      <c r="H7790" s="6" t="s">
        <v>5631</v>
      </c>
      <c r="I7790" s="6" t="s">
        <v>5631</v>
      </c>
      <c r="K7790" s="6" t="s">
        <v>2015</v>
      </c>
      <c r="L7790" s="6" t="s">
        <v>5631</v>
      </c>
      <c r="M7790" s="6" t="s">
        <v>3749</v>
      </c>
      <c r="N7790" s="6" t="s">
        <v>5631</v>
      </c>
    </row>
    <row r="7791" spans="1:14" ht="15" customHeight="1">
      <c r="B7791" s="6" t="s">
        <v>4803</v>
      </c>
      <c r="G7791" s="14">
        <f>TRUNC(G7789+G7790, 0)</f>
        <v>15150</v>
      </c>
    </row>
    <row r="7792" spans="1:14" ht="15" customHeight="1">
      <c r="A7792" s="6" t="s">
        <v>2270</v>
      </c>
      <c r="B7792" s="6" t="s">
        <v>968</v>
      </c>
      <c r="C7792" s="6" t="s">
        <v>4791</v>
      </c>
      <c r="D7792" s="6">
        <v>2</v>
      </c>
      <c r="E7792" s="15" t="s">
        <v>3317</v>
      </c>
      <c r="F7792" s="15">
        <f>TRUNC(중기기초자료!E724 * 중기전역변수!C19, 1)</f>
        <v>22344.7</v>
      </c>
      <c r="G7792" s="15">
        <f>TRUNC(F7792*D7792, 1)</f>
        <v>44689.4</v>
      </c>
      <c r="H7792" s="6" t="s">
        <v>5631</v>
      </c>
      <c r="I7792" s="6" t="s">
        <v>5631</v>
      </c>
      <c r="K7792" s="6" t="s">
        <v>3156</v>
      </c>
      <c r="L7792" s="6" t="s">
        <v>5631</v>
      </c>
      <c r="M7792" s="6" t="s">
        <v>4927</v>
      </c>
    </row>
    <row r="7793" spans="1:14" ht="15" customHeight="1">
      <c r="B7793" s="6" t="s">
        <v>4803</v>
      </c>
      <c r="G7793" s="14">
        <f>TRUNC(G7792, 0)</f>
        <v>44689</v>
      </c>
    </row>
    <row r="7794" spans="1:14" ht="15" customHeight="1">
      <c r="B7794" s="6" t="s">
        <v>588</v>
      </c>
      <c r="G7794" s="14">
        <f>TRUNC(G7788+G7791+G7793, 0)</f>
        <v>66671</v>
      </c>
    </row>
    <row r="7795" spans="1:14" ht="15" customHeight="1">
      <c r="A7795" s="13"/>
      <c r="B7795" s="13"/>
      <c r="C7795" s="13"/>
      <c r="D7795" s="13"/>
      <c r="E7795" s="13"/>
      <c r="F7795" s="13"/>
      <c r="G7795" s="13"/>
      <c r="H7795" s="13"/>
    </row>
    <row r="7796" spans="1:14" ht="15" customHeight="1">
      <c r="A7796" s="13" t="s">
        <v>4970</v>
      </c>
      <c r="B7796" s="13" t="s">
        <v>5051</v>
      </c>
      <c r="C7796" s="13"/>
      <c r="D7796" s="13"/>
      <c r="E7796" s="13"/>
      <c r="F7796" s="13"/>
      <c r="G7796" s="13"/>
      <c r="H7796" s="13"/>
      <c r="I7796" s="6" t="s">
        <v>5631</v>
      </c>
      <c r="J7796" s="6" t="s">
        <v>3153</v>
      </c>
    </row>
    <row r="7797" spans="1:14" ht="15" customHeight="1">
      <c r="A7797" s="13" t="s">
        <v>1567</v>
      </c>
      <c r="B7797" s="13" t="s">
        <v>2052</v>
      </c>
      <c r="C7797" s="13"/>
      <c r="D7797" s="13"/>
      <c r="E7797" s="13"/>
      <c r="F7797" s="13"/>
      <c r="G7797" s="13"/>
      <c r="H7797" s="13"/>
    </row>
    <row r="7798" spans="1:14" ht="15" customHeight="1">
      <c r="A7798" s="5" t="s">
        <v>4302</v>
      </c>
      <c r="B7798" s="5"/>
      <c r="C7798" s="5" t="s">
        <v>2755</v>
      </c>
      <c r="D7798" s="5" t="s">
        <v>182</v>
      </c>
      <c r="E7798" s="5" t="s">
        <v>5266</v>
      </c>
      <c r="F7798" s="5" t="s">
        <v>1321</v>
      </c>
      <c r="G7798" s="5" t="s">
        <v>780</v>
      </c>
      <c r="H7798" s="5" t="s">
        <v>1458</v>
      </c>
    </row>
    <row r="7799" spans="1:14" ht="15" customHeight="1">
      <c r="A7799" s="6" t="s">
        <v>405</v>
      </c>
      <c r="B7799" s="6" t="s">
        <v>1304</v>
      </c>
      <c r="C7799" s="6" t="s">
        <v>5208</v>
      </c>
      <c r="D7799" s="6">
        <f>(313 + 278 + 359)*10^-4</f>
        <v>9.5000000000000001E-2</v>
      </c>
      <c r="E7799" s="14" t="s">
        <v>4463</v>
      </c>
      <c r="F7799" s="14">
        <f>TRUNC(중기기초자료!F678 * 중기전역변수!C5/1000,0)</f>
        <v>150539</v>
      </c>
      <c r="G7799" s="15">
        <f>TRUNC(F7799*D7799, 1)</f>
        <v>14301.2</v>
      </c>
      <c r="H7799" s="6" t="s">
        <v>5631</v>
      </c>
      <c r="I7799" s="6" t="s">
        <v>5631</v>
      </c>
      <c r="K7799" s="6" t="s">
        <v>724</v>
      </c>
      <c r="L7799" s="6" t="s">
        <v>5631</v>
      </c>
      <c r="M7799" s="6" t="s">
        <v>1991</v>
      </c>
      <c r="N7799" s="6" t="s">
        <v>1149</v>
      </c>
    </row>
    <row r="7800" spans="1:14" ht="15" customHeight="1">
      <c r="B7800" s="6" t="s">
        <v>4803</v>
      </c>
      <c r="G7800" s="14">
        <f>TRUNC(G7799, 0)</f>
        <v>14301</v>
      </c>
    </row>
    <row r="7801" spans="1:14" ht="15" customHeight="1">
      <c r="A7801" s="6" t="s">
        <v>3802</v>
      </c>
      <c r="B7801" s="6" t="s">
        <v>2171</v>
      </c>
      <c r="C7801" s="6" t="s">
        <v>4283</v>
      </c>
      <c r="D7801" s="6">
        <v>12.7</v>
      </c>
      <c r="E7801" s="16" t="s">
        <v>5542</v>
      </c>
      <c r="F7801" s="16">
        <f>중기기초자료!D731</f>
        <v>1223</v>
      </c>
      <c r="G7801" s="15">
        <f>TRUNC(F7801*D7801, 1)</f>
        <v>15532.1</v>
      </c>
      <c r="H7801" s="6" t="s">
        <v>5631</v>
      </c>
      <c r="I7801" s="6" t="s">
        <v>5631</v>
      </c>
      <c r="K7801" s="6" t="s">
        <v>3386</v>
      </c>
      <c r="L7801" s="6" t="s">
        <v>5631</v>
      </c>
      <c r="M7801" s="6" t="s">
        <v>1155</v>
      </c>
    </row>
    <row r="7802" spans="1:14" ht="15" customHeight="1">
      <c r="B7802" s="6" t="s">
        <v>1786</v>
      </c>
      <c r="C7802" s="6" t="s">
        <v>4283</v>
      </c>
      <c r="D7802" s="6">
        <v>63</v>
      </c>
      <c r="E7802" s="16" t="s">
        <v>2305</v>
      </c>
      <c r="F7802" s="16">
        <v>0</v>
      </c>
      <c r="G7802" s="15">
        <f>TRUNC((G7801) * D7802/100, 1)</f>
        <v>9785.2000000000007</v>
      </c>
      <c r="H7802" s="6" t="s">
        <v>5631</v>
      </c>
      <c r="I7802" s="6" t="s">
        <v>5631</v>
      </c>
      <c r="K7802" s="6" t="s">
        <v>2015</v>
      </c>
      <c r="L7802" s="6" t="s">
        <v>5631</v>
      </c>
      <c r="M7802" s="6" t="s">
        <v>3749</v>
      </c>
      <c r="N7802" s="6" t="s">
        <v>5631</v>
      </c>
    </row>
    <row r="7803" spans="1:14" ht="15" customHeight="1">
      <c r="B7803" s="6" t="s">
        <v>4803</v>
      </c>
      <c r="G7803" s="14">
        <f>TRUNC(G7801+G7802, 0)</f>
        <v>25317</v>
      </c>
    </row>
    <row r="7804" spans="1:14" ht="15" customHeight="1">
      <c r="A7804" s="6" t="s">
        <v>2270</v>
      </c>
      <c r="B7804" s="6" t="s">
        <v>968</v>
      </c>
      <c r="C7804" s="6" t="s">
        <v>4791</v>
      </c>
      <c r="D7804" s="6">
        <v>2</v>
      </c>
      <c r="E7804" s="15" t="s">
        <v>3317</v>
      </c>
      <c r="F7804" s="15">
        <f>TRUNC(중기기초자료!E724 * 중기전역변수!C19, 1)</f>
        <v>22344.7</v>
      </c>
      <c r="G7804" s="15">
        <f>TRUNC(F7804*D7804, 1)</f>
        <v>44689.4</v>
      </c>
      <c r="H7804" s="6" t="s">
        <v>5631</v>
      </c>
      <c r="I7804" s="6" t="s">
        <v>5631</v>
      </c>
      <c r="K7804" s="6" t="s">
        <v>3156</v>
      </c>
      <c r="L7804" s="6" t="s">
        <v>5631</v>
      </c>
      <c r="M7804" s="6" t="s">
        <v>4927</v>
      </c>
    </row>
    <row r="7805" spans="1:14" ht="15" customHeight="1">
      <c r="B7805" s="6" t="s">
        <v>4803</v>
      </c>
      <c r="G7805" s="14">
        <f>TRUNC(G7804, 0)</f>
        <v>44689</v>
      </c>
    </row>
    <row r="7806" spans="1:14" ht="15" customHeight="1">
      <c r="B7806" s="6" t="s">
        <v>588</v>
      </c>
      <c r="G7806" s="14">
        <f>TRUNC(G7800+G7803+G7805, 0)</f>
        <v>84307</v>
      </c>
    </row>
    <row r="7807" spans="1:14" ht="15" customHeight="1">
      <c r="A7807" s="13"/>
      <c r="B7807" s="13"/>
      <c r="C7807" s="13"/>
      <c r="D7807" s="13"/>
      <c r="E7807" s="13"/>
      <c r="F7807" s="13"/>
      <c r="G7807" s="13"/>
      <c r="H7807" s="13"/>
    </row>
    <row r="7808" spans="1:14" ht="15" customHeight="1">
      <c r="A7808" s="13" t="s">
        <v>4970</v>
      </c>
      <c r="B7808" s="13" t="s">
        <v>1520</v>
      </c>
      <c r="C7808" s="13"/>
      <c r="D7808" s="13"/>
      <c r="E7808" s="13"/>
      <c r="F7808" s="13"/>
      <c r="G7808" s="13"/>
      <c r="H7808" s="13"/>
      <c r="I7808" s="6" t="s">
        <v>5631</v>
      </c>
      <c r="J7808" s="6" t="s">
        <v>446</v>
      </c>
    </row>
    <row r="7809" spans="1:14" ht="15" customHeight="1">
      <c r="A7809" s="13" t="s">
        <v>1567</v>
      </c>
      <c r="B7809" s="13" t="s">
        <v>5108</v>
      </c>
      <c r="C7809" s="13"/>
      <c r="D7809" s="13"/>
      <c r="E7809" s="13"/>
      <c r="F7809" s="13"/>
      <c r="G7809" s="13"/>
      <c r="H7809" s="13"/>
    </row>
    <row r="7810" spans="1:14" ht="15" customHeight="1">
      <c r="A7810" s="5" t="s">
        <v>4302</v>
      </c>
      <c r="B7810" s="5"/>
      <c r="C7810" s="5" t="s">
        <v>2755</v>
      </c>
      <c r="D7810" s="5" t="s">
        <v>182</v>
      </c>
      <c r="E7810" s="5" t="s">
        <v>5266</v>
      </c>
      <c r="F7810" s="5" t="s">
        <v>1321</v>
      </c>
      <c r="G7810" s="5" t="s">
        <v>780</v>
      </c>
      <c r="H7810" s="5" t="s">
        <v>1458</v>
      </c>
    </row>
    <row r="7811" spans="1:14" ht="15" customHeight="1">
      <c r="A7811" s="6" t="s">
        <v>405</v>
      </c>
      <c r="B7811" s="6" t="s">
        <v>1304</v>
      </c>
      <c r="C7811" s="6" t="s">
        <v>2113</v>
      </c>
      <c r="D7811" s="6">
        <f>(313 + 278 + 359)*10^-4</f>
        <v>9.5000000000000001E-2</v>
      </c>
      <c r="E7811" s="14" t="s">
        <v>4463</v>
      </c>
      <c r="F7811" s="14">
        <f>TRUNC(중기기초자료!F679 * 중기전역변수!C5/1000,0)</f>
        <v>180765</v>
      </c>
      <c r="G7811" s="15">
        <f>TRUNC(F7811*D7811, 1)</f>
        <v>17172.599999999999</v>
      </c>
      <c r="H7811" s="6" t="s">
        <v>5631</v>
      </c>
      <c r="I7811" s="6" t="s">
        <v>5631</v>
      </c>
      <c r="K7811" s="6" t="s">
        <v>724</v>
      </c>
      <c r="L7811" s="6" t="s">
        <v>5631</v>
      </c>
      <c r="M7811" s="6" t="s">
        <v>4756</v>
      </c>
      <c r="N7811" s="6" t="s">
        <v>1149</v>
      </c>
    </row>
    <row r="7812" spans="1:14" ht="15" customHeight="1">
      <c r="B7812" s="6" t="s">
        <v>4803</v>
      </c>
      <c r="G7812" s="14">
        <f>TRUNC(G7811, 0)</f>
        <v>17172</v>
      </c>
    </row>
    <row r="7813" spans="1:14" ht="15" customHeight="1">
      <c r="A7813" s="6" t="s">
        <v>3802</v>
      </c>
      <c r="B7813" s="6" t="s">
        <v>2171</v>
      </c>
      <c r="C7813" s="6" t="s">
        <v>4283</v>
      </c>
      <c r="D7813" s="6">
        <v>15.3</v>
      </c>
      <c r="E7813" s="16" t="s">
        <v>5542</v>
      </c>
      <c r="F7813" s="16">
        <f>중기기초자료!D731</f>
        <v>1223</v>
      </c>
      <c r="G7813" s="15">
        <f>TRUNC(F7813*D7813, 1)</f>
        <v>18711.900000000001</v>
      </c>
      <c r="H7813" s="6" t="s">
        <v>5631</v>
      </c>
      <c r="I7813" s="6" t="s">
        <v>5631</v>
      </c>
      <c r="K7813" s="6" t="s">
        <v>3386</v>
      </c>
      <c r="L7813" s="6" t="s">
        <v>5631</v>
      </c>
      <c r="M7813" s="6" t="s">
        <v>1155</v>
      </c>
    </row>
    <row r="7814" spans="1:14" ht="15" customHeight="1">
      <c r="B7814" s="6" t="s">
        <v>1786</v>
      </c>
      <c r="C7814" s="6" t="s">
        <v>4283</v>
      </c>
      <c r="D7814" s="6">
        <v>63</v>
      </c>
      <c r="E7814" s="16" t="s">
        <v>2305</v>
      </c>
      <c r="F7814" s="16">
        <v>0</v>
      </c>
      <c r="G7814" s="15">
        <f>TRUNC((G7813) * D7814/100, 1)</f>
        <v>11788.4</v>
      </c>
      <c r="H7814" s="6" t="s">
        <v>5631</v>
      </c>
      <c r="I7814" s="6" t="s">
        <v>5631</v>
      </c>
      <c r="K7814" s="6" t="s">
        <v>2015</v>
      </c>
      <c r="L7814" s="6" t="s">
        <v>5631</v>
      </c>
      <c r="M7814" s="6" t="s">
        <v>3749</v>
      </c>
      <c r="N7814" s="6" t="s">
        <v>5631</v>
      </c>
    </row>
    <row r="7815" spans="1:14" ht="15" customHeight="1">
      <c r="B7815" s="6" t="s">
        <v>4803</v>
      </c>
      <c r="G7815" s="14">
        <f>TRUNC(G7813+G7814, 0)</f>
        <v>30500</v>
      </c>
    </row>
    <row r="7816" spans="1:14" ht="15" customHeight="1">
      <c r="A7816" s="6" t="s">
        <v>2270</v>
      </c>
      <c r="B7816" s="6" t="s">
        <v>968</v>
      </c>
      <c r="C7816" s="6" t="s">
        <v>4791</v>
      </c>
      <c r="D7816" s="6">
        <v>2</v>
      </c>
      <c r="E7816" s="15" t="s">
        <v>3317</v>
      </c>
      <c r="F7816" s="15">
        <f>TRUNC(중기기초자료!E724 * 중기전역변수!C19, 1)</f>
        <v>22344.7</v>
      </c>
      <c r="G7816" s="15">
        <f>TRUNC(F7816*D7816, 1)</f>
        <v>44689.4</v>
      </c>
      <c r="H7816" s="6" t="s">
        <v>5631</v>
      </c>
      <c r="I7816" s="6" t="s">
        <v>5631</v>
      </c>
      <c r="K7816" s="6" t="s">
        <v>3156</v>
      </c>
      <c r="L7816" s="6" t="s">
        <v>5631</v>
      </c>
      <c r="M7816" s="6" t="s">
        <v>4927</v>
      </c>
    </row>
    <row r="7817" spans="1:14" ht="15" customHeight="1">
      <c r="B7817" s="6" t="s">
        <v>4803</v>
      </c>
      <c r="G7817" s="14">
        <f>TRUNC(G7816, 0)</f>
        <v>44689</v>
      </c>
    </row>
    <row r="7818" spans="1:14" ht="15" customHeight="1">
      <c r="B7818" s="6" t="s">
        <v>588</v>
      </c>
      <c r="G7818" s="14">
        <f>TRUNC(G7812+G7815+G7817, 0)</f>
        <v>92361</v>
      </c>
    </row>
    <row r="7819" spans="1:14" ht="15" customHeight="1">
      <c r="A7819" s="13"/>
      <c r="B7819" s="13"/>
      <c r="C7819" s="13"/>
      <c r="D7819" s="13"/>
      <c r="E7819" s="13"/>
      <c r="F7819" s="13"/>
      <c r="G7819" s="13"/>
      <c r="H7819" s="13"/>
    </row>
    <row r="7820" spans="1:14" ht="15" customHeight="1">
      <c r="A7820" s="13" t="s">
        <v>4970</v>
      </c>
      <c r="B7820" s="13" t="s">
        <v>734</v>
      </c>
      <c r="C7820" s="13"/>
      <c r="D7820" s="13"/>
      <c r="E7820" s="13"/>
      <c r="F7820" s="13"/>
      <c r="G7820" s="13"/>
      <c r="H7820" s="13"/>
      <c r="I7820" s="6" t="s">
        <v>5631</v>
      </c>
      <c r="J7820" s="6" t="s">
        <v>4382</v>
      </c>
    </row>
    <row r="7821" spans="1:14" ht="15" customHeight="1">
      <c r="A7821" s="13" t="s">
        <v>1567</v>
      </c>
      <c r="B7821" s="13" t="s">
        <v>1503</v>
      </c>
      <c r="C7821" s="13"/>
      <c r="D7821" s="13"/>
      <c r="E7821" s="13"/>
      <c r="F7821" s="13"/>
      <c r="G7821" s="13"/>
      <c r="H7821" s="13"/>
    </row>
    <row r="7822" spans="1:14" ht="15" customHeight="1">
      <c r="A7822" s="5" t="s">
        <v>4302</v>
      </c>
      <c r="B7822" s="5"/>
      <c r="C7822" s="5" t="s">
        <v>2755</v>
      </c>
      <c r="D7822" s="5" t="s">
        <v>182</v>
      </c>
      <c r="E7822" s="5" t="s">
        <v>5266</v>
      </c>
      <c r="F7822" s="5" t="s">
        <v>1321</v>
      </c>
      <c r="G7822" s="5" t="s">
        <v>780</v>
      </c>
      <c r="H7822" s="5" t="s">
        <v>1458</v>
      </c>
    </row>
    <row r="7823" spans="1:14" ht="15" customHeight="1">
      <c r="A7823" s="6" t="s">
        <v>405</v>
      </c>
      <c r="B7823" s="6" t="s">
        <v>1304</v>
      </c>
      <c r="C7823" s="6" t="s">
        <v>2757</v>
      </c>
      <c r="D7823" s="6">
        <f>(313 + 278 + 359)*10^-4</f>
        <v>9.5000000000000001E-2</v>
      </c>
      <c r="E7823" s="14" t="s">
        <v>4463</v>
      </c>
      <c r="F7823" s="14">
        <f>TRUNC(중기기초자료!F680 * 중기전역변수!C5/1000,0)</f>
        <v>301276</v>
      </c>
      <c r="G7823" s="15">
        <f>TRUNC(F7823*D7823, 1)</f>
        <v>28621.200000000001</v>
      </c>
      <c r="H7823" s="6" t="s">
        <v>5631</v>
      </c>
      <c r="I7823" s="6" t="s">
        <v>5631</v>
      </c>
      <c r="K7823" s="6" t="s">
        <v>724</v>
      </c>
      <c r="L7823" s="6" t="s">
        <v>5631</v>
      </c>
      <c r="M7823" s="6" t="s">
        <v>83</v>
      </c>
      <c r="N7823" s="6" t="s">
        <v>1149</v>
      </c>
    </row>
    <row r="7824" spans="1:14" ht="15" customHeight="1">
      <c r="B7824" s="6" t="s">
        <v>4803</v>
      </c>
      <c r="G7824" s="14">
        <f>TRUNC(G7823, 0)</f>
        <v>28621</v>
      </c>
    </row>
    <row r="7825" spans="1:14" ht="15" customHeight="1">
      <c r="A7825" s="6" t="s">
        <v>3802</v>
      </c>
      <c r="B7825" s="6" t="s">
        <v>2171</v>
      </c>
      <c r="C7825" s="6" t="s">
        <v>4283</v>
      </c>
      <c r="D7825" s="6">
        <v>25.5</v>
      </c>
      <c r="E7825" s="16" t="s">
        <v>5542</v>
      </c>
      <c r="F7825" s="16">
        <f>중기기초자료!D731</f>
        <v>1223</v>
      </c>
      <c r="G7825" s="15">
        <f>TRUNC(F7825*D7825, 1)</f>
        <v>31186.5</v>
      </c>
      <c r="H7825" s="6" t="s">
        <v>5631</v>
      </c>
      <c r="I7825" s="6" t="s">
        <v>5631</v>
      </c>
      <c r="K7825" s="6" t="s">
        <v>3386</v>
      </c>
      <c r="L7825" s="6" t="s">
        <v>5631</v>
      </c>
      <c r="M7825" s="6" t="s">
        <v>1155</v>
      </c>
    </row>
    <row r="7826" spans="1:14" ht="15" customHeight="1">
      <c r="B7826" s="6" t="s">
        <v>1786</v>
      </c>
      <c r="C7826" s="6" t="s">
        <v>4283</v>
      </c>
      <c r="D7826" s="6">
        <v>63</v>
      </c>
      <c r="E7826" s="16" t="s">
        <v>2305</v>
      </c>
      <c r="F7826" s="16">
        <v>0</v>
      </c>
      <c r="G7826" s="15">
        <f>TRUNC((G7825) * D7826/100, 1)</f>
        <v>19647.400000000001</v>
      </c>
      <c r="H7826" s="6" t="s">
        <v>5631</v>
      </c>
      <c r="I7826" s="6" t="s">
        <v>5631</v>
      </c>
      <c r="K7826" s="6" t="s">
        <v>2015</v>
      </c>
      <c r="L7826" s="6" t="s">
        <v>5631</v>
      </c>
      <c r="M7826" s="6" t="s">
        <v>3749</v>
      </c>
      <c r="N7826" s="6" t="s">
        <v>5631</v>
      </c>
    </row>
    <row r="7827" spans="1:14" ht="15" customHeight="1">
      <c r="B7827" s="6" t="s">
        <v>4803</v>
      </c>
      <c r="G7827" s="14">
        <f>TRUNC(G7825+G7826, 0)</f>
        <v>50833</v>
      </c>
    </row>
    <row r="7828" spans="1:14" ht="15" customHeight="1">
      <c r="A7828" s="6" t="s">
        <v>2270</v>
      </c>
      <c r="B7828" s="6" t="s">
        <v>968</v>
      </c>
      <c r="C7828" s="6" t="s">
        <v>4791</v>
      </c>
      <c r="D7828" s="6">
        <v>3</v>
      </c>
      <c r="E7828" s="15" t="s">
        <v>3317</v>
      </c>
      <c r="F7828" s="15">
        <f>TRUNC(중기기초자료!E724 * 중기전역변수!C19, 1)</f>
        <v>22344.7</v>
      </c>
      <c r="G7828" s="15">
        <f>TRUNC(F7828*D7828, 1)</f>
        <v>67034.100000000006</v>
      </c>
      <c r="H7828" s="6" t="s">
        <v>5631</v>
      </c>
      <c r="I7828" s="6" t="s">
        <v>5631</v>
      </c>
      <c r="K7828" s="6" t="s">
        <v>3156</v>
      </c>
      <c r="L7828" s="6" t="s">
        <v>5631</v>
      </c>
      <c r="M7828" s="6" t="s">
        <v>4927</v>
      </c>
    </row>
    <row r="7829" spans="1:14" ht="15" customHeight="1">
      <c r="B7829" s="6" t="s">
        <v>4803</v>
      </c>
      <c r="G7829" s="14">
        <f>TRUNC(G7828, 0)</f>
        <v>67034</v>
      </c>
    </row>
    <row r="7830" spans="1:14" ht="15" customHeight="1">
      <c r="B7830" s="6" t="s">
        <v>588</v>
      </c>
      <c r="G7830" s="14">
        <f>TRUNC(G7824+G7827+G7829, 0)</f>
        <v>146488</v>
      </c>
    </row>
    <row r="7831" spans="1:14" ht="15" customHeight="1">
      <c r="A7831" s="13"/>
      <c r="B7831" s="13"/>
      <c r="C7831" s="13"/>
      <c r="D7831" s="13"/>
      <c r="E7831" s="13"/>
      <c r="F7831" s="13"/>
      <c r="G7831" s="13"/>
      <c r="H7831" s="13"/>
    </row>
    <row r="7832" spans="1:14" ht="15" customHeight="1">
      <c r="A7832" s="13" t="s">
        <v>4970</v>
      </c>
      <c r="B7832" s="13" t="s">
        <v>4522</v>
      </c>
      <c r="C7832" s="13"/>
      <c r="D7832" s="13"/>
      <c r="E7832" s="13"/>
      <c r="F7832" s="13"/>
      <c r="G7832" s="13"/>
      <c r="H7832" s="13"/>
      <c r="I7832" s="6" t="s">
        <v>5631</v>
      </c>
      <c r="J7832" s="6" t="s">
        <v>3083</v>
      </c>
    </row>
    <row r="7833" spans="1:14" ht="15" customHeight="1">
      <c r="A7833" s="13" t="s">
        <v>1567</v>
      </c>
      <c r="B7833" s="13" t="s">
        <v>322</v>
      </c>
      <c r="C7833" s="13"/>
      <c r="D7833" s="13"/>
      <c r="E7833" s="13"/>
      <c r="F7833" s="13"/>
      <c r="G7833" s="13"/>
      <c r="H7833" s="13"/>
    </row>
    <row r="7834" spans="1:14" ht="15" customHeight="1">
      <c r="A7834" s="5" t="s">
        <v>4302</v>
      </c>
      <c r="B7834" s="5"/>
      <c r="C7834" s="5" t="s">
        <v>2755</v>
      </c>
      <c r="D7834" s="5" t="s">
        <v>182</v>
      </c>
      <c r="E7834" s="5" t="s">
        <v>5266</v>
      </c>
      <c r="F7834" s="5" t="s">
        <v>1321</v>
      </c>
      <c r="G7834" s="5" t="s">
        <v>780</v>
      </c>
      <c r="H7834" s="5" t="s">
        <v>1458</v>
      </c>
    </row>
    <row r="7835" spans="1:14" ht="15" customHeight="1">
      <c r="A7835" s="6" t="s">
        <v>405</v>
      </c>
      <c r="B7835" s="6" t="s">
        <v>1304</v>
      </c>
      <c r="C7835" s="6" t="s">
        <v>729</v>
      </c>
      <c r="D7835" s="6">
        <f>(313 + 278 + 359)*10^-4</f>
        <v>9.5000000000000001E-2</v>
      </c>
      <c r="E7835" s="14" t="s">
        <v>4463</v>
      </c>
      <c r="F7835" s="14">
        <f>TRUNC(중기기초자료!F681 * 중기전역변수!C5/1000,0)</f>
        <v>376596</v>
      </c>
      <c r="G7835" s="15">
        <f>TRUNC(F7835*D7835, 1)</f>
        <v>35776.6</v>
      </c>
      <c r="H7835" s="6" t="s">
        <v>5631</v>
      </c>
      <c r="I7835" s="6" t="s">
        <v>5631</v>
      </c>
      <c r="K7835" s="6" t="s">
        <v>724</v>
      </c>
      <c r="L7835" s="6" t="s">
        <v>5631</v>
      </c>
      <c r="M7835" s="6" t="s">
        <v>1556</v>
      </c>
      <c r="N7835" s="6" t="s">
        <v>1149</v>
      </c>
    </row>
    <row r="7836" spans="1:14" ht="15" customHeight="1">
      <c r="B7836" s="6" t="s">
        <v>4803</v>
      </c>
      <c r="G7836" s="14">
        <f>TRUNC(G7835, 0)</f>
        <v>35776</v>
      </c>
    </row>
    <row r="7837" spans="1:14" ht="15" customHeight="1">
      <c r="A7837" s="6" t="s">
        <v>3802</v>
      </c>
      <c r="B7837" s="6" t="s">
        <v>2171</v>
      </c>
      <c r="C7837" s="6" t="s">
        <v>4283</v>
      </c>
      <c r="D7837" s="6">
        <v>31.8</v>
      </c>
      <c r="E7837" s="16" t="s">
        <v>5542</v>
      </c>
      <c r="F7837" s="16">
        <f>중기기초자료!D731</f>
        <v>1223</v>
      </c>
      <c r="G7837" s="15">
        <f>TRUNC(F7837*D7837, 1)</f>
        <v>38891.4</v>
      </c>
      <c r="H7837" s="6" t="s">
        <v>5631</v>
      </c>
      <c r="I7837" s="6" t="s">
        <v>5631</v>
      </c>
      <c r="K7837" s="6" t="s">
        <v>3386</v>
      </c>
      <c r="L7837" s="6" t="s">
        <v>5631</v>
      </c>
      <c r="M7837" s="6" t="s">
        <v>1155</v>
      </c>
    </row>
    <row r="7838" spans="1:14" ht="15" customHeight="1">
      <c r="B7838" s="6" t="s">
        <v>1786</v>
      </c>
      <c r="C7838" s="6" t="s">
        <v>4283</v>
      </c>
      <c r="D7838" s="6">
        <v>63</v>
      </c>
      <c r="E7838" s="16" t="s">
        <v>2305</v>
      </c>
      <c r="F7838" s="16">
        <v>0</v>
      </c>
      <c r="G7838" s="15">
        <f>TRUNC((G7837) * D7838/100, 1)</f>
        <v>24501.5</v>
      </c>
      <c r="H7838" s="6" t="s">
        <v>5631</v>
      </c>
      <c r="I7838" s="6" t="s">
        <v>5631</v>
      </c>
      <c r="K7838" s="6" t="s">
        <v>2015</v>
      </c>
      <c r="L7838" s="6" t="s">
        <v>5631</v>
      </c>
      <c r="M7838" s="6" t="s">
        <v>3749</v>
      </c>
      <c r="N7838" s="6" t="s">
        <v>5631</v>
      </c>
    </row>
    <row r="7839" spans="1:14" ht="15" customHeight="1">
      <c r="B7839" s="6" t="s">
        <v>4803</v>
      </c>
      <c r="G7839" s="14">
        <f>TRUNC(G7837+G7838, 0)</f>
        <v>63392</v>
      </c>
    </row>
    <row r="7840" spans="1:14" ht="15" customHeight="1">
      <c r="A7840" s="6" t="s">
        <v>2270</v>
      </c>
      <c r="B7840" s="6" t="s">
        <v>968</v>
      </c>
      <c r="C7840" s="6" t="s">
        <v>4791</v>
      </c>
      <c r="D7840" s="6">
        <v>3</v>
      </c>
      <c r="E7840" s="15" t="s">
        <v>3317</v>
      </c>
      <c r="F7840" s="15">
        <f>TRUNC(중기기초자료!E724 * 중기전역변수!C19, 1)</f>
        <v>22344.7</v>
      </c>
      <c r="G7840" s="15">
        <f>TRUNC(F7840*D7840, 1)</f>
        <v>67034.100000000006</v>
      </c>
      <c r="H7840" s="6" t="s">
        <v>5631</v>
      </c>
      <c r="I7840" s="6" t="s">
        <v>5631</v>
      </c>
      <c r="K7840" s="6" t="s">
        <v>3156</v>
      </c>
      <c r="L7840" s="6" t="s">
        <v>5631</v>
      </c>
      <c r="M7840" s="6" t="s">
        <v>4927</v>
      </c>
    </row>
    <row r="7841" spans="1:14" ht="15" customHeight="1">
      <c r="B7841" s="6" t="s">
        <v>4803</v>
      </c>
      <c r="G7841" s="14">
        <f>TRUNC(G7840, 0)</f>
        <v>67034</v>
      </c>
    </row>
    <row r="7842" spans="1:14" ht="15" customHeight="1">
      <c r="B7842" s="6" t="s">
        <v>588</v>
      </c>
      <c r="G7842" s="14">
        <f>TRUNC(G7836+G7839+G7841, 0)</f>
        <v>166202</v>
      </c>
    </row>
    <row r="7843" spans="1:14" ht="15" customHeight="1">
      <c r="A7843" s="13"/>
      <c r="B7843" s="13"/>
      <c r="C7843" s="13"/>
      <c r="D7843" s="13"/>
      <c r="E7843" s="13"/>
      <c r="F7843" s="13"/>
      <c r="G7843" s="13"/>
      <c r="H7843" s="13"/>
    </row>
    <row r="7844" spans="1:14" ht="15" customHeight="1">
      <c r="A7844" s="13" t="s">
        <v>4970</v>
      </c>
      <c r="B7844" s="13" t="s">
        <v>3842</v>
      </c>
      <c r="C7844" s="13"/>
      <c r="D7844" s="13"/>
      <c r="E7844" s="13"/>
      <c r="F7844" s="13"/>
      <c r="G7844" s="13"/>
      <c r="H7844" s="13"/>
      <c r="I7844" s="6" t="s">
        <v>5631</v>
      </c>
      <c r="J7844" s="6" t="s">
        <v>5627</v>
      </c>
    </row>
    <row r="7845" spans="1:14" ht="15" customHeight="1">
      <c r="A7845" s="13" t="s">
        <v>1567</v>
      </c>
      <c r="B7845" s="13" t="s">
        <v>5464</v>
      </c>
      <c r="C7845" s="13"/>
      <c r="D7845" s="13"/>
      <c r="E7845" s="13"/>
      <c r="F7845" s="13"/>
      <c r="G7845" s="13"/>
      <c r="H7845" s="13"/>
    </row>
    <row r="7846" spans="1:14" ht="15" customHeight="1">
      <c r="A7846" s="5" t="s">
        <v>4302</v>
      </c>
      <c r="B7846" s="5"/>
      <c r="C7846" s="5" t="s">
        <v>2755</v>
      </c>
      <c r="D7846" s="5" t="s">
        <v>182</v>
      </c>
      <c r="E7846" s="5" t="s">
        <v>5266</v>
      </c>
      <c r="F7846" s="5" t="s">
        <v>1321</v>
      </c>
      <c r="G7846" s="5" t="s">
        <v>780</v>
      </c>
      <c r="H7846" s="5" t="s">
        <v>1458</v>
      </c>
    </row>
    <row r="7847" spans="1:14" ht="15" customHeight="1">
      <c r="A7847" s="6" t="s">
        <v>405</v>
      </c>
      <c r="B7847" s="6" t="s">
        <v>1304</v>
      </c>
      <c r="C7847" s="6" t="s">
        <v>3011</v>
      </c>
      <c r="D7847" s="6">
        <f>(313 + 278 + 359)*10^-4</f>
        <v>9.5000000000000001E-2</v>
      </c>
      <c r="E7847" s="14" t="s">
        <v>4463</v>
      </c>
      <c r="F7847" s="14">
        <f>TRUNC(중기기초자료!F682 * 중기전역변수!C5/1000,0)</f>
        <v>453338</v>
      </c>
      <c r="G7847" s="15">
        <f>TRUNC(F7847*D7847, 1)</f>
        <v>43067.1</v>
      </c>
      <c r="H7847" s="6" t="s">
        <v>5631</v>
      </c>
      <c r="I7847" s="6" t="s">
        <v>5631</v>
      </c>
      <c r="K7847" s="6" t="s">
        <v>724</v>
      </c>
      <c r="L7847" s="6" t="s">
        <v>5631</v>
      </c>
      <c r="M7847" s="6" t="s">
        <v>1202</v>
      </c>
      <c r="N7847" s="6" t="s">
        <v>3337</v>
      </c>
    </row>
    <row r="7848" spans="1:14" ht="15" customHeight="1">
      <c r="B7848" s="6" t="s">
        <v>4803</v>
      </c>
      <c r="G7848" s="14">
        <f>TRUNC(G7847, 0)</f>
        <v>43067</v>
      </c>
    </row>
    <row r="7849" spans="1:14" ht="15" customHeight="1">
      <c r="A7849" s="6" t="s">
        <v>3802</v>
      </c>
      <c r="B7849" s="6" t="s">
        <v>2171</v>
      </c>
      <c r="C7849" s="6" t="s">
        <v>4283</v>
      </c>
      <c r="D7849" s="6">
        <v>38.1</v>
      </c>
      <c r="E7849" s="16" t="s">
        <v>5542</v>
      </c>
      <c r="F7849" s="16">
        <f>중기기초자료!D731</f>
        <v>1223</v>
      </c>
      <c r="G7849" s="15">
        <f>TRUNC(F7849*D7849, 1)</f>
        <v>46596.3</v>
      </c>
      <c r="H7849" s="6" t="s">
        <v>5631</v>
      </c>
      <c r="I7849" s="6" t="s">
        <v>5631</v>
      </c>
      <c r="K7849" s="6" t="s">
        <v>3386</v>
      </c>
      <c r="L7849" s="6" t="s">
        <v>5631</v>
      </c>
      <c r="M7849" s="6" t="s">
        <v>1155</v>
      </c>
    </row>
    <row r="7850" spans="1:14" ht="15" customHeight="1">
      <c r="B7850" s="6" t="s">
        <v>1786</v>
      </c>
      <c r="C7850" s="6" t="s">
        <v>4283</v>
      </c>
      <c r="D7850" s="6">
        <v>63</v>
      </c>
      <c r="E7850" s="16" t="s">
        <v>2305</v>
      </c>
      <c r="F7850" s="16">
        <v>0</v>
      </c>
      <c r="G7850" s="15">
        <f>TRUNC((G7849) * D7850/100, 1)</f>
        <v>29355.599999999999</v>
      </c>
      <c r="H7850" s="6" t="s">
        <v>5631</v>
      </c>
      <c r="I7850" s="6" t="s">
        <v>5631</v>
      </c>
      <c r="K7850" s="6" t="s">
        <v>2015</v>
      </c>
      <c r="L7850" s="6" t="s">
        <v>5631</v>
      </c>
      <c r="M7850" s="6" t="s">
        <v>3749</v>
      </c>
      <c r="N7850" s="6" t="s">
        <v>5631</v>
      </c>
    </row>
    <row r="7851" spans="1:14" ht="15" customHeight="1">
      <c r="B7851" s="6" t="s">
        <v>4803</v>
      </c>
      <c r="G7851" s="14">
        <f>TRUNC(G7849+G7850, 0)</f>
        <v>75951</v>
      </c>
    </row>
    <row r="7852" spans="1:14" ht="15" customHeight="1">
      <c r="A7852" s="6" t="s">
        <v>2270</v>
      </c>
      <c r="B7852" s="6" t="s">
        <v>968</v>
      </c>
      <c r="C7852" s="6" t="s">
        <v>4791</v>
      </c>
      <c r="D7852" s="6">
        <v>3</v>
      </c>
      <c r="E7852" s="15" t="s">
        <v>3317</v>
      </c>
      <c r="F7852" s="15">
        <f>TRUNC(중기기초자료!E724 * 중기전역변수!C19, 1)</f>
        <v>22344.7</v>
      </c>
      <c r="G7852" s="15">
        <f>TRUNC(F7852*D7852, 1)</f>
        <v>67034.100000000006</v>
      </c>
      <c r="H7852" s="6" t="s">
        <v>5631</v>
      </c>
      <c r="I7852" s="6" t="s">
        <v>5631</v>
      </c>
      <c r="K7852" s="6" t="s">
        <v>3156</v>
      </c>
      <c r="L7852" s="6" t="s">
        <v>5631</v>
      </c>
      <c r="M7852" s="6" t="s">
        <v>4927</v>
      </c>
    </row>
    <row r="7853" spans="1:14" ht="15" customHeight="1">
      <c r="B7853" s="6" t="s">
        <v>4803</v>
      </c>
      <c r="G7853" s="14">
        <f>TRUNC(G7852, 0)</f>
        <v>67034</v>
      </c>
    </row>
    <row r="7854" spans="1:14" ht="15" customHeight="1">
      <c r="B7854" s="6" t="s">
        <v>588</v>
      </c>
      <c r="G7854" s="14">
        <f>TRUNC(G7848+G7851+G7853, 0)</f>
        <v>186052</v>
      </c>
    </row>
    <row r="7855" spans="1:14" ht="15" customHeight="1">
      <c r="A7855" s="13"/>
      <c r="B7855" s="13"/>
      <c r="C7855" s="13"/>
      <c r="D7855" s="13"/>
      <c r="E7855" s="13"/>
      <c r="F7855" s="13"/>
      <c r="G7855" s="13"/>
      <c r="H7855" s="13"/>
    </row>
    <row r="7856" spans="1:14" ht="15" customHeight="1">
      <c r="A7856" s="13" t="s">
        <v>4970</v>
      </c>
      <c r="B7856" s="13" t="s">
        <v>2214</v>
      </c>
      <c r="C7856" s="13"/>
      <c r="D7856" s="13"/>
      <c r="E7856" s="13"/>
      <c r="F7856" s="13"/>
      <c r="G7856" s="13"/>
      <c r="H7856" s="13"/>
      <c r="I7856" s="6" t="s">
        <v>5631</v>
      </c>
      <c r="J7856" s="6" t="s">
        <v>5448</v>
      </c>
    </row>
    <row r="7857" spans="1:14" ht="15" customHeight="1">
      <c r="A7857" s="13" t="s">
        <v>1567</v>
      </c>
      <c r="B7857" s="13" t="s">
        <v>1204</v>
      </c>
      <c r="C7857" s="13"/>
      <c r="D7857" s="13"/>
      <c r="E7857" s="13"/>
      <c r="F7857" s="13"/>
      <c r="G7857" s="13"/>
      <c r="H7857" s="13"/>
    </row>
    <row r="7858" spans="1:14" ht="15" customHeight="1">
      <c r="A7858" s="5" t="s">
        <v>4302</v>
      </c>
      <c r="B7858" s="5"/>
      <c r="C7858" s="5" t="s">
        <v>2755</v>
      </c>
      <c r="D7858" s="5" t="s">
        <v>182</v>
      </c>
      <c r="E7858" s="5" t="s">
        <v>5266</v>
      </c>
      <c r="F7858" s="5" t="s">
        <v>1321</v>
      </c>
      <c r="G7858" s="5" t="s">
        <v>780</v>
      </c>
      <c r="H7858" s="5" t="s">
        <v>1458</v>
      </c>
    </row>
    <row r="7859" spans="1:14" ht="15" customHeight="1">
      <c r="A7859" s="6" t="s">
        <v>405</v>
      </c>
      <c r="B7859" s="6" t="s">
        <v>1304</v>
      </c>
      <c r="C7859" s="6" t="s">
        <v>440</v>
      </c>
      <c r="D7859" s="6">
        <f>(313 + 278 + 359)*10^-4</f>
        <v>9.5000000000000001E-2</v>
      </c>
      <c r="E7859" s="14" t="s">
        <v>4463</v>
      </c>
      <c r="F7859" s="14">
        <f>TRUNC(중기기초자료!F683 * 중기전역변수!C5/1000,0)</f>
        <v>576181</v>
      </c>
      <c r="G7859" s="15">
        <f>TRUNC(F7859*D7859, 1)</f>
        <v>54737.1</v>
      </c>
      <c r="H7859" s="6" t="s">
        <v>5631</v>
      </c>
      <c r="I7859" s="6" t="s">
        <v>5631</v>
      </c>
      <c r="K7859" s="6" t="s">
        <v>724</v>
      </c>
      <c r="L7859" s="6" t="s">
        <v>5631</v>
      </c>
      <c r="M7859" s="6" t="s">
        <v>1355</v>
      </c>
      <c r="N7859" s="6" t="s">
        <v>3337</v>
      </c>
    </row>
    <row r="7860" spans="1:14" ht="15" customHeight="1">
      <c r="B7860" s="6" t="s">
        <v>4803</v>
      </c>
      <c r="G7860" s="14">
        <f>TRUNC(G7859, 0)</f>
        <v>54737</v>
      </c>
    </row>
    <row r="7861" spans="1:14" ht="15" customHeight="1">
      <c r="A7861" s="6" t="s">
        <v>3802</v>
      </c>
      <c r="B7861" s="6" t="s">
        <v>2171</v>
      </c>
      <c r="C7861" s="6" t="s">
        <v>4283</v>
      </c>
      <c r="D7861" s="6">
        <v>48.3</v>
      </c>
      <c r="E7861" s="16" t="s">
        <v>5542</v>
      </c>
      <c r="F7861" s="16">
        <f>중기기초자료!D731</f>
        <v>1223</v>
      </c>
      <c r="G7861" s="15">
        <f>TRUNC(F7861*D7861, 1)</f>
        <v>59070.9</v>
      </c>
      <c r="H7861" s="6" t="s">
        <v>5631</v>
      </c>
      <c r="I7861" s="6" t="s">
        <v>5631</v>
      </c>
      <c r="K7861" s="6" t="s">
        <v>3386</v>
      </c>
      <c r="L7861" s="6" t="s">
        <v>5631</v>
      </c>
      <c r="M7861" s="6" t="s">
        <v>1155</v>
      </c>
    </row>
    <row r="7862" spans="1:14" ht="15" customHeight="1">
      <c r="B7862" s="6" t="s">
        <v>1786</v>
      </c>
      <c r="C7862" s="6" t="s">
        <v>4283</v>
      </c>
      <c r="D7862" s="6">
        <v>63</v>
      </c>
      <c r="E7862" s="16" t="s">
        <v>2305</v>
      </c>
      <c r="F7862" s="16">
        <v>0</v>
      </c>
      <c r="G7862" s="15">
        <f>TRUNC((G7861) * D7862/100, 1)</f>
        <v>37214.6</v>
      </c>
      <c r="H7862" s="6" t="s">
        <v>5631</v>
      </c>
      <c r="I7862" s="6" t="s">
        <v>5631</v>
      </c>
      <c r="K7862" s="6" t="s">
        <v>2015</v>
      </c>
      <c r="L7862" s="6" t="s">
        <v>5631</v>
      </c>
      <c r="M7862" s="6" t="s">
        <v>3749</v>
      </c>
      <c r="N7862" s="6" t="s">
        <v>5631</v>
      </c>
    </row>
    <row r="7863" spans="1:14" ht="15" customHeight="1">
      <c r="B7863" s="6" t="s">
        <v>4803</v>
      </c>
      <c r="G7863" s="14">
        <f>TRUNC(G7861+G7862, 0)</f>
        <v>96285</v>
      </c>
    </row>
    <row r="7864" spans="1:14" ht="15" customHeight="1">
      <c r="A7864" s="6" t="s">
        <v>2270</v>
      </c>
      <c r="B7864" s="6" t="s">
        <v>968</v>
      </c>
      <c r="C7864" s="6" t="s">
        <v>4791</v>
      </c>
      <c r="D7864" s="6">
        <v>3</v>
      </c>
      <c r="E7864" s="15" t="s">
        <v>3317</v>
      </c>
      <c r="F7864" s="15">
        <f>TRUNC(중기기초자료!E724 * 중기전역변수!C19, 1)</f>
        <v>22344.7</v>
      </c>
      <c r="G7864" s="15">
        <f>TRUNC(F7864*D7864, 1)</f>
        <v>67034.100000000006</v>
      </c>
      <c r="H7864" s="6" t="s">
        <v>5631</v>
      </c>
      <c r="I7864" s="6" t="s">
        <v>5631</v>
      </c>
      <c r="K7864" s="6" t="s">
        <v>3156</v>
      </c>
      <c r="L7864" s="6" t="s">
        <v>5631</v>
      </c>
      <c r="M7864" s="6" t="s">
        <v>4927</v>
      </c>
    </row>
    <row r="7865" spans="1:14" ht="15" customHeight="1">
      <c r="B7865" s="6" t="s">
        <v>4803</v>
      </c>
      <c r="G7865" s="14">
        <f>TRUNC(G7864, 0)</f>
        <v>67034</v>
      </c>
    </row>
    <row r="7866" spans="1:14" ht="15" customHeight="1">
      <c r="B7866" s="6" t="s">
        <v>588</v>
      </c>
      <c r="G7866" s="14">
        <f>TRUNC(G7860+G7863+G7865, 0)</f>
        <v>218056</v>
      </c>
    </row>
    <row r="7867" spans="1:14" ht="15" customHeight="1">
      <c r="A7867" s="13"/>
      <c r="B7867" s="13"/>
      <c r="C7867" s="13"/>
      <c r="D7867" s="13"/>
      <c r="E7867" s="13"/>
      <c r="F7867" s="13"/>
      <c r="G7867" s="13"/>
      <c r="H7867" s="13"/>
    </row>
    <row r="7868" spans="1:14" ht="15" customHeight="1">
      <c r="A7868" s="13" t="s">
        <v>4970</v>
      </c>
      <c r="B7868" s="13" t="s">
        <v>1740</v>
      </c>
      <c r="C7868" s="13"/>
      <c r="D7868" s="13"/>
      <c r="E7868" s="13"/>
      <c r="F7868" s="13"/>
      <c r="G7868" s="13"/>
      <c r="H7868" s="13"/>
      <c r="I7868" s="6" t="s">
        <v>5631</v>
      </c>
      <c r="J7868" s="6" t="s">
        <v>668</v>
      </c>
    </row>
    <row r="7869" spans="1:14" ht="15" customHeight="1">
      <c r="A7869" s="13" t="s">
        <v>1567</v>
      </c>
      <c r="B7869" s="13" t="s">
        <v>4784</v>
      </c>
      <c r="C7869" s="13"/>
      <c r="D7869" s="13"/>
      <c r="E7869" s="13"/>
      <c r="F7869" s="13"/>
      <c r="G7869" s="13"/>
      <c r="H7869" s="13"/>
    </row>
    <row r="7870" spans="1:14" ht="15" customHeight="1">
      <c r="A7870" s="5" t="s">
        <v>4302</v>
      </c>
      <c r="B7870" s="5"/>
      <c r="C7870" s="5" t="s">
        <v>2755</v>
      </c>
      <c r="D7870" s="5" t="s">
        <v>182</v>
      </c>
      <c r="E7870" s="5" t="s">
        <v>5266</v>
      </c>
      <c r="F7870" s="5" t="s">
        <v>1321</v>
      </c>
      <c r="G7870" s="5" t="s">
        <v>780</v>
      </c>
      <c r="H7870" s="5" t="s">
        <v>1458</v>
      </c>
    </row>
    <row r="7871" spans="1:14" ht="15" customHeight="1">
      <c r="A7871" s="6" t="s">
        <v>405</v>
      </c>
      <c r="B7871" s="6" t="s">
        <v>1304</v>
      </c>
      <c r="C7871" s="6" t="s">
        <v>827</v>
      </c>
      <c r="D7871" s="6">
        <f>(313 + 278 + 359)*10^-4</f>
        <v>9.5000000000000001E-2</v>
      </c>
      <c r="E7871" s="14" t="s">
        <v>4463</v>
      </c>
      <c r="F7871" s="14">
        <f>TRUNC(중기기초자료!F684 * 중기전역변수!C5/1000,0)</f>
        <v>1036684</v>
      </c>
      <c r="G7871" s="15">
        <f>TRUNC(F7871*D7871, 1)</f>
        <v>98484.9</v>
      </c>
      <c r="H7871" s="6" t="s">
        <v>5631</v>
      </c>
      <c r="I7871" s="6" t="s">
        <v>5631</v>
      </c>
      <c r="K7871" s="6" t="s">
        <v>724</v>
      </c>
      <c r="L7871" s="6" t="s">
        <v>5631</v>
      </c>
      <c r="M7871" s="6" t="s">
        <v>4746</v>
      </c>
      <c r="N7871" s="6" t="s">
        <v>3337</v>
      </c>
    </row>
    <row r="7872" spans="1:14" ht="15" customHeight="1">
      <c r="B7872" s="6" t="s">
        <v>4803</v>
      </c>
      <c r="G7872" s="14">
        <f>TRUNC(G7871, 0)</f>
        <v>98484</v>
      </c>
    </row>
    <row r="7873" spans="1:14" ht="15" customHeight="1">
      <c r="A7873" s="6" t="s">
        <v>3802</v>
      </c>
      <c r="B7873" s="6" t="s">
        <v>2171</v>
      </c>
      <c r="C7873" s="6" t="s">
        <v>4283</v>
      </c>
      <c r="D7873" s="6">
        <v>86.3</v>
      </c>
      <c r="E7873" s="16" t="s">
        <v>5542</v>
      </c>
      <c r="F7873" s="16">
        <f>중기기초자료!D731</f>
        <v>1223</v>
      </c>
      <c r="G7873" s="15">
        <f>TRUNC(F7873*D7873, 1)</f>
        <v>105544.9</v>
      </c>
      <c r="H7873" s="6" t="s">
        <v>5631</v>
      </c>
      <c r="I7873" s="6" t="s">
        <v>5631</v>
      </c>
      <c r="K7873" s="6" t="s">
        <v>3386</v>
      </c>
      <c r="L7873" s="6" t="s">
        <v>5631</v>
      </c>
      <c r="M7873" s="6" t="s">
        <v>1155</v>
      </c>
    </row>
    <row r="7874" spans="1:14" ht="15" customHeight="1">
      <c r="B7874" s="6" t="s">
        <v>1786</v>
      </c>
      <c r="C7874" s="6" t="s">
        <v>4283</v>
      </c>
      <c r="D7874" s="6">
        <v>63</v>
      </c>
      <c r="E7874" s="16" t="s">
        <v>2305</v>
      </c>
      <c r="F7874" s="16">
        <v>0</v>
      </c>
      <c r="G7874" s="15">
        <f>TRUNC((G7873) * D7874/100, 1)</f>
        <v>66493.2</v>
      </c>
      <c r="H7874" s="6" t="s">
        <v>5631</v>
      </c>
      <c r="I7874" s="6" t="s">
        <v>5631</v>
      </c>
      <c r="K7874" s="6" t="s">
        <v>2015</v>
      </c>
      <c r="L7874" s="6" t="s">
        <v>5631</v>
      </c>
      <c r="M7874" s="6" t="s">
        <v>3749</v>
      </c>
      <c r="N7874" s="6" t="s">
        <v>5631</v>
      </c>
    </row>
    <row r="7875" spans="1:14" ht="15" customHeight="1">
      <c r="B7875" s="6" t="s">
        <v>4803</v>
      </c>
      <c r="G7875" s="14">
        <f>TRUNC(G7873+G7874, 0)</f>
        <v>172038</v>
      </c>
    </row>
    <row r="7876" spans="1:14" ht="15" customHeight="1">
      <c r="A7876" s="6" t="s">
        <v>2270</v>
      </c>
      <c r="B7876" s="6" t="s">
        <v>968</v>
      </c>
      <c r="C7876" s="6" t="s">
        <v>4791</v>
      </c>
      <c r="D7876" s="6">
        <v>3</v>
      </c>
      <c r="E7876" s="15" t="s">
        <v>3317</v>
      </c>
      <c r="F7876" s="15">
        <f>TRUNC(중기기초자료!E724 * 중기전역변수!C19, 1)</f>
        <v>22344.7</v>
      </c>
      <c r="G7876" s="15">
        <f>TRUNC(F7876*D7876, 1)</f>
        <v>67034.100000000006</v>
      </c>
      <c r="H7876" s="6" t="s">
        <v>5631</v>
      </c>
      <c r="I7876" s="6" t="s">
        <v>5631</v>
      </c>
      <c r="K7876" s="6" t="s">
        <v>3156</v>
      </c>
      <c r="L7876" s="6" t="s">
        <v>5631</v>
      </c>
      <c r="M7876" s="6" t="s">
        <v>4927</v>
      </c>
    </row>
    <row r="7877" spans="1:14" ht="15" customHeight="1">
      <c r="B7877" s="6" t="s">
        <v>4803</v>
      </c>
      <c r="G7877" s="14">
        <f>TRUNC(G7876, 0)</f>
        <v>67034</v>
      </c>
    </row>
    <row r="7878" spans="1:14" ht="15" customHeight="1">
      <c r="B7878" s="6" t="s">
        <v>588</v>
      </c>
      <c r="G7878" s="14">
        <f>TRUNC(G7872+G7875+G7877, 0)</f>
        <v>337556</v>
      </c>
    </row>
    <row r="7879" spans="1:14" ht="15" customHeight="1">
      <c r="A7879" s="13"/>
      <c r="B7879" s="13"/>
      <c r="C7879" s="13"/>
      <c r="D7879" s="13"/>
      <c r="E7879" s="13"/>
      <c r="F7879" s="13"/>
      <c r="G7879" s="13"/>
      <c r="H7879" s="13"/>
    </row>
    <row r="7880" spans="1:14" ht="15" customHeight="1">
      <c r="A7880" s="13" t="s">
        <v>4970</v>
      </c>
      <c r="B7880" s="13" t="s">
        <v>4899</v>
      </c>
      <c r="C7880" s="13"/>
      <c r="D7880" s="13"/>
      <c r="E7880" s="13"/>
      <c r="F7880" s="13"/>
      <c r="G7880" s="13"/>
      <c r="H7880" s="13"/>
      <c r="I7880" s="6" t="s">
        <v>5631</v>
      </c>
      <c r="J7880" s="6" t="s">
        <v>1429</v>
      </c>
    </row>
    <row r="7881" spans="1:14" ht="15" customHeight="1">
      <c r="A7881" s="13" t="s">
        <v>1567</v>
      </c>
      <c r="B7881" s="13" t="s">
        <v>3314</v>
      </c>
      <c r="C7881" s="13"/>
      <c r="D7881" s="13"/>
      <c r="E7881" s="13"/>
      <c r="F7881" s="13"/>
      <c r="G7881" s="13"/>
      <c r="H7881" s="13"/>
    </row>
    <row r="7882" spans="1:14" ht="15" customHeight="1">
      <c r="A7882" s="5" t="s">
        <v>4302</v>
      </c>
      <c r="B7882" s="5"/>
      <c r="C7882" s="5" t="s">
        <v>2755</v>
      </c>
      <c r="D7882" s="5" t="s">
        <v>182</v>
      </c>
      <c r="E7882" s="5" t="s">
        <v>5266</v>
      </c>
      <c r="F7882" s="5" t="s">
        <v>1321</v>
      </c>
      <c r="G7882" s="5" t="s">
        <v>780</v>
      </c>
      <c r="H7882" s="5" t="s">
        <v>1458</v>
      </c>
    </row>
    <row r="7883" spans="1:14" ht="15" customHeight="1">
      <c r="A7883" s="6" t="s">
        <v>405</v>
      </c>
      <c r="B7883" s="6" t="s">
        <v>3446</v>
      </c>
      <c r="C7883" s="6" t="s">
        <v>1068</v>
      </c>
      <c r="D7883" s="6">
        <f>(469 + 391 + 367)*10^-4</f>
        <v>0.1227</v>
      </c>
      <c r="E7883" s="14" t="s">
        <v>4463</v>
      </c>
      <c r="F7883" s="14">
        <f>TRUNC(중기기초자료!F685 * 중기전역변수!C5/1000,0)</f>
        <v>154149</v>
      </c>
      <c r="G7883" s="15">
        <f>TRUNC(F7883*D7883, 1)</f>
        <v>18914</v>
      </c>
      <c r="H7883" s="6" t="s">
        <v>5631</v>
      </c>
      <c r="I7883" s="6" t="s">
        <v>5631</v>
      </c>
      <c r="K7883" s="6" t="s">
        <v>724</v>
      </c>
      <c r="L7883" s="6" t="s">
        <v>5631</v>
      </c>
      <c r="M7883" s="6" t="s">
        <v>3046</v>
      </c>
      <c r="N7883" s="6" t="s">
        <v>1562</v>
      </c>
    </row>
    <row r="7884" spans="1:14" ht="15" customHeight="1">
      <c r="B7884" s="6" t="s">
        <v>4803</v>
      </c>
      <c r="G7884" s="14">
        <f>TRUNC(G7883, 0)</f>
        <v>18914</v>
      </c>
    </row>
    <row r="7885" spans="1:14" ht="15" customHeight="1">
      <c r="A7885" s="6" t="s">
        <v>3802</v>
      </c>
      <c r="B7885" s="6" t="s">
        <v>2171</v>
      </c>
      <c r="C7885" s="6" t="s">
        <v>4283</v>
      </c>
      <c r="D7885" s="6">
        <v>9.5</v>
      </c>
      <c r="E7885" s="16" t="s">
        <v>5542</v>
      </c>
      <c r="F7885" s="16">
        <f>중기기초자료!D731</f>
        <v>1223</v>
      </c>
      <c r="G7885" s="15">
        <f>TRUNC(F7885*D7885, 1)</f>
        <v>11618.5</v>
      </c>
      <c r="H7885" s="6" t="s">
        <v>5631</v>
      </c>
      <c r="I7885" s="6" t="s">
        <v>5631</v>
      </c>
      <c r="K7885" s="6" t="s">
        <v>3386</v>
      </c>
      <c r="L7885" s="6" t="s">
        <v>5631</v>
      </c>
      <c r="M7885" s="6" t="s">
        <v>1155</v>
      </c>
    </row>
    <row r="7886" spans="1:14" ht="15" customHeight="1">
      <c r="B7886" s="6" t="s">
        <v>1786</v>
      </c>
      <c r="C7886" s="6" t="s">
        <v>4283</v>
      </c>
      <c r="D7886" s="6">
        <v>81</v>
      </c>
      <c r="E7886" s="16" t="s">
        <v>2305</v>
      </c>
      <c r="F7886" s="16">
        <v>0</v>
      </c>
      <c r="G7886" s="15">
        <f>TRUNC((G7885) * D7886/100, 1)</f>
        <v>9410.9</v>
      </c>
      <c r="H7886" s="6" t="s">
        <v>5631</v>
      </c>
      <c r="I7886" s="6" t="s">
        <v>5631</v>
      </c>
      <c r="K7886" s="6" t="s">
        <v>2015</v>
      </c>
      <c r="L7886" s="6" t="s">
        <v>5631</v>
      </c>
      <c r="M7886" s="6" t="s">
        <v>3749</v>
      </c>
      <c r="N7886" s="6" t="s">
        <v>5631</v>
      </c>
    </row>
    <row r="7887" spans="1:14" ht="15" customHeight="1">
      <c r="B7887" s="6" t="s">
        <v>4803</v>
      </c>
      <c r="G7887" s="14">
        <f>TRUNC(G7885+G7886, 0)</f>
        <v>21029</v>
      </c>
    </row>
    <row r="7888" spans="1:14" ht="15" customHeight="1">
      <c r="A7888" s="6" t="s">
        <v>2270</v>
      </c>
      <c r="B7888" s="6" t="s">
        <v>2417</v>
      </c>
      <c r="C7888" s="6" t="s">
        <v>2659</v>
      </c>
      <c r="D7888" s="6">
        <v>1</v>
      </c>
      <c r="E7888" s="15" t="s">
        <v>3317</v>
      </c>
      <c r="F7888" s="15">
        <f>TRUNC(중기기초자료!E721 * 중기전역변수!C19, 1)</f>
        <v>25758.7</v>
      </c>
      <c r="G7888" s="15">
        <f>TRUNC(F7888*D7888, 1)</f>
        <v>25758.7</v>
      </c>
      <c r="H7888" s="6" t="s">
        <v>5631</v>
      </c>
      <c r="I7888" s="6" t="s">
        <v>5388</v>
      </c>
      <c r="K7888" s="6" t="s">
        <v>3156</v>
      </c>
      <c r="L7888" s="6" t="s">
        <v>5631</v>
      </c>
      <c r="M7888" s="6" t="s">
        <v>3230</v>
      </c>
    </row>
    <row r="7889" spans="1:14" ht="15" customHeight="1">
      <c r="B7889" s="6" t="s">
        <v>968</v>
      </c>
      <c r="C7889" s="6" t="s">
        <v>4791</v>
      </c>
      <c r="D7889" s="6">
        <v>2</v>
      </c>
      <c r="E7889" s="15" t="s">
        <v>3317</v>
      </c>
      <c r="F7889" s="15">
        <f>TRUNC(중기기초자료!E724 * 중기전역변수!C19, 1)</f>
        <v>22344.7</v>
      </c>
      <c r="G7889" s="15">
        <f>TRUNC(F7889*D7889, 1)</f>
        <v>44689.4</v>
      </c>
      <c r="H7889" s="6" t="s">
        <v>5631</v>
      </c>
      <c r="I7889" s="6" t="s">
        <v>5176</v>
      </c>
      <c r="K7889" s="6" t="s">
        <v>4875</v>
      </c>
      <c r="L7889" s="6" t="s">
        <v>5631</v>
      </c>
      <c r="M7889" s="6" t="s">
        <v>4927</v>
      </c>
    </row>
    <row r="7890" spans="1:14" ht="15" customHeight="1">
      <c r="B7890" s="6" t="s">
        <v>4803</v>
      </c>
      <c r="G7890" s="14">
        <f>TRUNC(G7888+G7889, 0)</f>
        <v>70448</v>
      </c>
    </row>
    <row r="7891" spans="1:14" ht="15" customHeight="1">
      <c r="B7891" s="6" t="s">
        <v>588</v>
      </c>
      <c r="G7891" s="14">
        <f>TRUNC(G7884+G7887+G7890, 0)</f>
        <v>110391</v>
      </c>
    </row>
    <row r="7892" spans="1:14" ht="15" customHeight="1">
      <c r="A7892" s="13"/>
      <c r="B7892" s="13"/>
      <c r="C7892" s="13"/>
      <c r="D7892" s="13"/>
      <c r="E7892" s="13"/>
      <c r="F7892" s="13"/>
      <c r="G7892" s="13"/>
      <c r="H7892" s="13"/>
    </row>
    <row r="7893" spans="1:14" ht="15" customHeight="1">
      <c r="A7893" s="13" t="s">
        <v>4970</v>
      </c>
      <c r="B7893" s="13" t="s">
        <v>2839</v>
      </c>
      <c r="C7893" s="13"/>
      <c r="D7893" s="13"/>
      <c r="E7893" s="13"/>
      <c r="F7893" s="13"/>
      <c r="G7893" s="13"/>
      <c r="H7893" s="13"/>
      <c r="I7893" s="6" t="s">
        <v>5631</v>
      </c>
      <c r="J7893" s="6" t="s">
        <v>2693</v>
      </c>
    </row>
    <row r="7894" spans="1:14" ht="15" customHeight="1">
      <c r="A7894" s="13" t="s">
        <v>1567</v>
      </c>
      <c r="B7894" s="13" t="s">
        <v>5216</v>
      </c>
      <c r="C7894" s="13"/>
      <c r="D7894" s="13"/>
      <c r="E7894" s="13"/>
      <c r="F7894" s="13"/>
      <c r="G7894" s="13"/>
      <c r="H7894" s="13"/>
    </row>
    <row r="7895" spans="1:14" ht="15" customHeight="1">
      <c r="A7895" s="5" t="s">
        <v>4302</v>
      </c>
      <c r="B7895" s="5"/>
      <c r="C7895" s="5" t="s">
        <v>2755</v>
      </c>
      <c r="D7895" s="5" t="s">
        <v>182</v>
      </c>
      <c r="E7895" s="5" t="s">
        <v>5266</v>
      </c>
      <c r="F7895" s="5" t="s">
        <v>1321</v>
      </c>
      <c r="G7895" s="5" t="s">
        <v>780</v>
      </c>
      <c r="H7895" s="5" t="s">
        <v>1458</v>
      </c>
    </row>
    <row r="7896" spans="1:14" ht="15" customHeight="1">
      <c r="A7896" s="6" t="s">
        <v>405</v>
      </c>
      <c r="B7896" s="6" t="s">
        <v>3446</v>
      </c>
      <c r="C7896" s="6" t="s">
        <v>2326</v>
      </c>
      <c r="D7896" s="6">
        <f>(469 + 391 + 367)*10^-4</f>
        <v>0.1227</v>
      </c>
      <c r="E7896" s="14" t="s">
        <v>4463</v>
      </c>
      <c r="F7896" s="14">
        <f>TRUNC(중기기초자료!F686 * 중기전역변수!C5/1000,0)</f>
        <v>247980</v>
      </c>
      <c r="G7896" s="15">
        <f>TRUNC(F7896*D7896, 1)</f>
        <v>30427.1</v>
      </c>
      <c r="H7896" s="6" t="s">
        <v>5631</v>
      </c>
      <c r="I7896" s="6" t="s">
        <v>5631</v>
      </c>
      <c r="K7896" s="6" t="s">
        <v>724</v>
      </c>
      <c r="L7896" s="6" t="s">
        <v>5631</v>
      </c>
      <c r="M7896" s="6" t="s">
        <v>3852</v>
      </c>
      <c r="N7896" s="6" t="s">
        <v>1562</v>
      </c>
    </row>
    <row r="7897" spans="1:14" ht="15" customHeight="1">
      <c r="B7897" s="6" t="s">
        <v>4803</v>
      </c>
      <c r="G7897" s="14">
        <f>TRUNC(G7896, 0)</f>
        <v>30427</v>
      </c>
    </row>
    <row r="7898" spans="1:14" ht="15" customHeight="1">
      <c r="A7898" s="6" t="s">
        <v>3802</v>
      </c>
      <c r="B7898" s="6" t="s">
        <v>2171</v>
      </c>
      <c r="C7898" s="6" t="s">
        <v>4283</v>
      </c>
      <c r="D7898" s="6">
        <v>19.100000000000001</v>
      </c>
      <c r="E7898" s="16" t="s">
        <v>5542</v>
      </c>
      <c r="F7898" s="16">
        <f>중기기초자료!D731</f>
        <v>1223</v>
      </c>
      <c r="G7898" s="15">
        <f>TRUNC(F7898*D7898, 1)</f>
        <v>23359.3</v>
      </c>
      <c r="H7898" s="6" t="s">
        <v>5631</v>
      </c>
      <c r="I7898" s="6" t="s">
        <v>5631</v>
      </c>
      <c r="K7898" s="6" t="s">
        <v>3386</v>
      </c>
      <c r="L7898" s="6" t="s">
        <v>5631</v>
      </c>
      <c r="M7898" s="6" t="s">
        <v>1155</v>
      </c>
    </row>
    <row r="7899" spans="1:14" ht="15" customHeight="1">
      <c r="B7899" s="6" t="s">
        <v>1786</v>
      </c>
      <c r="C7899" s="6" t="s">
        <v>4283</v>
      </c>
      <c r="D7899" s="6">
        <v>73</v>
      </c>
      <c r="E7899" s="16" t="s">
        <v>2305</v>
      </c>
      <c r="F7899" s="16">
        <v>0</v>
      </c>
      <c r="G7899" s="15">
        <f>TRUNC((G7898) * D7899/100, 1)</f>
        <v>17052.2</v>
      </c>
      <c r="H7899" s="6" t="s">
        <v>5631</v>
      </c>
      <c r="I7899" s="6" t="s">
        <v>5631</v>
      </c>
      <c r="K7899" s="6" t="s">
        <v>2015</v>
      </c>
      <c r="L7899" s="6" t="s">
        <v>5631</v>
      </c>
      <c r="M7899" s="6" t="s">
        <v>3749</v>
      </c>
      <c r="N7899" s="6" t="s">
        <v>5631</v>
      </c>
    </row>
    <row r="7900" spans="1:14" ht="15" customHeight="1">
      <c r="B7900" s="6" t="s">
        <v>4803</v>
      </c>
      <c r="G7900" s="14">
        <f>TRUNC(G7898+G7899, 0)</f>
        <v>40411</v>
      </c>
    </row>
    <row r="7901" spans="1:14" ht="15" customHeight="1">
      <c r="A7901" s="6" t="s">
        <v>2270</v>
      </c>
      <c r="B7901" s="6" t="s">
        <v>2417</v>
      </c>
      <c r="C7901" s="6" t="s">
        <v>2659</v>
      </c>
      <c r="D7901" s="6">
        <v>1</v>
      </c>
      <c r="E7901" s="15" t="s">
        <v>3317</v>
      </c>
      <c r="F7901" s="15">
        <f>TRUNC(중기기초자료!E721 * 중기전역변수!C19, 1)</f>
        <v>25758.7</v>
      </c>
      <c r="G7901" s="15">
        <f>TRUNC(F7901*D7901, 1)</f>
        <v>25758.7</v>
      </c>
      <c r="H7901" s="6" t="s">
        <v>5631</v>
      </c>
      <c r="I7901" s="6" t="s">
        <v>5388</v>
      </c>
      <c r="K7901" s="6" t="s">
        <v>3156</v>
      </c>
      <c r="L7901" s="6" t="s">
        <v>5631</v>
      </c>
      <c r="M7901" s="6" t="s">
        <v>3230</v>
      </c>
    </row>
    <row r="7902" spans="1:14" ht="15" customHeight="1">
      <c r="B7902" s="6" t="s">
        <v>968</v>
      </c>
      <c r="C7902" s="6" t="s">
        <v>4791</v>
      </c>
      <c r="D7902" s="6">
        <v>2</v>
      </c>
      <c r="E7902" s="15" t="s">
        <v>3317</v>
      </c>
      <c r="F7902" s="15">
        <f>TRUNC(중기기초자료!E724 * 중기전역변수!C19, 1)</f>
        <v>22344.7</v>
      </c>
      <c r="G7902" s="15">
        <f>TRUNC(F7902*D7902, 1)</f>
        <v>44689.4</v>
      </c>
      <c r="H7902" s="6" t="s">
        <v>5631</v>
      </c>
      <c r="I7902" s="6" t="s">
        <v>5176</v>
      </c>
      <c r="K7902" s="6" t="s">
        <v>4875</v>
      </c>
      <c r="L7902" s="6" t="s">
        <v>5631</v>
      </c>
      <c r="M7902" s="6" t="s">
        <v>4927</v>
      </c>
    </row>
    <row r="7903" spans="1:14" ht="15" customHeight="1">
      <c r="B7903" s="6" t="s">
        <v>4803</v>
      </c>
      <c r="G7903" s="14">
        <f>TRUNC(G7901+G7902, 0)</f>
        <v>70448</v>
      </c>
    </row>
    <row r="7904" spans="1:14" ht="15" customHeight="1">
      <c r="B7904" s="6" t="s">
        <v>588</v>
      </c>
      <c r="G7904" s="14">
        <f>TRUNC(G7897+G7900+G7903, 0)</f>
        <v>141286</v>
      </c>
    </row>
    <row r="7905" spans="1:14" ht="15" customHeight="1">
      <c r="A7905" s="13"/>
      <c r="B7905" s="13"/>
      <c r="C7905" s="13"/>
      <c r="D7905" s="13"/>
      <c r="E7905" s="13"/>
      <c r="F7905" s="13"/>
      <c r="G7905" s="13"/>
      <c r="H7905" s="13"/>
    </row>
    <row r="7906" spans="1:14" ht="15" customHeight="1">
      <c r="A7906" s="13" t="s">
        <v>4970</v>
      </c>
      <c r="B7906" s="13" t="s">
        <v>1710</v>
      </c>
      <c r="C7906" s="13"/>
      <c r="D7906" s="13"/>
      <c r="E7906" s="13"/>
      <c r="F7906" s="13"/>
      <c r="G7906" s="13"/>
      <c r="H7906" s="13"/>
      <c r="I7906" s="6" t="s">
        <v>5631</v>
      </c>
      <c r="J7906" s="6" t="s">
        <v>3161</v>
      </c>
    </row>
    <row r="7907" spans="1:14" ht="15" customHeight="1">
      <c r="A7907" s="13" t="s">
        <v>1567</v>
      </c>
      <c r="B7907" s="13" t="s">
        <v>1447</v>
      </c>
      <c r="C7907" s="13"/>
      <c r="D7907" s="13"/>
      <c r="E7907" s="13"/>
      <c r="F7907" s="13"/>
      <c r="G7907" s="13"/>
      <c r="H7907" s="13"/>
    </row>
    <row r="7908" spans="1:14" ht="15" customHeight="1">
      <c r="A7908" s="5" t="s">
        <v>4302</v>
      </c>
      <c r="B7908" s="5"/>
      <c r="C7908" s="5" t="s">
        <v>2755</v>
      </c>
      <c r="D7908" s="5" t="s">
        <v>182</v>
      </c>
      <c r="E7908" s="5" t="s">
        <v>5266</v>
      </c>
      <c r="F7908" s="5" t="s">
        <v>1321</v>
      </c>
      <c r="G7908" s="5" t="s">
        <v>780</v>
      </c>
      <c r="H7908" s="5" t="s">
        <v>1458</v>
      </c>
    </row>
    <row r="7909" spans="1:14" ht="15" customHeight="1">
      <c r="A7909" s="6" t="s">
        <v>405</v>
      </c>
      <c r="B7909" s="6" t="s">
        <v>3446</v>
      </c>
      <c r="C7909" s="6" t="s">
        <v>183</v>
      </c>
      <c r="D7909" s="6">
        <f>(469 + 391 + 367)*10^-4</f>
        <v>0.1227</v>
      </c>
      <c r="E7909" s="14" t="s">
        <v>4463</v>
      </c>
      <c r="F7909" s="14">
        <f>TRUNC(중기기초자료!F687 * 중기전역변수!C5/1000,0)</f>
        <v>450164</v>
      </c>
      <c r="G7909" s="15">
        <f>TRUNC(F7909*D7909, 1)</f>
        <v>55235.1</v>
      </c>
      <c r="H7909" s="6" t="s">
        <v>5631</v>
      </c>
      <c r="I7909" s="6" t="s">
        <v>5631</v>
      </c>
      <c r="K7909" s="6" t="s">
        <v>724</v>
      </c>
      <c r="L7909" s="6" t="s">
        <v>5631</v>
      </c>
      <c r="M7909" s="6" t="s">
        <v>1998</v>
      </c>
      <c r="N7909" s="6" t="s">
        <v>1562</v>
      </c>
    </row>
    <row r="7910" spans="1:14" ht="15" customHeight="1">
      <c r="B7910" s="6" t="s">
        <v>4803</v>
      </c>
      <c r="G7910" s="14">
        <f>TRUNC(G7909, 0)</f>
        <v>55235</v>
      </c>
    </row>
    <row r="7911" spans="1:14" ht="15" customHeight="1">
      <c r="A7911" s="6" t="s">
        <v>3802</v>
      </c>
      <c r="B7911" s="6" t="s">
        <v>2171</v>
      </c>
      <c r="C7911" s="6" t="s">
        <v>4283</v>
      </c>
      <c r="D7911" s="6">
        <v>57.3</v>
      </c>
      <c r="E7911" s="16" t="s">
        <v>5542</v>
      </c>
      <c r="F7911" s="16">
        <f>중기기초자료!D731</f>
        <v>1223</v>
      </c>
      <c r="G7911" s="15">
        <f>TRUNC(F7911*D7911, 1)</f>
        <v>70077.899999999994</v>
      </c>
      <c r="H7911" s="6" t="s">
        <v>5631</v>
      </c>
      <c r="I7911" s="6" t="s">
        <v>5631</v>
      </c>
      <c r="K7911" s="6" t="s">
        <v>3386</v>
      </c>
      <c r="L7911" s="6" t="s">
        <v>5631</v>
      </c>
      <c r="M7911" s="6" t="s">
        <v>1155</v>
      </c>
    </row>
    <row r="7912" spans="1:14" ht="15" customHeight="1">
      <c r="B7912" s="6" t="s">
        <v>1786</v>
      </c>
      <c r="C7912" s="6" t="s">
        <v>4283</v>
      </c>
      <c r="D7912" s="6">
        <v>63</v>
      </c>
      <c r="E7912" s="16" t="s">
        <v>2305</v>
      </c>
      <c r="F7912" s="16">
        <v>0</v>
      </c>
      <c r="G7912" s="15">
        <f>TRUNC((G7911) * D7912/100, 1)</f>
        <v>44149</v>
      </c>
      <c r="H7912" s="6" t="s">
        <v>5631</v>
      </c>
      <c r="I7912" s="6" t="s">
        <v>5631</v>
      </c>
      <c r="K7912" s="6" t="s">
        <v>2015</v>
      </c>
      <c r="L7912" s="6" t="s">
        <v>5631</v>
      </c>
      <c r="M7912" s="6" t="s">
        <v>3749</v>
      </c>
      <c r="N7912" s="6" t="s">
        <v>5631</v>
      </c>
    </row>
    <row r="7913" spans="1:14" ht="15" customHeight="1">
      <c r="B7913" s="6" t="s">
        <v>4803</v>
      </c>
      <c r="G7913" s="14">
        <f>TRUNC(G7911+G7912, 0)</f>
        <v>114226</v>
      </c>
    </row>
    <row r="7914" spans="1:14" ht="15" customHeight="1">
      <c r="A7914" s="6" t="s">
        <v>2270</v>
      </c>
      <c r="B7914" s="6" t="s">
        <v>2417</v>
      </c>
      <c r="C7914" s="6" t="s">
        <v>2659</v>
      </c>
      <c r="D7914" s="6">
        <v>1</v>
      </c>
      <c r="E7914" s="15" t="s">
        <v>3317</v>
      </c>
      <c r="F7914" s="15">
        <f>TRUNC(중기기초자료!E721 * 중기전역변수!C19, 1)</f>
        <v>25758.7</v>
      </c>
      <c r="G7914" s="15">
        <f>TRUNC(F7914*D7914, 1)</f>
        <v>25758.7</v>
      </c>
      <c r="H7914" s="6" t="s">
        <v>5631</v>
      </c>
      <c r="I7914" s="6" t="s">
        <v>5388</v>
      </c>
      <c r="K7914" s="6" t="s">
        <v>3156</v>
      </c>
      <c r="L7914" s="6" t="s">
        <v>5631</v>
      </c>
      <c r="M7914" s="6" t="s">
        <v>3230</v>
      </c>
    </row>
    <row r="7915" spans="1:14" ht="15" customHeight="1">
      <c r="B7915" s="6" t="s">
        <v>968</v>
      </c>
      <c r="C7915" s="6" t="s">
        <v>4791</v>
      </c>
      <c r="D7915" s="6">
        <v>3</v>
      </c>
      <c r="E7915" s="15" t="s">
        <v>3317</v>
      </c>
      <c r="F7915" s="15">
        <f>TRUNC(중기기초자료!E724 * 중기전역변수!C19, 1)</f>
        <v>22344.7</v>
      </c>
      <c r="G7915" s="15">
        <f>TRUNC(F7915*D7915, 1)</f>
        <v>67034.100000000006</v>
      </c>
      <c r="H7915" s="6" t="s">
        <v>5631</v>
      </c>
      <c r="I7915" s="6" t="s">
        <v>5176</v>
      </c>
      <c r="K7915" s="6" t="s">
        <v>4875</v>
      </c>
      <c r="L7915" s="6" t="s">
        <v>5631</v>
      </c>
      <c r="M7915" s="6" t="s">
        <v>4927</v>
      </c>
    </row>
    <row r="7916" spans="1:14" ht="15" customHeight="1">
      <c r="B7916" s="6" t="s">
        <v>4803</v>
      </c>
      <c r="G7916" s="14">
        <f>TRUNC(G7914+G7915, 0)</f>
        <v>92792</v>
      </c>
    </row>
    <row r="7917" spans="1:14" ht="15" customHeight="1">
      <c r="B7917" s="6" t="s">
        <v>588</v>
      </c>
      <c r="G7917" s="14">
        <f>TRUNC(G7910+G7913+G7916, 0)</f>
        <v>262253</v>
      </c>
    </row>
    <row r="7918" spans="1:14" ht="15" customHeight="1">
      <c r="A7918" s="13"/>
      <c r="B7918" s="13"/>
      <c r="C7918" s="13"/>
      <c r="D7918" s="13"/>
      <c r="E7918" s="13"/>
      <c r="F7918" s="13"/>
      <c r="G7918" s="13"/>
      <c r="H7918" s="13"/>
    </row>
    <row r="7919" spans="1:14" ht="15" customHeight="1">
      <c r="A7919" s="13" t="s">
        <v>4970</v>
      </c>
      <c r="B7919" s="13" t="s">
        <v>1789</v>
      </c>
      <c r="C7919" s="13"/>
      <c r="D7919" s="13"/>
      <c r="E7919" s="13"/>
      <c r="F7919" s="13"/>
      <c r="G7919" s="13"/>
      <c r="H7919" s="13"/>
      <c r="I7919" s="6" t="s">
        <v>5631</v>
      </c>
      <c r="J7919" s="6" t="s">
        <v>4388</v>
      </c>
    </row>
    <row r="7920" spans="1:14" ht="15" customHeight="1">
      <c r="A7920" s="13" t="s">
        <v>1567</v>
      </c>
      <c r="B7920" s="13" t="s">
        <v>5135</v>
      </c>
      <c r="C7920" s="13"/>
      <c r="D7920" s="13"/>
      <c r="E7920" s="13"/>
      <c r="F7920" s="13"/>
      <c r="G7920" s="13"/>
      <c r="H7920" s="13"/>
    </row>
    <row r="7921" spans="1:14" ht="15" customHeight="1">
      <c r="A7921" s="5" t="s">
        <v>4302</v>
      </c>
      <c r="B7921" s="5"/>
      <c r="C7921" s="5" t="s">
        <v>2755</v>
      </c>
      <c r="D7921" s="5" t="s">
        <v>182</v>
      </c>
      <c r="E7921" s="5" t="s">
        <v>5266</v>
      </c>
      <c r="F7921" s="5" t="s">
        <v>1321</v>
      </c>
      <c r="G7921" s="5" t="s">
        <v>780</v>
      </c>
      <c r="H7921" s="5" t="s">
        <v>1458</v>
      </c>
    </row>
    <row r="7922" spans="1:14" ht="15" customHeight="1">
      <c r="A7922" s="6" t="s">
        <v>405</v>
      </c>
      <c r="B7922" s="6" t="s">
        <v>3446</v>
      </c>
      <c r="C7922" s="6" t="s">
        <v>5099</v>
      </c>
      <c r="D7922" s="6">
        <f>(469 + 391 + 367)*10^-4</f>
        <v>0.1227</v>
      </c>
      <c r="E7922" s="14" t="s">
        <v>4463</v>
      </c>
      <c r="F7922" s="14">
        <f>TRUNC(중기기초자료!F688 * 중기전역변수!C5/1000,0)</f>
        <v>681233</v>
      </c>
      <c r="G7922" s="15">
        <f>TRUNC(F7922*D7922, 1)</f>
        <v>83587.199999999997</v>
      </c>
      <c r="H7922" s="6" t="s">
        <v>5631</v>
      </c>
      <c r="I7922" s="6" t="s">
        <v>5631</v>
      </c>
      <c r="K7922" s="6" t="s">
        <v>724</v>
      </c>
      <c r="L7922" s="6" t="s">
        <v>5631</v>
      </c>
      <c r="M7922" s="6" t="s">
        <v>84</v>
      </c>
      <c r="N7922" s="6" t="s">
        <v>3564</v>
      </c>
    </row>
    <row r="7923" spans="1:14" ht="15" customHeight="1">
      <c r="B7923" s="6" t="s">
        <v>4803</v>
      </c>
      <c r="G7923" s="14">
        <f>TRUNC(G7922, 0)</f>
        <v>83587</v>
      </c>
    </row>
    <row r="7924" spans="1:14" ht="15" customHeight="1">
      <c r="A7924" s="6" t="s">
        <v>3802</v>
      </c>
      <c r="B7924" s="6" t="s">
        <v>2171</v>
      </c>
      <c r="C7924" s="6" t="s">
        <v>4283</v>
      </c>
      <c r="D7924" s="6">
        <v>95.5</v>
      </c>
      <c r="E7924" s="16" t="s">
        <v>5542</v>
      </c>
      <c r="F7924" s="16">
        <f>중기기초자료!D731</f>
        <v>1223</v>
      </c>
      <c r="G7924" s="15">
        <f>TRUNC(F7924*D7924, 1)</f>
        <v>116796.5</v>
      </c>
      <c r="H7924" s="6" t="s">
        <v>5631</v>
      </c>
      <c r="I7924" s="6" t="s">
        <v>5631</v>
      </c>
      <c r="K7924" s="6" t="s">
        <v>3386</v>
      </c>
      <c r="L7924" s="6" t="s">
        <v>5631</v>
      </c>
      <c r="M7924" s="6" t="s">
        <v>1155</v>
      </c>
    </row>
    <row r="7925" spans="1:14" ht="15" customHeight="1">
      <c r="B7925" s="6" t="s">
        <v>1786</v>
      </c>
      <c r="C7925" s="6" t="s">
        <v>4283</v>
      </c>
      <c r="D7925" s="6">
        <v>58</v>
      </c>
      <c r="E7925" s="16" t="s">
        <v>2305</v>
      </c>
      <c r="F7925" s="16">
        <v>0</v>
      </c>
      <c r="G7925" s="15">
        <f>TRUNC((G7924) * D7925/100, 1)</f>
        <v>67741.899999999994</v>
      </c>
      <c r="H7925" s="6" t="s">
        <v>5631</v>
      </c>
      <c r="I7925" s="6" t="s">
        <v>5631</v>
      </c>
      <c r="K7925" s="6" t="s">
        <v>2015</v>
      </c>
      <c r="L7925" s="6" t="s">
        <v>5631</v>
      </c>
      <c r="M7925" s="6" t="s">
        <v>3749</v>
      </c>
      <c r="N7925" s="6" t="s">
        <v>5631</v>
      </c>
    </row>
    <row r="7926" spans="1:14" ht="15" customHeight="1">
      <c r="B7926" s="6" t="s">
        <v>4803</v>
      </c>
      <c r="G7926" s="14">
        <f>TRUNC(G7924+G7925, 0)</f>
        <v>184538</v>
      </c>
    </row>
    <row r="7927" spans="1:14" ht="15" customHeight="1">
      <c r="A7927" s="6" t="s">
        <v>2270</v>
      </c>
      <c r="B7927" s="6" t="s">
        <v>2417</v>
      </c>
      <c r="C7927" s="6" t="s">
        <v>2659</v>
      </c>
      <c r="D7927" s="6">
        <v>1</v>
      </c>
      <c r="E7927" s="15" t="s">
        <v>3317</v>
      </c>
      <c r="F7927" s="15">
        <f>TRUNC(중기기초자료!E721 * 중기전역변수!C19, 1)</f>
        <v>25758.7</v>
      </c>
      <c r="G7927" s="15">
        <f>TRUNC(F7927*D7927, 1)</f>
        <v>25758.7</v>
      </c>
      <c r="H7927" s="6" t="s">
        <v>5631</v>
      </c>
      <c r="I7927" s="6" t="s">
        <v>5388</v>
      </c>
      <c r="K7927" s="6" t="s">
        <v>3156</v>
      </c>
      <c r="L7927" s="6" t="s">
        <v>5631</v>
      </c>
      <c r="M7927" s="6" t="s">
        <v>3230</v>
      </c>
    </row>
    <row r="7928" spans="1:14" ht="15" customHeight="1">
      <c r="B7928" s="6" t="s">
        <v>968</v>
      </c>
      <c r="C7928" s="6" t="s">
        <v>4791</v>
      </c>
      <c r="D7928" s="6">
        <v>4</v>
      </c>
      <c r="E7928" s="15" t="s">
        <v>3317</v>
      </c>
      <c r="F7928" s="15">
        <f>TRUNC(중기기초자료!E724 * 중기전역변수!C19, 1)</f>
        <v>22344.7</v>
      </c>
      <c r="G7928" s="15">
        <f>TRUNC(F7928*D7928, 1)</f>
        <v>89378.8</v>
      </c>
      <c r="H7928" s="6" t="s">
        <v>5631</v>
      </c>
      <c r="I7928" s="6" t="s">
        <v>5176</v>
      </c>
      <c r="K7928" s="6" t="s">
        <v>4875</v>
      </c>
      <c r="L7928" s="6" t="s">
        <v>5631</v>
      </c>
      <c r="M7928" s="6" t="s">
        <v>4927</v>
      </c>
    </row>
    <row r="7929" spans="1:14" ht="15" customHeight="1">
      <c r="B7929" s="6" t="s">
        <v>4803</v>
      </c>
      <c r="G7929" s="14">
        <f>TRUNC(G7927+G7928, 0)</f>
        <v>115137</v>
      </c>
    </row>
    <row r="7930" spans="1:14" ht="15" customHeight="1">
      <c r="B7930" s="6" t="s">
        <v>588</v>
      </c>
      <c r="G7930" s="14">
        <f>TRUNC(G7923+G7926+G7929, 0)</f>
        <v>383262</v>
      </c>
    </row>
    <row r="7931" spans="1:14" ht="15" customHeight="1">
      <c r="A7931" s="13"/>
      <c r="B7931" s="13"/>
      <c r="C7931" s="13"/>
      <c r="D7931" s="13"/>
      <c r="E7931" s="13"/>
      <c r="F7931" s="13"/>
      <c r="G7931" s="13"/>
      <c r="H7931" s="13"/>
    </row>
    <row r="7932" spans="1:14" ht="15" customHeight="1">
      <c r="A7932" s="13" t="s">
        <v>4970</v>
      </c>
      <c r="B7932" s="13" t="s">
        <v>4551</v>
      </c>
      <c r="C7932" s="13"/>
      <c r="D7932" s="13"/>
      <c r="E7932" s="13"/>
      <c r="F7932" s="13"/>
      <c r="G7932" s="13"/>
      <c r="H7932" s="13"/>
      <c r="I7932" s="6" t="s">
        <v>5631</v>
      </c>
      <c r="J7932" s="6" t="s">
        <v>5416</v>
      </c>
    </row>
    <row r="7933" spans="1:14" ht="15" customHeight="1">
      <c r="A7933" s="13" t="s">
        <v>1567</v>
      </c>
      <c r="B7933" s="13" t="s">
        <v>2468</v>
      </c>
      <c r="C7933" s="13"/>
      <c r="D7933" s="13"/>
      <c r="E7933" s="13"/>
      <c r="F7933" s="13"/>
      <c r="G7933" s="13"/>
      <c r="H7933" s="13"/>
    </row>
    <row r="7934" spans="1:14" ht="15" customHeight="1">
      <c r="A7934" s="5" t="s">
        <v>4302</v>
      </c>
      <c r="B7934" s="5"/>
      <c r="C7934" s="5" t="s">
        <v>2755</v>
      </c>
      <c r="D7934" s="5" t="s">
        <v>182</v>
      </c>
      <c r="E7934" s="5" t="s">
        <v>5266</v>
      </c>
      <c r="F7934" s="5" t="s">
        <v>1321</v>
      </c>
      <c r="G7934" s="5" t="s">
        <v>780</v>
      </c>
      <c r="H7934" s="5" t="s">
        <v>1458</v>
      </c>
    </row>
    <row r="7935" spans="1:14" ht="15" customHeight="1">
      <c r="A7935" s="6" t="s">
        <v>405</v>
      </c>
      <c r="B7935" s="6" t="s">
        <v>3446</v>
      </c>
      <c r="C7935" s="6" t="s">
        <v>2492</v>
      </c>
      <c r="D7935" s="6">
        <f>(469 + 391 + 367)*10^-4</f>
        <v>0.1227</v>
      </c>
      <c r="E7935" s="14" t="s">
        <v>4463</v>
      </c>
      <c r="F7935" s="14">
        <f>TRUNC(중기기초자료!F689 * 중기전역변수!C5/1000,0)</f>
        <v>756881</v>
      </c>
      <c r="G7935" s="15">
        <f>TRUNC(F7935*D7935, 1)</f>
        <v>92869.2</v>
      </c>
      <c r="H7935" s="6" t="s">
        <v>5631</v>
      </c>
      <c r="I7935" s="6" t="s">
        <v>5631</v>
      </c>
      <c r="K7935" s="6" t="s">
        <v>724</v>
      </c>
      <c r="L7935" s="6" t="s">
        <v>5631</v>
      </c>
      <c r="M7935" s="6" t="s">
        <v>1391</v>
      </c>
      <c r="N7935" s="6" t="s">
        <v>3564</v>
      </c>
    </row>
    <row r="7936" spans="1:14" ht="15" customHeight="1">
      <c r="B7936" s="6" t="s">
        <v>4803</v>
      </c>
      <c r="G7936" s="14">
        <f>TRUNC(G7935, 0)</f>
        <v>92869</v>
      </c>
    </row>
    <row r="7937" spans="1:14" ht="15" customHeight="1">
      <c r="A7937" s="6" t="s">
        <v>3802</v>
      </c>
      <c r="B7937" s="6" t="s">
        <v>2171</v>
      </c>
      <c r="C7937" s="6" t="s">
        <v>4283</v>
      </c>
      <c r="D7937" s="6">
        <v>108.3</v>
      </c>
      <c r="E7937" s="16" t="s">
        <v>5542</v>
      </c>
      <c r="F7937" s="16">
        <f>중기기초자료!D731</f>
        <v>1223</v>
      </c>
      <c r="G7937" s="15">
        <f>TRUNC(F7937*D7937, 1)</f>
        <v>132450.9</v>
      </c>
      <c r="H7937" s="6" t="s">
        <v>5631</v>
      </c>
      <c r="I7937" s="6" t="s">
        <v>5631</v>
      </c>
      <c r="K7937" s="6" t="s">
        <v>3386</v>
      </c>
      <c r="L7937" s="6" t="s">
        <v>5631</v>
      </c>
      <c r="M7937" s="6" t="s">
        <v>1155</v>
      </c>
    </row>
    <row r="7938" spans="1:14" ht="15" customHeight="1">
      <c r="B7938" s="6" t="s">
        <v>1786</v>
      </c>
      <c r="C7938" s="6" t="s">
        <v>4283</v>
      </c>
      <c r="D7938" s="6">
        <v>56</v>
      </c>
      <c r="E7938" s="16" t="s">
        <v>2305</v>
      </c>
      <c r="F7938" s="16">
        <v>0</v>
      </c>
      <c r="G7938" s="15">
        <f>TRUNC((G7937) * D7938/100, 1)</f>
        <v>74172.5</v>
      </c>
      <c r="H7938" s="6" t="s">
        <v>5631</v>
      </c>
      <c r="I7938" s="6" t="s">
        <v>5631</v>
      </c>
      <c r="K7938" s="6" t="s">
        <v>2015</v>
      </c>
      <c r="L7938" s="6" t="s">
        <v>5631</v>
      </c>
      <c r="M7938" s="6" t="s">
        <v>3749</v>
      </c>
      <c r="N7938" s="6" t="s">
        <v>5631</v>
      </c>
    </row>
    <row r="7939" spans="1:14" ht="15" customHeight="1">
      <c r="B7939" s="6" t="s">
        <v>4803</v>
      </c>
      <c r="G7939" s="14">
        <f>TRUNC(G7937+G7938, 0)</f>
        <v>206623</v>
      </c>
    </row>
    <row r="7940" spans="1:14" ht="15" customHeight="1">
      <c r="A7940" s="6" t="s">
        <v>2270</v>
      </c>
      <c r="B7940" s="6" t="s">
        <v>2417</v>
      </c>
      <c r="C7940" s="6" t="s">
        <v>2659</v>
      </c>
      <c r="D7940" s="6">
        <v>1</v>
      </c>
      <c r="E7940" s="15" t="s">
        <v>3317</v>
      </c>
      <c r="F7940" s="15">
        <f>TRUNC(중기기초자료!E721 * 중기전역변수!C19, 1)</f>
        <v>25758.7</v>
      </c>
      <c r="G7940" s="15">
        <f>TRUNC(F7940*D7940, 1)</f>
        <v>25758.7</v>
      </c>
      <c r="H7940" s="6" t="s">
        <v>5631</v>
      </c>
      <c r="I7940" s="6" t="s">
        <v>5388</v>
      </c>
      <c r="K7940" s="6" t="s">
        <v>3156</v>
      </c>
      <c r="L7940" s="6" t="s">
        <v>5631</v>
      </c>
      <c r="M7940" s="6" t="s">
        <v>3230</v>
      </c>
    </row>
    <row r="7941" spans="1:14" ht="15" customHeight="1">
      <c r="B7941" s="6" t="s">
        <v>968</v>
      </c>
      <c r="C7941" s="6" t="s">
        <v>4791</v>
      </c>
      <c r="D7941" s="6">
        <v>4</v>
      </c>
      <c r="E7941" s="15" t="s">
        <v>3317</v>
      </c>
      <c r="F7941" s="15">
        <f>TRUNC(중기기초자료!E724 * 중기전역변수!C19, 1)</f>
        <v>22344.7</v>
      </c>
      <c r="G7941" s="15">
        <f>TRUNC(F7941*D7941, 1)</f>
        <v>89378.8</v>
      </c>
      <c r="H7941" s="6" t="s">
        <v>5631</v>
      </c>
      <c r="I7941" s="6" t="s">
        <v>5176</v>
      </c>
      <c r="K7941" s="6" t="s">
        <v>4875</v>
      </c>
      <c r="L7941" s="6" t="s">
        <v>5631</v>
      </c>
      <c r="M7941" s="6" t="s">
        <v>4927</v>
      </c>
    </row>
    <row r="7942" spans="1:14" ht="15" customHeight="1">
      <c r="B7942" s="6" t="s">
        <v>4803</v>
      </c>
      <c r="G7942" s="14">
        <f>TRUNC(G7940+G7941, 0)</f>
        <v>115137</v>
      </c>
    </row>
    <row r="7943" spans="1:14" ht="15" customHeight="1">
      <c r="B7943" s="6" t="s">
        <v>588</v>
      </c>
      <c r="G7943" s="14">
        <f>TRUNC(G7936+G7939+G7942, 0)</f>
        <v>414629</v>
      </c>
    </row>
    <row r="7944" spans="1:14" ht="15" customHeight="1">
      <c r="A7944" s="13"/>
      <c r="B7944" s="13"/>
      <c r="C7944" s="13"/>
      <c r="D7944" s="13"/>
      <c r="E7944" s="13"/>
      <c r="F7944" s="13"/>
      <c r="G7944" s="13"/>
      <c r="H7944" s="13"/>
    </row>
    <row r="7945" spans="1:14" ht="15" customHeight="1">
      <c r="A7945" s="13" t="s">
        <v>4970</v>
      </c>
      <c r="B7945" s="13" t="s">
        <v>3439</v>
      </c>
      <c r="C7945" s="13"/>
      <c r="D7945" s="13"/>
      <c r="E7945" s="13"/>
      <c r="F7945" s="13"/>
      <c r="G7945" s="13"/>
      <c r="H7945" s="13"/>
      <c r="I7945" s="6" t="s">
        <v>5631</v>
      </c>
      <c r="J7945" s="6" t="s">
        <v>994</v>
      </c>
    </row>
    <row r="7946" spans="1:14" ht="15" customHeight="1">
      <c r="A7946" s="13" t="s">
        <v>1567</v>
      </c>
      <c r="B7946" s="13" t="s">
        <v>967</v>
      </c>
      <c r="C7946" s="13"/>
      <c r="D7946" s="13"/>
      <c r="E7946" s="13"/>
      <c r="F7946" s="13"/>
      <c r="G7946" s="13"/>
      <c r="H7946" s="13"/>
    </row>
    <row r="7947" spans="1:14" ht="15" customHeight="1">
      <c r="A7947" s="5" t="s">
        <v>4302</v>
      </c>
      <c r="B7947" s="5"/>
      <c r="C7947" s="5" t="s">
        <v>2755</v>
      </c>
      <c r="D7947" s="5" t="s">
        <v>182</v>
      </c>
      <c r="E7947" s="5" t="s">
        <v>5266</v>
      </c>
      <c r="F7947" s="5" t="s">
        <v>1321</v>
      </c>
      <c r="G7947" s="5" t="s">
        <v>780</v>
      </c>
      <c r="H7947" s="5" t="s">
        <v>1458</v>
      </c>
    </row>
    <row r="7948" spans="1:14" ht="15" customHeight="1">
      <c r="A7948" s="6" t="s">
        <v>405</v>
      </c>
      <c r="B7948" s="6" t="s">
        <v>3459</v>
      </c>
      <c r="C7948" s="6" t="s">
        <v>2888</v>
      </c>
      <c r="D7948" s="6">
        <f>(469 + 391 + 367)*10^-4</f>
        <v>0.1227</v>
      </c>
      <c r="E7948" s="14" t="s">
        <v>4463</v>
      </c>
      <c r="F7948" s="14">
        <f>TRUNC(중기기초자료!F690 * 중기전역변수!C5/1000,0)</f>
        <v>60142</v>
      </c>
      <c r="G7948" s="15">
        <f>TRUNC(F7948*D7948, 1)</f>
        <v>7379.4</v>
      </c>
      <c r="H7948" s="6" t="s">
        <v>5631</v>
      </c>
      <c r="I7948" s="6" t="s">
        <v>5631</v>
      </c>
      <c r="K7948" s="6" t="s">
        <v>724</v>
      </c>
      <c r="L7948" s="6" t="s">
        <v>5631</v>
      </c>
      <c r="M7948" s="6" t="s">
        <v>4936</v>
      </c>
      <c r="N7948" s="6" t="s">
        <v>1562</v>
      </c>
    </row>
    <row r="7949" spans="1:14" ht="15" customHeight="1">
      <c r="B7949" s="6" t="s">
        <v>4803</v>
      </c>
      <c r="G7949" s="14">
        <f>TRUNC(G7948, 0)</f>
        <v>7379</v>
      </c>
    </row>
    <row r="7950" spans="1:14" ht="15" customHeight="1">
      <c r="A7950" s="6" t="s">
        <v>3802</v>
      </c>
    </row>
    <row r="7951" spans="1:14" ht="15" customHeight="1">
      <c r="B7951" s="6" t="s">
        <v>4803</v>
      </c>
    </row>
    <row r="7952" spans="1:14" ht="15" customHeight="1">
      <c r="A7952" s="6" t="s">
        <v>2270</v>
      </c>
      <c r="B7952" s="6" t="s">
        <v>968</v>
      </c>
      <c r="C7952" s="6" t="s">
        <v>4791</v>
      </c>
      <c r="D7952" s="6">
        <v>1</v>
      </c>
      <c r="E7952" s="15" t="s">
        <v>3317</v>
      </c>
      <c r="F7952" s="15">
        <f>TRUNC(중기기초자료!E724 * 중기전역변수!C19, 1)</f>
        <v>22344.7</v>
      </c>
      <c r="G7952" s="15">
        <f>TRUNC(F7952*D7952, 1)</f>
        <v>22344.7</v>
      </c>
      <c r="H7952" s="6" t="s">
        <v>5631</v>
      </c>
      <c r="I7952" s="6" t="s">
        <v>5176</v>
      </c>
      <c r="K7952" s="6" t="s">
        <v>4875</v>
      </c>
      <c r="L7952" s="6" t="s">
        <v>5631</v>
      </c>
      <c r="M7952" s="6" t="s">
        <v>4927</v>
      </c>
    </row>
    <row r="7953" spans="1:14" ht="15" customHeight="1">
      <c r="B7953" s="6" t="s">
        <v>4803</v>
      </c>
      <c r="G7953" s="14">
        <f>TRUNC(G7952, 0)</f>
        <v>22344</v>
      </c>
    </row>
    <row r="7954" spans="1:14" ht="15" customHeight="1">
      <c r="B7954" s="6" t="s">
        <v>588</v>
      </c>
      <c r="G7954" s="14">
        <f>TRUNC(G7949+G7951+G7953, 0)</f>
        <v>29723</v>
      </c>
    </row>
    <row r="7955" spans="1:14" ht="15" customHeight="1">
      <c r="A7955" s="13"/>
      <c r="B7955" s="13"/>
      <c r="C7955" s="13"/>
      <c r="D7955" s="13"/>
      <c r="E7955" s="13"/>
      <c r="F7955" s="13"/>
      <c r="G7955" s="13"/>
      <c r="H7955" s="13"/>
    </row>
    <row r="7956" spans="1:14" ht="15" customHeight="1">
      <c r="A7956" s="13" t="s">
        <v>4970</v>
      </c>
      <c r="B7956" s="13" t="s">
        <v>4212</v>
      </c>
      <c r="C7956" s="13"/>
      <c r="D7956" s="13"/>
      <c r="E7956" s="13"/>
      <c r="F7956" s="13"/>
      <c r="G7956" s="13"/>
      <c r="H7956" s="13"/>
      <c r="I7956" s="6" t="s">
        <v>5631</v>
      </c>
      <c r="J7956" s="6" t="s">
        <v>3349</v>
      </c>
    </row>
    <row r="7957" spans="1:14" ht="15" customHeight="1">
      <c r="A7957" s="13" t="s">
        <v>1567</v>
      </c>
      <c r="B7957" s="13" t="s">
        <v>2624</v>
      </c>
      <c r="C7957" s="13"/>
      <c r="D7957" s="13"/>
      <c r="E7957" s="13"/>
      <c r="F7957" s="13"/>
      <c r="G7957" s="13"/>
      <c r="H7957" s="13"/>
    </row>
    <row r="7958" spans="1:14" ht="15" customHeight="1">
      <c r="A7958" s="5" t="s">
        <v>4302</v>
      </c>
      <c r="B7958" s="5"/>
      <c r="C7958" s="5" t="s">
        <v>2755</v>
      </c>
      <c r="D7958" s="5" t="s">
        <v>182</v>
      </c>
      <c r="E7958" s="5" t="s">
        <v>5266</v>
      </c>
      <c r="F7958" s="5" t="s">
        <v>1321</v>
      </c>
      <c r="G7958" s="5" t="s">
        <v>780</v>
      </c>
      <c r="H7958" s="5" t="s">
        <v>1458</v>
      </c>
    </row>
    <row r="7959" spans="1:14" ht="15" customHeight="1">
      <c r="A7959" s="6" t="s">
        <v>405</v>
      </c>
      <c r="B7959" s="6" t="s">
        <v>3459</v>
      </c>
      <c r="C7959" s="6" t="s">
        <v>2478</v>
      </c>
      <c r="D7959" s="6">
        <f>(469 + 391 + 367)*10^-4</f>
        <v>0.1227</v>
      </c>
      <c r="E7959" s="14" t="s">
        <v>4463</v>
      </c>
      <c r="F7959" s="14">
        <f>TRUNC(중기기초자료!F691 * 중기전역변수!C5/1000,0)</f>
        <v>87268</v>
      </c>
      <c r="G7959" s="15">
        <f>TRUNC(F7959*D7959, 1)</f>
        <v>10707.7</v>
      </c>
      <c r="H7959" s="6" t="s">
        <v>5631</v>
      </c>
      <c r="I7959" s="6" t="s">
        <v>5631</v>
      </c>
      <c r="K7959" s="6" t="s">
        <v>724</v>
      </c>
      <c r="L7959" s="6" t="s">
        <v>5631</v>
      </c>
      <c r="M7959" s="6" t="s">
        <v>1805</v>
      </c>
      <c r="N7959" s="6" t="s">
        <v>1562</v>
      </c>
    </row>
    <row r="7960" spans="1:14" ht="15" customHeight="1">
      <c r="B7960" s="6" t="s">
        <v>4803</v>
      </c>
      <c r="G7960" s="14">
        <f>TRUNC(G7959, 0)</f>
        <v>10707</v>
      </c>
    </row>
    <row r="7961" spans="1:14" ht="15" customHeight="1">
      <c r="A7961" s="6" t="s">
        <v>3802</v>
      </c>
    </row>
    <row r="7962" spans="1:14" ht="15" customHeight="1">
      <c r="B7962" s="6" t="s">
        <v>4803</v>
      </c>
    </row>
    <row r="7963" spans="1:14" ht="15" customHeight="1">
      <c r="A7963" s="6" t="s">
        <v>2270</v>
      </c>
      <c r="B7963" s="6" t="s">
        <v>968</v>
      </c>
      <c r="C7963" s="6" t="s">
        <v>4791</v>
      </c>
      <c r="D7963" s="6">
        <v>1</v>
      </c>
      <c r="E7963" s="15" t="s">
        <v>3317</v>
      </c>
      <c r="F7963" s="15">
        <f>TRUNC(중기기초자료!E724 * 중기전역변수!C19, 1)</f>
        <v>22344.7</v>
      </c>
      <c r="G7963" s="15">
        <f>TRUNC(F7963*D7963, 1)</f>
        <v>22344.7</v>
      </c>
      <c r="H7963" s="6" t="s">
        <v>5631</v>
      </c>
      <c r="I7963" s="6" t="s">
        <v>5176</v>
      </c>
      <c r="K7963" s="6" t="s">
        <v>4875</v>
      </c>
      <c r="L7963" s="6" t="s">
        <v>5631</v>
      </c>
      <c r="M7963" s="6" t="s">
        <v>4927</v>
      </c>
    </row>
    <row r="7964" spans="1:14" ht="15" customHeight="1">
      <c r="B7964" s="6" t="s">
        <v>4803</v>
      </c>
      <c r="G7964" s="14">
        <f>TRUNC(G7963, 0)</f>
        <v>22344</v>
      </c>
    </row>
    <row r="7965" spans="1:14" ht="15" customHeight="1">
      <c r="B7965" s="6" t="s">
        <v>588</v>
      </c>
      <c r="G7965" s="14">
        <f>TRUNC(G7960+G7962+G7964, 0)</f>
        <v>33051</v>
      </c>
    </row>
    <row r="7966" spans="1:14" ht="15" customHeight="1">
      <c r="A7966" s="13"/>
      <c r="B7966" s="13"/>
      <c r="C7966" s="13"/>
      <c r="D7966" s="13"/>
      <c r="E7966" s="13"/>
      <c r="F7966" s="13"/>
      <c r="G7966" s="13"/>
      <c r="H7966" s="13"/>
    </row>
    <row r="7967" spans="1:14" ht="15" customHeight="1">
      <c r="A7967" s="13" t="s">
        <v>4970</v>
      </c>
      <c r="B7967" s="13" t="s">
        <v>1713</v>
      </c>
      <c r="C7967" s="13"/>
      <c r="D7967" s="13"/>
      <c r="E7967" s="13"/>
      <c r="F7967" s="13"/>
      <c r="G7967" s="13"/>
      <c r="H7967" s="13"/>
      <c r="I7967" s="6" t="s">
        <v>5631</v>
      </c>
      <c r="J7967" s="6" t="s">
        <v>4253</v>
      </c>
    </row>
    <row r="7968" spans="1:14" ht="15" customHeight="1">
      <c r="A7968" s="13" t="s">
        <v>1567</v>
      </c>
      <c r="B7968" s="13" t="s">
        <v>1377</v>
      </c>
      <c r="C7968" s="13"/>
      <c r="D7968" s="13"/>
      <c r="E7968" s="13"/>
      <c r="F7968" s="13"/>
      <c r="G7968" s="13"/>
      <c r="H7968" s="13"/>
    </row>
    <row r="7969" spans="1:14" ht="15" customHeight="1">
      <c r="A7969" s="5" t="s">
        <v>4302</v>
      </c>
      <c r="B7969" s="5"/>
      <c r="C7969" s="5" t="s">
        <v>2755</v>
      </c>
      <c r="D7969" s="5" t="s">
        <v>182</v>
      </c>
      <c r="E7969" s="5" t="s">
        <v>5266</v>
      </c>
      <c r="F7969" s="5" t="s">
        <v>1321</v>
      </c>
      <c r="G7969" s="5" t="s">
        <v>780</v>
      </c>
      <c r="H7969" s="5" t="s">
        <v>1458</v>
      </c>
    </row>
    <row r="7970" spans="1:14" ht="15" customHeight="1">
      <c r="A7970" s="6" t="s">
        <v>405</v>
      </c>
      <c r="B7970" s="6" t="s">
        <v>3459</v>
      </c>
      <c r="C7970" s="6" t="s">
        <v>2089</v>
      </c>
      <c r="D7970" s="6">
        <f>(469 + 391 + 367)*10^-4</f>
        <v>0.1227</v>
      </c>
      <c r="E7970" s="14" t="s">
        <v>4463</v>
      </c>
      <c r="F7970" s="14">
        <f>TRUNC(중기기초자료!F692 * 중기전역변수!C5/1000,0)</f>
        <v>165691</v>
      </c>
      <c r="G7970" s="15">
        <f>TRUNC(F7970*D7970, 1)</f>
        <v>20330.2</v>
      </c>
      <c r="H7970" s="6" t="s">
        <v>5631</v>
      </c>
      <c r="I7970" s="6" t="s">
        <v>5631</v>
      </c>
      <c r="K7970" s="6" t="s">
        <v>724</v>
      </c>
      <c r="L7970" s="6" t="s">
        <v>5631</v>
      </c>
      <c r="M7970" s="6" t="s">
        <v>199</v>
      </c>
      <c r="N7970" s="6" t="s">
        <v>1562</v>
      </c>
    </row>
    <row r="7971" spans="1:14" ht="15" customHeight="1">
      <c r="B7971" s="6" t="s">
        <v>4803</v>
      </c>
      <c r="G7971" s="14">
        <f>TRUNC(G7970, 0)</f>
        <v>20330</v>
      </c>
    </row>
    <row r="7972" spans="1:14" ht="15" customHeight="1">
      <c r="A7972" s="6" t="s">
        <v>3802</v>
      </c>
    </row>
    <row r="7973" spans="1:14" ht="15" customHeight="1">
      <c r="B7973" s="6" t="s">
        <v>4803</v>
      </c>
    </row>
    <row r="7974" spans="1:14" ht="15" customHeight="1">
      <c r="A7974" s="6" t="s">
        <v>2270</v>
      </c>
      <c r="B7974" s="6" t="s">
        <v>968</v>
      </c>
      <c r="C7974" s="6" t="s">
        <v>4791</v>
      </c>
      <c r="D7974" s="6">
        <v>1</v>
      </c>
      <c r="E7974" s="15" t="s">
        <v>3317</v>
      </c>
      <c r="F7974" s="15">
        <f>TRUNC(중기기초자료!E724 * 중기전역변수!C19, 1)</f>
        <v>22344.7</v>
      </c>
      <c r="G7974" s="15">
        <f>TRUNC(F7974*D7974, 1)</f>
        <v>22344.7</v>
      </c>
      <c r="H7974" s="6" t="s">
        <v>5631</v>
      </c>
      <c r="I7974" s="6" t="s">
        <v>5176</v>
      </c>
      <c r="K7974" s="6" t="s">
        <v>4875</v>
      </c>
      <c r="L7974" s="6" t="s">
        <v>5631</v>
      </c>
      <c r="M7974" s="6" t="s">
        <v>4927</v>
      </c>
    </row>
    <row r="7975" spans="1:14" ht="15" customHeight="1">
      <c r="B7975" s="6" t="s">
        <v>4803</v>
      </c>
      <c r="G7975" s="14">
        <f>TRUNC(G7974, 0)</f>
        <v>22344</v>
      </c>
    </row>
    <row r="7976" spans="1:14" ht="15" customHeight="1">
      <c r="B7976" s="6" t="s">
        <v>588</v>
      </c>
      <c r="G7976" s="14">
        <f>TRUNC(G7971+G7973+G7975, 0)</f>
        <v>42674</v>
      </c>
    </row>
    <row r="7977" spans="1:14" ht="15" customHeight="1">
      <c r="A7977" s="13"/>
      <c r="B7977" s="13"/>
      <c r="C7977" s="13"/>
      <c r="D7977" s="13"/>
      <c r="E7977" s="13"/>
      <c r="F7977" s="13"/>
      <c r="G7977" s="13"/>
      <c r="H7977" s="13"/>
    </row>
    <row r="7978" spans="1:14" ht="15" customHeight="1">
      <c r="A7978" s="13" t="s">
        <v>4970</v>
      </c>
      <c r="B7978" s="13" t="s">
        <v>4399</v>
      </c>
      <c r="C7978" s="13"/>
      <c r="D7978" s="13"/>
      <c r="E7978" s="13"/>
      <c r="F7978" s="13"/>
      <c r="G7978" s="13"/>
      <c r="H7978" s="13"/>
      <c r="I7978" s="6" t="s">
        <v>5631</v>
      </c>
      <c r="J7978" s="6" t="s">
        <v>5401</v>
      </c>
    </row>
    <row r="7979" spans="1:14" ht="15" customHeight="1">
      <c r="A7979" s="13" t="s">
        <v>1567</v>
      </c>
      <c r="B7979" s="13" t="s">
        <v>1266</v>
      </c>
      <c r="C7979" s="13"/>
      <c r="D7979" s="13"/>
      <c r="E7979" s="13"/>
      <c r="F7979" s="13"/>
      <c r="G7979" s="13"/>
      <c r="H7979" s="13"/>
    </row>
    <row r="7980" spans="1:14" ht="15" customHeight="1">
      <c r="A7980" s="5" t="s">
        <v>4302</v>
      </c>
      <c r="B7980" s="5"/>
      <c r="C7980" s="5" t="s">
        <v>2755</v>
      </c>
      <c r="D7980" s="5" t="s">
        <v>182</v>
      </c>
      <c r="E7980" s="5" t="s">
        <v>5266</v>
      </c>
      <c r="F7980" s="5" t="s">
        <v>1321</v>
      </c>
      <c r="G7980" s="5" t="s">
        <v>780</v>
      </c>
      <c r="H7980" s="5" t="s">
        <v>1458</v>
      </c>
    </row>
    <row r="7981" spans="1:14" ht="15" customHeight="1">
      <c r="A7981" s="6" t="s">
        <v>405</v>
      </c>
      <c r="B7981" s="6" t="s">
        <v>3459</v>
      </c>
      <c r="C7981" s="6" t="s">
        <v>2710</v>
      </c>
      <c r="D7981" s="6">
        <f>(469 + 391 + 367)*10^-4</f>
        <v>0.1227</v>
      </c>
      <c r="E7981" s="14" t="s">
        <v>4463</v>
      </c>
      <c r="F7981" s="14">
        <f>TRUNC(중기기초자료!F693 * 중기전역변수!C5/1000,0)</f>
        <v>222889</v>
      </c>
      <c r="G7981" s="15">
        <f>TRUNC(F7981*D7981, 1)</f>
        <v>27348.400000000001</v>
      </c>
      <c r="H7981" s="6" t="s">
        <v>5631</v>
      </c>
      <c r="I7981" s="6" t="s">
        <v>5631</v>
      </c>
      <c r="K7981" s="6" t="s">
        <v>724</v>
      </c>
      <c r="L7981" s="6" t="s">
        <v>5631</v>
      </c>
      <c r="M7981" s="6" t="s">
        <v>1409</v>
      </c>
      <c r="N7981" s="6" t="s">
        <v>1562</v>
      </c>
    </row>
    <row r="7982" spans="1:14" ht="15" customHeight="1">
      <c r="B7982" s="6" t="s">
        <v>4803</v>
      </c>
      <c r="G7982" s="14">
        <f>TRUNC(G7981, 0)</f>
        <v>27348</v>
      </c>
    </row>
    <row r="7983" spans="1:14" ht="15" customHeight="1">
      <c r="A7983" s="6" t="s">
        <v>3802</v>
      </c>
    </row>
    <row r="7984" spans="1:14" ht="15" customHeight="1">
      <c r="B7984" s="6" t="s">
        <v>4803</v>
      </c>
    </row>
    <row r="7985" spans="1:14" ht="15" customHeight="1">
      <c r="A7985" s="6" t="s">
        <v>2270</v>
      </c>
      <c r="B7985" s="6" t="s">
        <v>968</v>
      </c>
      <c r="C7985" s="6" t="s">
        <v>4791</v>
      </c>
      <c r="D7985" s="6">
        <v>1</v>
      </c>
      <c r="E7985" s="15" t="s">
        <v>3317</v>
      </c>
      <c r="F7985" s="15">
        <f>TRUNC(중기기초자료!E724 * 중기전역변수!C19, 1)</f>
        <v>22344.7</v>
      </c>
      <c r="G7985" s="15">
        <f>TRUNC(F7985*D7985, 1)</f>
        <v>22344.7</v>
      </c>
      <c r="H7985" s="6" t="s">
        <v>5631</v>
      </c>
      <c r="I7985" s="6" t="s">
        <v>5176</v>
      </c>
      <c r="K7985" s="6" t="s">
        <v>4875</v>
      </c>
      <c r="L7985" s="6" t="s">
        <v>5631</v>
      </c>
      <c r="M7985" s="6" t="s">
        <v>4927</v>
      </c>
    </row>
    <row r="7986" spans="1:14" ht="15" customHeight="1">
      <c r="B7986" s="6" t="s">
        <v>4803</v>
      </c>
      <c r="G7986" s="14">
        <f>TRUNC(G7985, 0)</f>
        <v>22344</v>
      </c>
    </row>
    <row r="7987" spans="1:14" ht="15" customHeight="1">
      <c r="B7987" s="6" t="s">
        <v>588</v>
      </c>
      <c r="G7987" s="14">
        <f>TRUNC(G7982+G7984+G7986, 0)</f>
        <v>49692</v>
      </c>
    </row>
    <row r="7988" spans="1:14" ht="15" customHeight="1">
      <c r="A7988" s="13"/>
      <c r="B7988" s="13"/>
      <c r="C7988" s="13"/>
      <c r="D7988" s="13"/>
      <c r="E7988" s="13"/>
      <c r="F7988" s="13"/>
      <c r="G7988" s="13"/>
      <c r="H7988" s="13"/>
    </row>
    <row r="7989" spans="1:14" ht="15" customHeight="1">
      <c r="A7989" s="13" t="s">
        <v>4970</v>
      </c>
      <c r="B7989" s="13" t="s">
        <v>4608</v>
      </c>
      <c r="C7989" s="13"/>
      <c r="D7989" s="13"/>
      <c r="E7989" s="13"/>
      <c r="F7989" s="13"/>
      <c r="G7989" s="13"/>
      <c r="H7989" s="13"/>
      <c r="I7989" s="6" t="s">
        <v>5631</v>
      </c>
      <c r="J7989" s="6" t="s">
        <v>1545</v>
      </c>
    </row>
    <row r="7990" spans="1:14" ht="15" customHeight="1">
      <c r="A7990" s="13" t="s">
        <v>1567</v>
      </c>
      <c r="B7990" s="13" t="s">
        <v>4567</v>
      </c>
      <c r="C7990" s="13"/>
      <c r="D7990" s="13"/>
      <c r="E7990" s="13"/>
      <c r="F7990" s="13"/>
      <c r="G7990" s="13"/>
      <c r="H7990" s="13"/>
    </row>
    <row r="7991" spans="1:14" ht="15" customHeight="1">
      <c r="A7991" s="5" t="s">
        <v>4302</v>
      </c>
      <c r="B7991" s="5"/>
      <c r="C7991" s="5" t="s">
        <v>2755</v>
      </c>
      <c r="D7991" s="5" t="s">
        <v>182</v>
      </c>
      <c r="E7991" s="5" t="s">
        <v>5266</v>
      </c>
      <c r="F7991" s="5" t="s">
        <v>1321</v>
      </c>
      <c r="G7991" s="5" t="s">
        <v>780</v>
      </c>
      <c r="H7991" s="5" t="s">
        <v>1458</v>
      </c>
    </row>
    <row r="7992" spans="1:14" ht="15" customHeight="1">
      <c r="A7992" s="6" t="s">
        <v>405</v>
      </c>
      <c r="B7992" s="6" t="s">
        <v>3459</v>
      </c>
      <c r="C7992" s="6" t="s">
        <v>2264</v>
      </c>
      <c r="D7992" s="6">
        <f>(469 + 391 + 367)*10^-4</f>
        <v>0.1227</v>
      </c>
      <c r="E7992" s="14" t="s">
        <v>4463</v>
      </c>
      <c r="F7992" s="14">
        <f>TRUNC(중기기초자료!F694 * 중기전역변수!C5/1000,0)</f>
        <v>353726</v>
      </c>
      <c r="G7992" s="15">
        <f>TRUNC(F7992*D7992, 1)</f>
        <v>43402.1</v>
      </c>
      <c r="H7992" s="6" t="s">
        <v>5631</v>
      </c>
      <c r="I7992" s="6" t="s">
        <v>5631</v>
      </c>
      <c r="K7992" s="6" t="s">
        <v>724</v>
      </c>
      <c r="L7992" s="6" t="s">
        <v>5631</v>
      </c>
      <c r="M7992" s="6" t="s">
        <v>3082</v>
      </c>
      <c r="N7992" s="6" t="s">
        <v>1562</v>
      </c>
    </row>
    <row r="7993" spans="1:14" ht="15" customHeight="1">
      <c r="B7993" s="6" t="s">
        <v>4803</v>
      </c>
      <c r="G7993" s="14">
        <f>TRUNC(G7992, 0)</f>
        <v>43402</v>
      </c>
    </row>
    <row r="7994" spans="1:14" ht="15" customHeight="1">
      <c r="A7994" s="6" t="s">
        <v>3802</v>
      </c>
    </row>
    <row r="7995" spans="1:14" ht="15" customHeight="1">
      <c r="B7995" s="6" t="s">
        <v>4803</v>
      </c>
    </row>
    <row r="7996" spans="1:14" ht="15" customHeight="1">
      <c r="A7996" s="6" t="s">
        <v>2270</v>
      </c>
      <c r="B7996" s="6" t="s">
        <v>968</v>
      </c>
      <c r="C7996" s="6" t="s">
        <v>4791</v>
      </c>
      <c r="D7996" s="6">
        <v>1</v>
      </c>
      <c r="E7996" s="15" t="s">
        <v>3317</v>
      </c>
      <c r="F7996" s="15">
        <f>TRUNC(중기기초자료!E724 * 중기전역변수!C19, 1)</f>
        <v>22344.7</v>
      </c>
      <c r="G7996" s="15">
        <f>TRUNC(F7996*D7996, 1)</f>
        <v>22344.7</v>
      </c>
      <c r="H7996" s="6" t="s">
        <v>5631</v>
      </c>
      <c r="I7996" s="6" t="s">
        <v>5176</v>
      </c>
      <c r="K7996" s="6" t="s">
        <v>4875</v>
      </c>
      <c r="L7996" s="6" t="s">
        <v>5631</v>
      </c>
      <c r="M7996" s="6" t="s">
        <v>4927</v>
      </c>
    </row>
    <row r="7997" spans="1:14" ht="15" customHeight="1">
      <c r="B7997" s="6" t="s">
        <v>4803</v>
      </c>
      <c r="G7997" s="14">
        <f>TRUNC(G7996, 0)</f>
        <v>22344</v>
      </c>
    </row>
    <row r="7998" spans="1:14" ht="15" customHeight="1">
      <c r="B7998" s="6" t="s">
        <v>588</v>
      </c>
      <c r="G7998" s="14">
        <f>TRUNC(G7993+G7995+G7997, 0)</f>
        <v>65746</v>
      </c>
    </row>
    <row r="7999" spans="1:14" ht="15" customHeight="1">
      <c r="A7999" s="13"/>
      <c r="B7999" s="13"/>
      <c r="C7999" s="13"/>
      <c r="D7999" s="13"/>
      <c r="E7999" s="13"/>
      <c r="F7999" s="13"/>
      <c r="G7999" s="13"/>
      <c r="H7999" s="13"/>
    </row>
    <row r="8000" spans="1:14" ht="15" customHeight="1">
      <c r="A8000" s="13" t="s">
        <v>4970</v>
      </c>
      <c r="B8000" s="13" t="s">
        <v>2069</v>
      </c>
      <c r="C8000" s="13"/>
      <c r="D8000" s="13"/>
      <c r="E8000" s="13"/>
      <c r="F8000" s="13"/>
      <c r="G8000" s="13"/>
      <c r="H8000" s="13"/>
      <c r="I8000" s="6" t="s">
        <v>5631</v>
      </c>
      <c r="J8000" s="6" t="s">
        <v>749</v>
      </c>
    </row>
    <row r="8001" spans="1:14" ht="15" customHeight="1">
      <c r="A8001" s="13" t="s">
        <v>1567</v>
      </c>
      <c r="B8001" s="13" t="s">
        <v>5470</v>
      </c>
      <c r="C8001" s="13"/>
      <c r="D8001" s="13"/>
      <c r="E8001" s="13"/>
      <c r="F8001" s="13"/>
      <c r="G8001" s="13"/>
      <c r="H8001" s="13"/>
    </row>
    <row r="8002" spans="1:14" ht="15" customHeight="1">
      <c r="A8002" s="5" t="s">
        <v>4302</v>
      </c>
      <c r="B8002" s="5"/>
      <c r="C8002" s="5" t="s">
        <v>2755</v>
      </c>
      <c r="D8002" s="5" t="s">
        <v>182</v>
      </c>
      <c r="E8002" s="5" t="s">
        <v>5266</v>
      </c>
      <c r="F8002" s="5" t="s">
        <v>1321</v>
      </c>
      <c r="G8002" s="5" t="s">
        <v>780</v>
      </c>
      <c r="H8002" s="5" t="s">
        <v>1458</v>
      </c>
    </row>
    <row r="8003" spans="1:14" ht="15" customHeight="1">
      <c r="A8003" s="6" t="s">
        <v>405</v>
      </c>
      <c r="B8003" s="6" t="s">
        <v>3459</v>
      </c>
      <c r="C8003" s="6" t="s">
        <v>5571</v>
      </c>
      <c r="D8003" s="6">
        <f>(469 + 391 + 367)*10^-4</f>
        <v>0.1227</v>
      </c>
      <c r="E8003" s="14" t="s">
        <v>4463</v>
      </c>
      <c r="F8003" s="14">
        <f>TRUNC(중기기초자료!F695 * 중기전역변수!C5/1000,0)</f>
        <v>422694</v>
      </c>
      <c r="G8003" s="15">
        <f>TRUNC(F8003*D8003, 1)</f>
        <v>51864.5</v>
      </c>
      <c r="H8003" s="6" t="s">
        <v>5631</v>
      </c>
      <c r="I8003" s="6" t="s">
        <v>5631</v>
      </c>
      <c r="K8003" s="6" t="s">
        <v>724</v>
      </c>
      <c r="L8003" s="6" t="s">
        <v>5631</v>
      </c>
      <c r="M8003" s="6" t="s">
        <v>4673</v>
      </c>
      <c r="N8003" s="6" t="s">
        <v>3564</v>
      </c>
    </row>
    <row r="8004" spans="1:14" ht="15" customHeight="1">
      <c r="B8004" s="6" t="s">
        <v>4803</v>
      </c>
      <c r="G8004" s="14">
        <f>TRUNC(G8003, 0)</f>
        <v>51864</v>
      </c>
    </row>
    <row r="8005" spans="1:14" ht="15" customHeight="1">
      <c r="A8005" s="6" t="s">
        <v>3802</v>
      </c>
    </row>
    <row r="8006" spans="1:14" ht="15" customHeight="1">
      <c r="B8006" s="6" t="s">
        <v>4803</v>
      </c>
    </row>
    <row r="8007" spans="1:14" ht="15" customHeight="1">
      <c r="A8007" s="6" t="s">
        <v>2270</v>
      </c>
      <c r="B8007" s="6" t="s">
        <v>968</v>
      </c>
      <c r="C8007" s="6" t="s">
        <v>4791</v>
      </c>
      <c r="D8007" s="6">
        <v>1</v>
      </c>
      <c r="E8007" s="15" t="s">
        <v>3317</v>
      </c>
      <c r="F8007" s="15">
        <f>TRUNC(중기기초자료!E724 * 중기전역변수!C19, 1)</f>
        <v>22344.7</v>
      </c>
      <c r="G8007" s="15">
        <f>TRUNC(F8007*D8007, 1)</f>
        <v>22344.7</v>
      </c>
      <c r="H8007" s="6" t="s">
        <v>5631</v>
      </c>
      <c r="I8007" s="6" t="s">
        <v>5176</v>
      </c>
      <c r="K8007" s="6" t="s">
        <v>4875</v>
      </c>
      <c r="L8007" s="6" t="s">
        <v>5631</v>
      </c>
      <c r="M8007" s="6" t="s">
        <v>4927</v>
      </c>
    </row>
    <row r="8008" spans="1:14" ht="15" customHeight="1">
      <c r="B8008" s="6" t="s">
        <v>4803</v>
      </c>
      <c r="G8008" s="14">
        <f>TRUNC(G8007, 0)</f>
        <v>22344</v>
      </c>
    </row>
    <row r="8009" spans="1:14" ht="15" customHeight="1">
      <c r="B8009" s="6" t="s">
        <v>588</v>
      </c>
      <c r="G8009" s="14">
        <f>TRUNC(G8004+G8006+G8008, 0)</f>
        <v>74208</v>
      </c>
    </row>
    <row r="8010" spans="1:14" ht="15" customHeight="1">
      <c r="A8010" s="13"/>
      <c r="B8010" s="13"/>
      <c r="C8010" s="13"/>
      <c r="D8010" s="13"/>
      <c r="E8010" s="13"/>
      <c r="F8010" s="13"/>
      <c r="G8010" s="13"/>
      <c r="H8010" s="13"/>
    </row>
    <row r="8011" spans="1:14" ht="15" customHeight="1">
      <c r="A8011" s="13" t="s">
        <v>4970</v>
      </c>
      <c r="B8011" s="13" t="s">
        <v>3401</v>
      </c>
      <c r="C8011" s="13"/>
      <c r="D8011" s="13"/>
      <c r="E8011" s="13"/>
      <c r="F8011" s="13"/>
      <c r="G8011" s="13"/>
      <c r="H8011" s="13"/>
      <c r="I8011" s="6" t="s">
        <v>5631</v>
      </c>
      <c r="J8011" s="6" t="s">
        <v>3961</v>
      </c>
    </row>
    <row r="8012" spans="1:14" ht="15" customHeight="1">
      <c r="A8012" s="13" t="s">
        <v>1567</v>
      </c>
      <c r="B8012" s="13" t="s">
        <v>3110</v>
      </c>
      <c r="C8012" s="13"/>
      <c r="D8012" s="13"/>
      <c r="E8012" s="13"/>
      <c r="F8012" s="13"/>
      <c r="G8012" s="13"/>
      <c r="H8012" s="13"/>
    </row>
    <row r="8013" spans="1:14" ht="15" customHeight="1">
      <c r="A8013" s="5" t="s">
        <v>4302</v>
      </c>
      <c r="B8013" s="5"/>
      <c r="C8013" s="5" t="s">
        <v>2755</v>
      </c>
      <c r="D8013" s="5" t="s">
        <v>182</v>
      </c>
      <c r="E8013" s="5" t="s">
        <v>5266</v>
      </c>
      <c r="F8013" s="5" t="s">
        <v>1321</v>
      </c>
      <c r="G8013" s="5" t="s">
        <v>780</v>
      </c>
      <c r="H8013" s="5" t="s">
        <v>1458</v>
      </c>
    </row>
    <row r="8014" spans="1:14" ht="15" customHeight="1">
      <c r="A8014" s="6" t="s">
        <v>405</v>
      </c>
      <c r="B8014" s="6" t="s">
        <v>3983</v>
      </c>
      <c r="C8014" s="6" t="s">
        <v>3263</v>
      </c>
      <c r="D8014" s="6">
        <f>(563 + 438 + 372)*10^-4</f>
        <v>0.13730000000000001</v>
      </c>
      <c r="E8014" s="14" t="s">
        <v>4463</v>
      </c>
      <c r="F8014" s="14">
        <f>TRUNC(중기기초자료!F696 * 중기전역변수!C5/1000,0)</f>
        <v>28893</v>
      </c>
      <c r="G8014" s="15">
        <f>TRUNC(F8014*D8014, 1)</f>
        <v>3967</v>
      </c>
      <c r="H8014" s="6" t="s">
        <v>5631</v>
      </c>
      <c r="I8014" s="6" t="s">
        <v>5631</v>
      </c>
      <c r="K8014" s="6" t="s">
        <v>724</v>
      </c>
      <c r="L8014" s="6" t="s">
        <v>5631</v>
      </c>
      <c r="M8014" s="6" t="s">
        <v>2758</v>
      </c>
      <c r="N8014" s="6" t="s">
        <v>2142</v>
      </c>
    </row>
    <row r="8015" spans="1:14" ht="15" customHeight="1">
      <c r="B8015" s="6" t="s">
        <v>4803</v>
      </c>
      <c r="G8015" s="14">
        <f>TRUNC(G8014, 0)</f>
        <v>3967</v>
      </c>
    </row>
    <row r="8016" spans="1:14" ht="15" customHeight="1">
      <c r="A8016" s="6" t="s">
        <v>3802</v>
      </c>
      <c r="B8016" s="6" t="s">
        <v>2171</v>
      </c>
      <c r="C8016" s="6" t="s">
        <v>4283</v>
      </c>
      <c r="D8016" s="6">
        <v>1.9</v>
      </c>
      <c r="E8016" s="16" t="s">
        <v>5542</v>
      </c>
      <c r="F8016" s="16">
        <f>중기기초자료!D731</f>
        <v>1223</v>
      </c>
      <c r="G8016" s="15">
        <f>TRUNC(F8016*D8016, 1)</f>
        <v>2323.6999999999998</v>
      </c>
      <c r="H8016" s="6" t="s">
        <v>5631</v>
      </c>
      <c r="I8016" s="6" t="s">
        <v>5631</v>
      </c>
      <c r="K8016" s="6" t="s">
        <v>3386</v>
      </c>
      <c r="L8016" s="6" t="s">
        <v>5631</v>
      </c>
      <c r="M8016" s="6" t="s">
        <v>1155</v>
      </c>
    </row>
    <row r="8017" spans="1:14" ht="15" customHeight="1">
      <c r="B8017" s="6" t="s">
        <v>1786</v>
      </c>
      <c r="C8017" s="6" t="s">
        <v>4283</v>
      </c>
      <c r="D8017" s="6">
        <v>63</v>
      </c>
      <c r="E8017" s="16" t="s">
        <v>2305</v>
      </c>
      <c r="F8017" s="16">
        <v>0</v>
      </c>
      <c r="G8017" s="15">
        <f>TRUNC((G8016) * D8017/100, 1)</f>
        <v>1463.9</v>
      </c>
      <c r="H8017" s="6" t="s">
        <v>5631</v>
      </c>
      <c r="I8017" s="6" t="s">
        <v>5631</v>
      </c>
      <c r="K8017" s="6" t="s">
        <v>2015</v>
      </c>
      <c r="L8017" s="6" t="s">
        <v>5631</v>
      </c>
      <c r="M8017" s="6" t="s">
        <v>3749</v>
      </c>
      <c r="N8017" s="6" t="s">
        <v>5631</v>
      </c>
    </row>
    <row r="8018" spans="1:14" ht="15" customHeight="1">
      <c r="B8018" s="6" t="s">
        <v>4803</v>
      </c>
      <c r="G8018" s="14">
        <f>TRUNC(G8016+G8017, 0)</f>
        <v>3787</v>
      </c>
    </row>
    <row r="8019" spans="1:14" ht="15" customHeight="1">
      <c r="A8019" s="6" t="s">
        <v>2270</v>
      </c>
      <c r="B8019" s="6" t="s">
        <v>968</v>
      </c>
      <c r="C8019" s="6" t="s">
        <v>4840</v>
      </c>
      <c r="D8019" s="6">
        <v>3</v>
      </c>
      <c r="E8019" s="15" t="s">
        <v>3317</v>
      </c>
      <c r="F8019" s="15">
        <f>TRUNC(중기기초자료!E724 * 중기전역변수!C19, 1)</f>
        <v>22344.7</v>
      </c>
      <c r="G8019" s="15">
        <f>TRUNC(F8019*D8019, 1)</f>
        <v>67034.100000000006</v>
      </c>
      <c r="H8019" s="6" t="s">
        <v>5631</v>
      </c>
      <c r="I8019" s="6" t="s">
        <v>5631</v>
      </c>
      <c r="K8019" s="6" t="s">
        <v>4875</v>
      </c>
      <c r="L8019" s="6" t="s">
        <v>5631</v>
      </c>
      <c r="M8019" s="6" t="s">
        <v>4927</v>
      </c>
    </row>
    <row r="8020" spans="1:14" ht="15" customHeight="1">
      <c r="B8020" s="6" t="s">
        <v>4803</v>
      </c>
      <c r="G8020" s="14">
        <f>TRUNC(G8019, 0)</f>
        <v>67034</v>
      </c>
    </row>
    <row r="8021" spans="1:14" ht="15" customHeight="1">
      <c r="B8021" s="6" t="s">
        <v>588</v>
      </c>
      <c r="G8021" s="14">
        <f>TRUNC(G8015+G8018+G8020, 0)</f>
        <v>74788</v>
      </c>
    </row>
    <row r="8022" spans="1:14" ht="15" customHeight="1">
      <c r="A8022" s="13"/>
      <c r="B8022" s="13"/>
      <c r="C8022" s="13"/>
      <c r="D8022" s="13"/>
      <c r="E8022" s="13"/>
      <c r="F8022" s="13"/>
      <c r="G8022" s="13"/>
      <c r="H8022" s="13"/>
    </row>
    <row r="8023" spans="1:14" ht="15" customHeight="1">
      <c r="A8023" s="13" t="s">
        <v>4970</v>
      </c>
      <c r="B8023" s="13" t="s">
        <v>605</v>
      </c>
      <c r="C8023" s="13"/>
      <c r="D8023" s="13"/>
      <c r="E8023" s="13"/>
      <c r="F8023" s="13"/>
      <c r="G8023" s="13"/>
      <c r="H8023" s="13"/>
      <c r="I8023" s="6" t="s">
        <v>5631</v>
      </c>
      <c r="J8023" s="6" t="s">
        <v>5516</v>
      </c>
    </row>
    <row r="8024" spans="1:14" ht="15" customHeight="1">
      <c r="A8024" s="13" t="s">
        <v>1567</v>
      </c>
      <c r="B8024" s="13" t="s">
        <v>307</v>
      </c>
      <c r="C8024" s="13"/>
      <c r="D8024" s="13"/>
      <c r="E8024" s="13"/>
      <c r="F8024" s="13"/>
      <c r="G8024" s="13"/>
      <c r="H8024" s="13"/>
    </row>
    <row r="8025" spans="1:14" ht="15" customHeight="1">
      <c r="A8025" s="5" t="s">
        <v>4302</v>
      </c>
      <c r="B8025" s="5"/>
      <c r="C8025" s="5" t="s">
        <v>2755</v>
      </c>
      <c r="D8025" s="5" t="s">
        <v>182</v>
      </c>
      <c r="E8025" s="5" t="s">
        <v>5266</v>
      </c>
      <c r="F8025" s="5" t="s">
        <v>1321</v>
      </c>
      <c r="G8025" s="5" t="s">
        <v>780</v>
      </c>
      <c r="H8025" s="5" t="s">
        <v>1458</v>
      </c>
    </row>
    <row r="8026" spans="1:14" ht="15" customHeight="1">
      <c r="A8026" s="6" t="s">
        <v>405</v>
      </c>
      <c r="B8026" s="6" t="s">
        <v>3983</v>
      </c>
      <c r="C8026" s="6" t="s">
        <v>4154</v>
      </c>
      <c r="D8026" s="6">
        <f>(563 + 438 + 372)*10^-4</f>
        <v>0.13730000000000001</v>
      </c>
      <c r="E8026" s="14" t="s">
        <v>4463</v>
      </c>
      <c r="F8026" s="14">
        <f>TRUNC(중기기초자료!F697 * 중기전역변수!C5/1000,0)</f>
        <v>38079</v>
      </c>
      <c r="G8026" s="15">
        <f>TRUNC(F8026*D8026, 1)</f>
        <v>5228.2</v>
      </c>
      <c r="H8026" s="6" t="s">
        <v>5631</v>
      </c>
      <c r="I8026" s="6" t="s">
        <v>5631</v>
      </c>
      <c r="K8026" s="6" t="s">
        <v>724</v>
      </c>
      <c r="L8026" s="6" t="s">
        <v>5631</v>
      </c>
      <c r="M8026" s="6" t="s">
        <v>1119</v>
      </c>
      <c r="N8026" s="6" t="s">
        <v>2142</v>
      </c>
    </row>
    <row r="8027" spans="1:14" ht="15" customHeight="1">
      <c r="B8027" s="6" t="s">
        <v>4803</v>
      </c>
      <c r="G8027" s="14">
        <f>TRUNC(G8026, 0)</f>
        <v>5228</v>
      </c>
    </row>
    <row r="8028" spans="1:14" ht="15" customHeight="1">
      <c r="A8028" s="6" t="s">
        <v>3802</v>
      </c>
      <c r="B8028" s="6" t="s">
        <v>2171</v>
      </c>
      <c r="C8028" s="6" t="s">
        <v>4283</v>
      </c>
      <c r="D8028" s="6">
        <v>2.5</v>
      </c>
      <c r="E8028" s="16" t="s">
        <v>5542</v>
      </c>
      <c r="F8028" s="16">
        <f>중기기초자료!D731</f>
        <v>1223</v>
      </c>
      <c r="G8028" s="15">
        <f>TRUNC(F8028*D8028, 1)</f>
        <v>3057.5</v>
      </c>
      <c r="H8028" s="6" t="s">
        <v>5631</v>
      </c>
      <c r="I8028" s="6" t="s">
        <v>5631</v>
      </c>
      <c r="K8028" s="6" t="s">
        <v>3386</v>
      </c>
      <c r="L8028" s="6" t="s">
        <v>5631</v>
      </c>
      <c r="M8028" s="6" t="s">
        <v>1155</v>
      </c>
    </row>
    <row r="8029" spans="1:14" ht="15" customHeight="1">
      <c r="B8029" s="6" t="s">
        <v>1786</v>
      </c>
      <c r="C8029" s="6" t="s">
        <v>4283</v>
      </c>
      <c r="D8029" s="6">
        <v>63</v>
      </c>
      <c r="E8029" s="16" t="s">
        <v>2305</v>
      </c>
      <c r="F8029" s="16">
        <v>0</v>
      </c>
      <c r="G8029" s="15">
        <f>TRUNC((G8028) * D8029/100, 1)</f>
        <v>1926.2</v>
      </c>
      <c r="H8029" s="6" t="s">
        <v>5631</v>
      </c>
      <c r="I8029" s="6" t="s">
        <v>5631</v>
      </c>
      <c r="K8029" s="6" t="s">
        <v>2015</v>
      </c>
      <c r="L8029" s="6" t="s">
        <v>5631</v>
      </c>
      <c r="M8029" s="6" t="s">
        <v>3749</v>
      </c>
      <c r="N8029" s="6" t="s">
        <v>5631</v>
      </c>
    </row>
    <row r="8030" spans="1:14" ht="15" customHeight="1">
      <c r="B8030" s="6" t="s">
        <v>4803</v>
      </c>
      <c r="G8030" s="14">
        <f>TRUNC(G8028+G8029, 0)</f>
        <v>4983</v>
      </c>
    </row>
    <row r="8031" spans="1:14" ht="15" customHeight="1">
      <c r="A8031" s="6" t="s">
        <v>2270</v>
      </c>
      <c r="B8031" s="6" t="s">
        <v>968</v>
      </c>
      <c r="C8031" s="6" t="s">
        <v>4840</v>
      </c>
      <c r="D8031" s="6">
        <v>3</v>
      </c>
      <c r="E8031" s="15" t="s">
        <v>3317</v>
      </c>
      <c r="F8031" s="15">
        <f>TRUNC(중기기초자료!E724 * 중기전역변수!C19, 1)</f>
        <v>22344.7</v>
      </c>
      <c r="G8031" s="15">
        <f>TRUNC(F8031*D8031, 1)</f>
        <v>67034.100000000006</v>
      </c>
      <c r="H8031" s="6" t="s">
        <v>5631</v>
      </c>
      <c r="I8031" s="6" t="s">
        <v>5631</v>
      </c>
      <c r="K8031" s="6" t="s">
        <v>4875</v>
      </c>
      <c r="L8031" s="6" t="s">
        <v>5631</v>
      </c>
      <c r="M8031" s="6" t="s">
        <v>4927</v>
      </c>
    </row>
    <row r="8032" spans="1:14" ht="15" customHeight="1">
      <c r="B8032" s="6" t="s">
        <v>4803</v>
      </c>
      <c r="G8032" s="14">
        <f>TRUNC(G8031, 0)</f>
        <v>67034</v>
      </c>
    </row>
    <row r="8033" spans="1:14" ht="15" customHeight="1">
      <c r="B8033" s="6" t="s">
        <v>588</v>
      </c>
      <c r="G8033" s="14">
        <f>TRUNC(G8027+G8030+G8032, 0)</f>
        <v>77245</v>
      </c>
    </row>
    <row r="8034" spans="1:14" ht="15" customHeight="1">
      <c r="A8034" s="13"/>
      <c r="B8034" s="13"/>
      <c r="C8034" s="13"/>
      <c r="D8034" s="13"/>
      <c r="E8034" s="13"/>
      <c r="F8034" s="13"/>
      <c r="G8034" s="13"/>
      <c r="H8034" s="13"/>
    </row>
    <row r="8035" spans="1:14" ht="15" customHeight="1">
      <c r="A8035" s="13" t="s">
        <v>4970</v>
      </c>
      <c r="B8035" s="13" t="s">
        <v>5510</v>
      </c>
      <c r="C8035" s="13"/>
      <c r="D8035" s="13"/>
      <c r="E8035" s="13"/>
      <c r="F8035" s="13"/>
      <c r="G8035" s="13"/>
      <c r="H8035" s="13"/>
      <c r="I8035" s="6" t="s">
        <v>5631</v>
      </c>
      <c r="J8035" s="6" t="s">
        <v>3310</v>
      </c>
    </row>
    <row r="8036" spans="1:14" ht="15" customHeight="1">
      <c r="A8036" s="13" t="s">
        <v>1567</v>
      </c>
      <c r="B8036" s="13" t="s">
        <v>3994</v>
      </c>
      <c r="C8036" s="13"/>
      <c r="D8036" s="13"/>
      <c r="E8036" s="13"/>
      <c r="F8036" s="13"/>
      <c r="G8036" s="13"/>
      <c r="H8036" s="13"/>
    </row>
    <row r="8037" spans="1:14" ht="15" customHeight="1">
      <c r="A8037" s="5" t="s">
        <v>4302</v>
      </c>
      <c r="B8037" s="5"/>
      <c r="C8037" s="5" t="s">
        <v>2755</v>
      </c>
      <c r="D8037" s="5" t="s">
        <v>182</v>
      </c>
      <c r="E8037" s="5" t="s">
        <v>5266</v>
      </c>
      <c r="F8037" s="5" t="s">
        <v>1321</v>
      </c>
      <c r="G8037" s="5" t="s">
        <v>780</v>
      </c>
      <c r="H8037" s="5" t="s">
        <v>1458</v>
      </c>
    </row>
    <row r="8038" spans="1:14" ht="15" customHeight="1">
      <c r="A8038" s="6" t="s">
        <v>405</v>
      </c>
      <c r="B8038" s="6" t="s">
        <v>5028</v>
      </c>
      <c r="C8038" s="6" t="s">
        <v>4380</v>
      </c>
      <c r="D8038" s="6">
        <f>(469 + 365 + 367)*10^-4</f>
        <v>0.12010000000000001</v>
      </c>
      <c r="E8038" s="14" t="s">
        <v>740</v>
      </c>
      <c r="F8038" s="14">
        <f>중기기초자료!F698</f>
        <v>29077</v>
      </c>
      <c r="G8038" s="15">
        <f>TRUNC(F8038*D8038, 1)</f>
        <v>3492.1</v>
      </c>
      <c r="H8038" s="6" t="s">
        <v>5631</v>
      </c>
      <c r="I8038" s="6" t="s">
        <v>5631</v>
      </c>
      <c r="K8038" s="6" t="s">
        <v>724</v>
      </c>
      <c r="L8038" s="6" t="s">
        <v>5631</v>
      </c>
      <c r="M8038" s="6" t="s">
        <v>1839</v>
      </c>
      <c r="N8038" s="6" t="s">
        <v>889</v>
      </c>
    </row>
    <row r="8039" spans="1:14" ht="15" customHeight="1">
      <c r="B8039" s="6" t="s">
        <v>4803</v>
      </c>
      <c r="G8039" s="14">
        <f>TRUNC(G8038, 0)</f>
        <v>3492</v>
      </c>
    </row>
    <row r="8040" spans="1:14" ht="15" customHeight="1">
      <c r="A8040" s="6" t="s">
        <v>3802</v>
      </c>
    </row>
    <row r="8041" spans="1:14" ht="15" customHeight="1">
      <c r="B8041" s="6" t="s">
        <v>4803</v>
      </c>
    </row>
    <row r="8042" spans="1:14" ht="15" customHeight="1">
      <c r="A8042" s="6" t="s">
        <v>2270</v>
      </c>
      <c r="B8042" s="6" t="s">
        <v>968</v>
      </c>
      <c r="C8042" s="6" t="s">
        <v>4840</v>
      </c>
      <c r="D8042" s="6">
        <v>1</v>
      </c>
      <c r="E8042" s="15" t="s">
        <v>3317</v>
      </c>
      <c r="F8042" s="15">
        <f>TRUNC(중기기초자료!E724 * 중기전역변수!C19, 1)</f>
        <v>22344.7</v>
      </c>
      <c r="G8042" s="15">
        <f>TRUNC(F8042*D8042, 1)</f>
        <v>22344.7</v>
      </c>
      <c r="H8042" s="6" t="s">
        <v>5631</v>
      </c>
      <c r="I8042" s="6" t="s">
        <v>5631</v>
      </c>
      <c r="K8042" s="6" t="s">
        <v>4875</v>
      </c>
      <c r="L8042" s="6" t="s">
        <v>5631</v>
      </c>
      <c r="M8042" s="6" t="s">
        <v>4927</v>
      </c>
    </row>
    <row r="8043" spans="1:14" ht="15" customHeight="1">
      <c r="B8043" s="6" t="s">
        <v>4803</v>
      </c>
      <c r="G8043" s="14">
        <f>TRUNC(G8042, 0)</f>
        <v>22344</v>
      </c>
    </row>
    <row r="8044" spans="1:14" ht="15" customHeight="1">
      <c r="B8044" s="6" t="s">
        <v>588</v>
      </c>
      <c r="G8044" s="14">
        <f>TRUNC(G8039+G8041+G8043, 0)</f>
        <v>25836</v>
      </c>
    </row>
    <row r="8045" spans="1:14" ht="15" customHeight="1">
      <c r="A8045" s="13"/>
      <c r="B8045" s="13"/>
      <c r="C8045" s="13"/>
      <c r="D8045" s="13"/>
      <c r="E8045" s="13"/>
      <c r="F8045" s="13"/>
      <c r="G8045" s="13"/>
      <c r="H8045" s="13"/>
    </row>
    <row r="8046" spans="1:14" ht="15" customHeight="1">
      <c r="A8046" s="13" t="s">
        <v>4970</v>
      </c>
      <c r="B8046" s="13" t="s">
        <v>1712</v>
      </c>
      <c r="C8046" s="13"/>
      <c r="D8046" s="13"/>
      <c r="E8046" s="13"/>
      <c r="F8046" s="13"/>
      <c r="G8046" s="13"/>
      <c r="H8046" s="13"/>
      <c r="I8046" s="6" t="s">
        <v>5631</v>
      </c>
      <c r="J8046" s="6" t="s">
        <v>4687</v>
      </c>
    </row>
    <row r="8047" spans="1:14" ht="15" customHeight="1">
      <c r="A8047" s="13" t="s">
        <v>1567</v>
      </c>
      <c r="B8047" s="13" t="s">
        <v>1574</v>
      </c>
      <c r="C8047" s="13"/>
      <c r="D8047" s="13"/>
      <c r="E8047" s="13"/>
      <c r="F8047" s="13"/>
      <c r="G8047" s="13"/>
      <c r="H8047" s="13"/>
    </row>
    <row r="8048" spans="1:14" ht="15" customHeight="1">
      <c r="A8048" s="5" t="s">
        <v>4302</v>
      </c>
      <c r="B8048" s="5"/>
      <c r="C8048" s="5" t="s">
        <v>2755</v>
      </c>
      <c r="D8048" s="5" t="s">
        <v>182</v>
      </c>
      <c r="E8048" s="5" t="s">
        <v>5266</v>
      </c>
      <c r="F8048" s="5" t="s">
        <v>1321</v>
      </c>
      <c r="G8048" s="5" t="s">
        <v>780</v>
      </c>
      <c r="H8048" s="5" t="s">
        <v>1458</v>
      </c>
    </row>
    <row r="8049" spans="1:14" ht="15" customHeight="1">
      <c r="A8049" s="6" t="s">
        <v>405</v>
      </c>
      <c r="B8049" s="6" t="s">
        <v>5028</v>
      </c>
      <c r="C8049" s="6" t="s">
        <v>3758</v>
      </c>
      <c r="D8049" s="6">
        <f>(469 + 365 + 367)*10^-4</f>
        <v>0.12010000000000001</v>
      </c>
      <c r="E8049" s="14" t="s">
        <v>740</v>
      </c>
      <c r="F8049" s="14">
        <f>중기기초자료!F699</f>
        <v>36222</v>
      </c>
      <c r="G8049" s="15">
        <f>TRUNC(F8049*D8049, 1)</f>
        <v>4350.2</v>
      </c>
      <c r="H8049" s="6" t="s">
        <v>5631</v>
      </c>
      <c r="I8049" s="6" t="s">
        <v>5631</v>
      </c>
      <c r="K8049" s="6" t="s">
        <v>724</v>
      </c>
      <c r="L8049" s="6" t="s">
        <v>5631</v>
      </c>
      <c r="M8049" s="6" t="s">
        <v>701</v>
      </c>
      <c r="N8049" s="6" t="s">
        <v>1896</v>
      </c>
    </row>
    <row r="8050" spans="1:14" ht="15" customHeight="1">
      <c r="B8050" s="6" t="s">
        <v>4803</v>
      </c>
      <c r="G8050" s="14">
        <f>TRUNC(G8049, 0)</f>
        <v>4350</v>
      </c>
    </row>
    <row r="8051" spans="1:14" ht="15" customHeight="1">
      <c r="A8051" s="6" t="s">
        <v>3802</v>
      </c>
    </row>
    <row r="8052" spans="1:14" ht="15" customHeight="1">
      <c r="B8052" s="6" t="s">
        <v>4803</v>
      </c>
    </row>
    <row r="8053" spans="1:14" ht="15" customHeight="1">
      <c r="A8053" s="6" t="s">
        <v>2270</v>
      </c>
      <c r="B8053" s="6" t="s">
        <v>968</v>
      </c>
      <c r="C8053" s="6" t="s">
        <v>4840</v>
      </c>
      <c r="D8053" s="6">
        <v>1</v>
      </c>
      <c r="E8053" s="15" t="s">
        <v>3317</v>
      </c>
      <c r="F8053" s="15">
        <f>TRUNC(중기기초자료!E724 * 중기전역변수!C19, 1)</f>
        <v>22344.7</v>
      </c>
      <c r="G8053" s="15">
        <f>TRUNC(F8053*D8053, 1)</f>
        <v>22344.7</v>
      </c>
      <c r="H8053" s="6" t="s">
        <v>5631</v>
      </c>
      <c r="I8053" s="6" t="s">
        <v>5631</v>
      </c>
      <c r="K8053" s="6" t="s">
        <v>4875</v>
      </c>
      <c r="L8053" s="6" t="s">
        <v>5631</v>
      </c>
      <c r="M8053" s="6" t="s">
        <v>4927</v>
      </c>
    </row>
    <row r="8054" spans="1:14" ht="15" customHeight="1">
      <c r="B8054" s="6" t="s">
        <v>4803</v>
      </c>
      <c r="G8054" s="14">
        <f>TRUNC(G8053, 0)</f>
        <v>22344</v>
      </c>
    </row>
    <row r="8055" spans="1:14" ht="15" customHeight="1">
      <c r="B8055" s="6" t="s">
        <v>588</v>
      </c>
      <c r="G8055" s="14">
        <f>TRUNC(G8050+G8052+G8054, 0)</f>
        <v>26694</v>
      </c>
    </row>
    <row r="8056" spans="1:14" ht="15" customHeight="1">
      <c r="A8056" s="13"/>
      <c r="B8056" s="13"/>
      <c r="C8056" s="13"/>
      <c r="D8056" s="13"/>
      <c r="E8056" s="13"/>
      <c r="F8056" s="13"/>
      <c r="G8056" s="13"/>
      <c r="H8056" s="13"/>
    </row>
    <row r="8057" spans="1:14" ht="15" customHeight="1">
      <c r="A8057" s="13" t="s">
        <v>4970</v>
      </c>
      <c r="B8057" s="13" t="s">
        <v>1979</v>
      </c>
      <c r="C8057" s="13"/>
      <c r="D8057" s="13"/>
      <c r="E8057" s="13"/>
      <c r="F8057" s="13"/>
      <c r="G8057" s="13"/>
      <c r="H8057" s="13"/>
      <c r="I8057" s="6" t="s">
        <v>5631</v>
      </c>
      <c r="J8057" s="6" t="s">
        <v>5175</v>
      </c>
    </row>
    <row r="8058" spans="1:14" ht="15" customHeight="1">
      <c r="A8058" s="13" t="s">
        <v>1567</v>
      </c>
      <c r="B8058" s="13" t="s">
        <v>3049</v>
      </c>
      <c r="C8058" s="13"/>
      <c r="D8058" s="13"/>
      <c r="E8058" s="13"/>
      <c r="F8058" s="13"/>
      <c r="G8058" s="13"/>
      <c r="H8058" s="13"/>
    </row>
    <row r="8059" spans="1:14" ht="15" customHeight="1">
      <c r="A8059" s="5" t="s">
        <v>4302</v>
      </c>
      <c r="B8059" s="5"/>
      <c r="C8059" s="5" t="s">
        <v>2755</v>
      </c>
      <c r="D8059" s="5" t="s">
        <v>182</v>
      </c>
      <c r="E8059" s="5" t="s">
        <v>5266</v>
      </c>
      <c r="F8059" s="5" t="s">
        <v>1321</v>
      </c>
      <c r="G8059" s="5" t="s">
        <v>780</v>
      </c>
      <c r="H8059" s="5" t="s">
        <v>1458</v>
      </c>
    </row>
    <row r="8060" spans="1:14" ht="15" customHeight="1">
      <c r="A8060" s="6" t="s">
        <v>405</v>
      </c>
      <c r="B8060" s="6" t="s">
        <v>5028</v>
      </c>
      <c r="C8060" s="6" t="s">
        <v>4643</v>
      </c>
      <c r="D8060" s="6">
        <f>(469 + 365 + 367)*10^-4</f>
        <v>0.12010000000000001</v>
      </c>
      <c r="E8060" s="14" t="s">
        <v>740</v>
      </c>
      <c r="F8060" s="14">
        <f>중기기초자료!F700</f>
        <v>40986</v>
      </c>
      <c r="G8060" s="15">
        <f>TRUNC(F8060*D8060, 1)</f>
        <v>4922.3999999999996</v>
      </c>
      <c r="H8060" s="6" t="s">
        <v>5631</v>
      </c>
      <c r="I8060" s="6" t="s">
        <v>5631</v>
      </c>
      <c r="K8060" s="6" t="s">
        <v>724</v>
      </c>
      <c r="L8060" s="6" t="s">
        <v>5631</v>
      </c>
      <c r="M8060" s="6" t="s">
        <v>789</v>
      </c>
      <c r="N8060" s="6" t="s">
        <v>889</v>
      </c>
    </row>
    <row r="8061" spans="1:14" ht="15" customHeight="1">
      <c r="B8061" s="6" t="s">
        <v>4803</v>
      </c>
      <c r="G8061" s="14">
        <f>TRUNC(G8060, 0)</f>
        <v>4922</v>
      </c>
    </row>
    <row r="8062" spans="1:14" ht="15" customHeight="1">
      <c r="A8062" s="6" t="s">
        <v>3802</v>
      </c>
    </row>
    <row r="8063" spans="1:14" ht="15" customHeight="1">
      <c r="B8063" s="6" t="s">
        <v>4803</v>
      </c>
    </row>
    <row r="8064" spans="1:14" ht="15" customHeight="1">
      <c r="A8064" s="6" t="s">
        <v>2270</v>
      </c>
      <c r="B8064" s="6" t="s">
        <v>968</v>
      </c>
      <c r="C8064" s="6" t="s">
        <v>4840</v>
      </c>
      <c r="D8064" s="6">
        <v>1</v>
      </c>
      <c r="E8064" s="15" t="s">
        <v>3317</v>
      </c>
      <c r="F8064" s="15">
        <f>TRUNC(중기기초자료!E724 * 중기전역변수!C19, 1)</f>
        <v>22344.7</v>
      </c>
      <c r="G8064" s="15">
        <f>TRUNC(F8064*D8064, 1)</f>
        <v>22344.7</v>
      </c>
      <c r="H8064" s="6" t="s">
        <v>5631</v>
      </c>
      <c r="I8064" s="6" t="s">
        <v>5631</v>
      </c>
      <c r="K8064" s="6" t="s">
        <v>4875</v>
      </c>
      <c r="L8064" s="6" t="s">
        <v>5631</v>
      </c>
      <c r="M8064" s="6" t="s">
        <v>4927</v>
      </c>
    </row>
    <row r="8065" spans="1:14" ht="15" customHeight="1">
      <c r="B8065" s="6" t="s">
        <v>4803</v>
      </c>
      <c r="G8065" s="14">
        <f>TRUNC(G8064, 0)</f>
        <v>22344</v>
      </c>
    </row>
    <row r="8066" spans="1:14" ht="15" customHeight="1">
      <c r="B8066" s="6" t="s">
        <v>588</v>
      </c>
      <c r="G8066" s="14">
        <f>TRUNC(G8061+G8063+G8065, 0)</f>
        <v>27266</v>
      </c>
    </row>
    <row r="8067" spans="1:14" ht="15" customHeight="1">
      <c r="A8067" s="13"/>
      <c r="B8067" s="13"/>
      <c r="C8067" s="13"/>
      <c r="D8067" s="13"/>
      <c r="E8067" s="13"/>
      <c r="F8067" s="13"/>
      <c r="G8067" s="13"/>
      <c r="H8067" s="13"/>
    </row>
    <row r="8068" spans="1:14" ht="15" customHeight="1">
      <c r="A8068" s="13" t="s">
        <v>4970</v>
      </c>
      <c r="B8068" s="13" t="s">
        <v>2689</v>
      </c>
      <c r="C8068" s="13"/>
      <c r="D8068" s="13"/>
      <c r="E8068" s="13"/>
      <c r="F8068" s="13"/>
      <c r="G8068" s="13"/>
      <c r="H8068" s="13"/>
      <c r="I8068" s="6" t="s">
        <v>5631</v>
      </c>
      <c r="J8068" s="6" t="s">
        <v>2300</v>
      </c>
    </row>
    <row r="8069" spans="1:14" ht="15" customHeight="1">
      <c r="A8069" s="13" t="s">
        <v>1567</v>
      </c>
      <c r="B8069" s="13" t="s">
        <v>3297</v>
      </c>
      <c r="C8069" s="13"/>
      <c r="D8069" s="13"/>
      <c r="E8069" s="13"/>
      <c r="F8069" s="13"/>
      <c r="G8069" s="13"/>
      <c r="H8069" s="13"/>
    </row>
    <row r="8070" spans="1:14" ht="15" customHeight="1">
      <c r="A8070" s="5" t="s">
        <v>4302</v>
      </c>
      <c r="B8070" s="5"/>
      <c r="C8070" s="5" t="s">
        <v>2755</v>
      </c>
      <c r="D8070" s="5" t="s">
        <v>182</v>
      </c>
      <c r="E8070" s="5" t="s">
        <v>5266</v>
      </c>
      <c r="F8070" s="5" t="s">
        <v>1321</v>
      </c>
      <c r="G8070" s="5" t="s">
        <v>780</v>
      </c>
      <c r="H8070" s="5" t="s">
        <v>1458</v>
      </c>
    </row>
    <row r="8071" spans="1:14" ht="15" customHeight="1">
      <c r="A8071" s="6" t="s">
        <v>405</v>
      </c>
      <c r="B8071" s="6" t="s">
        <v>5028</v>
      </c>
      <c r="C8071" s="6" t="s">
        <v>5264</v>
      </c>
      <c r="D8071" s="6">
        <f>(469 + 365 + 367)*10^-4</f>
        <v>0.12010000000000001</v>
      </c>
      <c r="E8071" s="14" t="s">
        <v>740</v>
      </c>
      <c r="F8071" s="14">
        <f>중기기초자료!F701</f>
        <v>48812</v>
      </c>
      <c r="G8071" s="15">
        <f>TRUNC(F8071*D8071, 1)</f>
        <v>5862.3</v>
      </c>
      <c r="H8071" s="6" t="s">
        <v>5631</v>
      </c>
      <c r="I8071" s="6" t="s">
        <v>5631</v>
      </c>
      <c r="K8071" s="6" t="s">
        <v>724</v>
      </c>
      <c r="L8071" s="6" t="s">
        <v>5631</v>
      </c>
      <c r="M8071" s="6" t="s">
        <v>3514</v>
      </c>
      <c r="N8071" s="6" t="s">
        <v>889</v>
      </c>
    </row>
    <row r="8072" spans="1:14" ht="15" customHeight="1">
      <c r="B8072" s="6" t="s">
        <v>4803</v>
      </c>
      <c r="G8072" s="14">
        <f>TRUNC(G8071, 0)</f>
        <v>5862</v>
      </c>
    </row>
    <row r="8073" spans="1:14" ht="15" customHeight="1">
      <c r="A8073" s="6" t="s">
        <v>3802</v>
      </c>
    </row>
    <row r="8074" spans="1:14" ht="15" customHeight="1">
      <c r="B8074" s="6" t="s">
        <v>4803</v>
      </c>
    </row>
    <row r="8075" spans="1:14" ht="15" customHeight="1">
      <c r="A8075" s="6" t="s">
        <v>2270</v>
      </c>
      <c r="B8075" s="6" t="s">
        <v>968</v>
      </c>
      <c r="C8075" s="6" t="s">
        <v>4840</v>
      </c>
      <c r="D8075" s="6">
        <v>2</v>
      </c>
      <c r="E8075" s="15" t="s">
        <v>3317</v>
      </c>
      <c r="F8075" s="15">
        <f>TRUNC(중기기초자료!E724 * 중기전역변수!C19, 1)</f>
        <v>22344.7</v>
      </c>
      <c r="G8075" s="15">
        <f>TRUNC(F8075*D8075, 1)</f>
        <v>44689.4</v>
      </c>
      <c r="H8075" s="6" t="s">
        <v>5631</v>
      </c>
      <c r="I8075" s="6" t="s">
        <v>5631</v>
      </c>
      <c r="K8075" s="6" t="s">
        <v>4875</v>
      </c>
      <c r="L8075" s="6" t="s">
        <v>5631</v>
      </c>
      <c r="M8075" s="6" t="s">
        <v>4927</v>
      </c>
    </row>
    <row r="8076" spans="1:14" ht="15" customHeight="1">
      <c r="B8076" s="6" t="s">
        <v>4803</v>
      </c>
      <c r="G8076" s="14">
        <f>TRUNC(G8075, 0)</f>
        <v>44689</v>
      </c>
    </row>
    <row r="8077" spans="1:14" ht="15" customHeight="1">
      <c r="B8077" s="6" t="s">
        <v>588</v>
      </c>
      <c r="G8077" s="14">
        <f>TRUNC(G8072+G8074+G8076, 0)</f>
        <v>50551</v>
      </c>
    </row>
    <row r="8078" spans="1:14" ht="15" customHeight="1">
      <c r="A8078" s="13"/>
      <c r="B8078" s="13"/>
      <c r="C8078" s="13"/>
      <c r="D8078" s="13"/>
      <c r="E8078" s="13"/>
      <c r="F8078" s="13"/>
      <c r="G8078" s="13"/>
      <c r="H8078" s="13"/>
    </row>
    <row r="8079" spans="1:14" ht="15" customHeight="1">
      <c r="A8079" s="13" t="s">
        <v>4970</v>
      </c>
      <c r="B8079" s="13" t="s">
        <v>5279</v>
      </c>
      <c r="C8079" s="13"/>
      <c r="D8079" s="13"/>
      <c r="E8079" s="13"/>
      <c r="F8079" s="13"/>
      <c r="G8079" s="13"/>
      <c r="H8079" s="13"/>
      <c r="I8079" s="6" t="s">
        <v>5631</v>
      </c>
      <c r="J8079" s="6" t="s">
        <v>3798</v>
      </c>
    </row>
    <row r="8080" spans="1:14" ht="15" customHeight="1">
      <c r="A8080" s="13" t="s">
        <v>1567</v>
      </c>
      <c r="B8080" s="13" t="s">
        <v>1020</v>
      </c>
      <c r="C8080" s="13"/>
      <c r="D8080" s="13"/>
      <c r="E8080" s="13"/>
      <c r="F8080" s="13"/>
      <c r="G8080" s="13"/>
      <c r="H8080" s="13"/>
    </row>
    <row r="8081" spans="1:14" ht="15" customHeight="1">
      <c r="A8081" s="5" t="s">
        <v>4302</v>
      </c>
      <c r="B8081" s="5"/>
      <c r="C8081" s="5" t="s">
        <v>2755</v>
      </c>
      <c r="D8081" s="5" t="s">
        <v>182</v>
      </c>
      <c r="E8081" s="5" t="s">
        <v>5266</v>
      </c>
      <c r="F8081" s="5" t="s">
        <v>1321</v>
      </c>
      <c r="G8081" s="5" t="s">
        <v>780</v>
      </c>
      <c r="H8081" s="5" t="s">
        <v>1458</v>
      </c>
    </row>
    <row r="8082" spans="1:14" ht="15" customHeight="1">
      <c r="A8082" s="6" t="s">
        <v>405</v>
      </c>
      <c r="B8082" s="6" t="s">
        <v>5028</v>
      </c>
      <c r="C8082" s="6" t="s">
        <v>4714</v>
      </c>
      <c r="D8082" s="6">
        <f>(469 + 365 + 367)*10^-4</f>
        <v>0.12010000000000001</v>
      </c>
      <c r="E8082" s="14" t="s">
        <v>740</v>
      </c>
      <c r="F8082" s="14">
        <f>중기기초자료!F702</f>
        <v>60174</v>
      </c>
      <c r="G8082" s="15">
        <f>TRUNC(F8082*D8082, 1)</f>
        <v>7226.8</v>
      </c>
      <c r="H8082" s="6" t="s">
        <v>5631</v>
      </c>
      <c r="I8082" s="6" t="s">
        <v>5631</v>
      </c>
      <c r="K8082" s="6" t="s">
        <v>724</v>
      </c>
      <c r="L8082" s="6" t="s">
        <v>5631</v>
      </c>
      <c r="M8082" s="6" t="s">
        <v>2200</v>
      </c>
      <c r="N8082" s="6" t="s">
        <v>889</v>
      </c>
    </row>
    <row r="8083" spans="1:14" ht="15" customHeight="1">
      <c r="B8083" s="6" t="s">
        <v>4803</v>
      </c>
      <c r="G8083" s="14">
        <f>TRUNC(G8082, 0)</f>
        <v>7226</v>
      </c>
    </row>
    <row r="8084" spans="1:14" ht="15" customHeight="1">
      <c r="A8084" s="6" t="s">
        <v>3802</v>
      </c>
    </row>
    <row r="8085" spans="1:14" ht="15" customHeight="1">
      <c r="B8085" s="6" t="s">
        <v>4803</v>
      </c>
    </row>
    <row r="8086" spans="1:14" ht="15" customHeight="1">
      <c r="A8086" s="6" t="s">
        <v>2270</v>
      </c>
      <c r="B8086" s="6" t="s">
        <v>968</v>
      </c>
      <c r="C8086" s="6" t="s">
        <v>4840</v>
      </c>
      <c r="D8086" s="6">
        <v>2</v>
      </c>
      <c r="E8086" s="15" t="s">
        <v>3317</v>
      </c>
      <c r="F8086" s="15">
        <f>TRUNC(중기기초자료!E724 * 중기전역변수!C19, 1)</f>
        <v>22344.7</v>
      </c>
      <c r="G8086" s="15">
        <f>TRUNC(F8086*D8086, 1)</f>
        <v>44689.4</v>
      </c>
      <c r="H8086" s="6" t="s">
        <v>5631</v>
      </c>
      <c r="I8086" s="6" t="s">
        <v>5631</v>
      </c>
      <c r="K8086" s="6" t="s">
        <v>4875</v>
      </c>
      <c r="L8086" s="6" t="s">
        <v>5631</v>
      </c>
      <c r="M8086" s="6" t="s">
        <v>4927</v>
      </c>
    </row>
    <row r="8087" spans="1:14" ht="15" customHeight="1">
      <c r="B8087" s="6" t="s">
        <v>4803</v>
      </c>
      <c r="G8087" s="14">
        <f>TRUNC(G8086, 0)</f>
        <v>44689</v>
      </c>
    </row>
    <row r="8088" spans="1:14" ht="15" customHeight="1">
      <c r="B8088" s="6" t="s">
        <v>588</v>
      </c>
      <c r="G8088" s="14">
        <f>TRUNC(G8083+G8085+G8087, 0)</f>
        <v>51915</v>
      </c>
    </row>
    <row r="8089" spans="1:14" ht="15" customHeight="1">
      <c r="A8089" s="13"/>
      <c r="B8089" s="13"/>
      <c r="C8089" s="13"/>
      <c r="D8089" s="13"/>
      <c r="E8089" s="13"/>
      <c r="F8089" s="13"/>
      <c r="G8089" s="13"/>
      <c r="H8089" s="13"/>
    </row>
    <row r="8090" spans="1:14" ht="15" customHeight="1">
      <c r="A8090" s="13" t="s">
        <v>4970</v>
      </c>
      <c r="B8090" s="13" t="s">
        <v>4705</v>
      </c>
      <c r="C8090" s="13"/>
      <c r="D8090" s="13"/>
      <c r="E8090" s="13"/>
      <c r="F8090" s="13"/>
      <c r="G8090" s="13"/>
      <c r="H8090" s="13"/>
      <c r="I8090" s="6" t="s">
        <v>5631</v>
      </c>
      <c r="J8090" s="6" t="s">
        <v>3891</v>
      </c>
    </row>
    <row r="8091" spans="1:14" ht="15" customHeight="1">
      <c r="A8091" s="13" t="s">
        <v>1567</v>
      </c>
      <c r="B8091" s="13" t="s">
        <v>3352</v>
      </c>
      <c r="C8091" s="13"/>
      <c r="D8091" s="13"/>
      <c r="E8091" s="13"/>
      <c r="F8091" s="13"/>
      <c r="G8091" s="13"/>
      <c r="H8091" s="13"/>
    </row>
    <row r="8092" spans="1:14" ht="15" customHeight="1">
      <c r="A8092" s="5" t="s">
        <v>4302</v>
      </c>
      <c r="B8092" s="5"/>
      <c r="C8092" s="5" t="s">
        <v>2755</v>
      </c>
      <c r="D8092" s="5" t="s">
        <v>182</v>
      </c>
      <c r="E8092" s="5" t="s">
        <v>5266</v>
      </c>
      <c r="F8092" s="5" t="s">
        <v>1321</v>
      </c>
      <c r="G8092" s="5" t="s">
        <v>780</v>
      </c>
      <c r="H8092" s="5" t="s">
        <v>1458</v>
      </c>
    </row>
    <row r="8093" spans="1:14" ht="15" customHeight="1">
      <c r="A8093" s="6" t="s">
        <v>405</v>
      </c>
      <c r="B8093" s="6" t="s">
        <v>5028</v>
      </c>
      <c r="C8093" s="6" t="s">
        <v>4091</v>
      </c>
      <c r="D8093" s="6">
        <f>(469 + 365 + 367)*10^-4</f>
        <v>0.12010000000000001</v>
      </c>
      <c r="E8093" s="14" t="s">
        <v>740</v>
      </c>
      <c r="F8093" s="14">
        <f>중기기초자료!F703</f>
        <v>77426</v>
      </c>
      <c r="G8093" s="15">
        <f>TRUNC(F8093*D8093, 1)</f>
        <v>9298.7999999999993</v>
      </c>
      <c r="H8093" s="6" t="s">
        <v>5631</v>
      </c>
      <c r="I8093" s="6" t="s">
        <v>5631</v>
      </c>
      <c r="K8093" s="6" t="s">
        <v>724</v>
      </c>
      <c r="L8093" s="6" t="s">
        <v>5631</v>
      </c>
      <c r="M8093" s="6" t="s">
        <v>2646</v>
      </c>
      <c r="N8093" s="6" t="s">
        <v>889</v>
      </c>
    </row>
    <row r="8094" spans="1:14" ht="15" customHeight="1">
      <c r="B8094" s="6" t="s">
        <v>4803</v>
      </c>
      <c r="G8094" s="14">
        <f>TRUNC(G8093, 0)</f>
        <v>9298</v>
      </c>
    </row>
    <row r="8095" spans="1:14" ht="15" customHeight="1">
      <c r="A8095" s="6" t="s">
        <v>3802</v>
      </c>
    </row>
    <row r="8096" spans="1:14" ht="15" customHeight="1">
      <c r="B8096" s="6" t="s">
        <v>4803</v>
      </c>
    </row>
    <row r="8097" spans="1:14" ht="15" customHeight="1">
      <c r="A8097" s="6" t="s">
        <v>2270</v>
      </c>
      <c r="B8097" s="6" t="s">
        <v>968</v>
      </c>
      <c r="C8097" s="6" t="s">
        <v>4840</v>
      </c>
      <c r="D8097" s="6">
        <v>2</v>
      </c>
      <c r="E8097" s="15" t="s">
        <v>3317</v>
      </c>
      <c r="F8097" s="15">
        <f>TRUNC(중기기초자료!E724 * 중기전역변수!C19, 1)</f>
        <v>22344.7</v>
      </c>
      <c r="G8097" s="15">
        <f>TRUNC(F8097*D8097, 1)</f>
        <v>44689.4</v>
      </c>
      <c r="H8097" s="6" t="s">
        <v>5631</v>
      </c>
      <c r="I8097" s="6" t="s">
        <v>5631</v>
      </c>
      <c r="K8097" s="6" t="s">
        <v>4875</v>
      </c>
      <c r="L8097" s="6" t="s">
        <v>5631</v>
      </c>
      <c r="M8097" s="6" t="s">
        <v>4927</v>
      </c>
    </row>
    <row r="8098" spans="1:14" ht="15" customHeight="1">
      <c r="B8098" s="6" t="s">
        <v>4803</v>
      </c>
      <c r="G8098" s="14">
        <f>TRUNC(G8097, 0)</f>
        <v>44689</v>
      </c>
    </row>
    <row r="8099" spans="1:14" ht="15" customHeight="1">
      <c r="B8099" s="6" t="s">
        <v>588</v>
      </c>
      <c r="G8099" s="14">
        <f>TRUNC(G8094+G8096+G8098, 0)</f>
        <v>53987</v>
      </c>
    </row>
    <row r="8100" spans="1:14" ht="15" customHeight="1">
      <c r="A8100" s="13"/>
      <c r="B8100" s="13"/>
      <c r="C8100" s="13"/>
      <c r="D8100" s="13"/>
      <c r="E8100" s="13"/>
      <c r="F8100" s="13"/>
      <c r="G8100" s="13"/>
      <c r="H8100" s="13"/>
    </row>
    <row r="8101" spans="1:14" ht="15" customHeight="1">
      <c r="A8101" s="13" t="s">
        <v>4970</v>
      </c>
      <c r="B8101" s="13" t="s">
        <v>1810</v>
      </c>
      <c r="C8101" s="13"/>
      <c r="D8101" s="13"/>
      <c r="E8101" s="13"/>
      <c r="F8101" s="13"/>
      <c r="G8101" s="13"/>
      <c r="H8101" s="13"/>
      <c r="I8101" s="6" t="s">
        <v>5631</v>
      </c>
      <c r="J8101" s="6" t="s">
        <v>2894</v>
      </c>
    </row>
    <row r="8102" spans="1:14" ht="15" customHeight="1">
      <c r="A8102" s="13" t="s">
        <v>1567</v>
      </c>
      <c r="B8102" s="13" t="s">
        <v>2869</v>
      </c>
      <c r="C8102" s="13"/>
      <c r="D8102" s="13"/>
      <c r="E8102" s="13"/>
      <c r="F8102" s="13"/>
      <c r="G8102" s="13"/>
      <c r="H8102" s="13"/>
    </row>
    <row r="8103" spans="1:14" ht="15" customHeight="1">
      <c r="A8103" s="5" t="s">
        <v>4302</v>
      </c>
      <c r="B8103" s="5"/>
      <c r="C8103" s="5" t="s">
        <v>2755</v>
      </c>
      <c r="D8103" s="5" t="s">
        <v>182</v>
      </c>
      <c r="E8103" s="5" t="s">
        <v>5266</v>
      </c>
      <c r="F8103" s="5" t="s">
        <v>1321</v>
      </c>
      <c r="G8103" s="5" t="s">
        <v>780</v>
      </c>
      <c r="H8103" s="5" t="s">
        <v>1458</v>
      </c>
    </row>
    <row r="8104" spans="1:14" ht="15" customHeight="1">
      <c r="A8104" s="6" t="s">
        <v>405</v>
      </c>
      <c r="B8104" s="6" t="s">
        <v>5028</v>
      </c>
      <c r="C8104" s="6" t="s">
        <v>3568</v>
      </c>
      <c r="D8104" s="6">
        <f>(469 + 365 + 367)*10^-4</f>
        <v>0.12010000000000001</v>
      </c>
      <c r="E8104" s="14" t="s">
        <v>740</v>
      </c>
      <c r="F8104" s="14">
        <f>중기기초자료!F704</f>
        <v>106041</v>
      </c>
      <c r="G8104" s="15">
        <f>TRUNC(F8104*D8104, 1)</f>
        <v>12735.5</v>
      </c>
      <c r="H8104" s="6" t="s">
        <v>5631</v>
      </c>
      <c r="I8104" s="6" t="s">
        <v>5631</v>
      </c>
      <c r="K8104" s="6" t="s">
        <v>724</v>
      </c>
      <c r="L8104" s="6" t="s">
        <v>5631</v>
      </c>
      <c r="M8104" s="6" t="s">
        <v>1746</v>
      </c>
      <c r="N8104" s="6" t="s">
        <v>889</v>
      </c>
    </row>
    <row r="8105" spans="1:14" ht="15" customHeight="1">
      <c r="B8105" s="6" t="s">
        <v>4803</v>
      </c>
      <c r="G8105" s="14">
        <f>TRUNC(G8104, 0)</f>
        <v>12735</v>
      </c>
    </row>
    <row r="8106" spans="1:14" ht="15" customHeight="1">
      <c r="A8106" s="6" t="s">
        <v>3802</v>
      </c>
    </row>
    <row r="8107" spans="1:14" ht="15" customHeight="1">
      <c r="B8107" s="6" t="s">
        <v>4803</v>
      </c>
    </row>
    <row r="8108" spans="1:14" ht="15" customHeight="1">
      <c r="A8108" s="6" t="s">
        <v>2270</v>
      </c>
      <c r="B8108" s="6" t="s">
        <v>968</v>
      </c>
      <c r="C8108" s="6" t="s">
        <v>4840</v>
      </c>
      <c r="D8108" s="6">
        <v>2</v>
      </c>
      <c r="E8108" s="15" t="s">
        <v>3317</v>
      </c>
      <c r="F8108" s="15">
        <f>TRUNC(중기기초자료!E724 * 중기전역변수!C19, 1)</f>
        <v>22344.7</v>
      </c>
      <c r="G8108" s="15">
        <f>TRUNC(F8108*D8108, 1)</f>
        <v>44689.4</v>
      </c>
      <c r="H8108" s="6" t="s">
        <v>5631</v>
      </c>
      <c r="I8108" s="6" t="s">
        <v>5631</v>
      </c>
      <c r="K8108" s="6" t="s">
        <v>4875</v>
      </c>
      <c r="L8108" s="6" t="s">
        <v>5631</v>
      </c>
      <c r="M8108" s="6" t="s">
        <v>4927</v>
      </c>
    </row>
    <row r="8109" spans="1:14" ht="15" customHeight="1">
      <c r="B8109" s="6" t="s">
        <v>4803</v>
      </c>
      <c r="G8109" s="14">
        <f>TRUNC(G8108, 0)</f>
        <v>44689</v>
      </c>
    </row>
    <row r="8110" spans="1:14" ht="15" customHeight="1">
      <c r="B8110" s="6" t="s">
        <v>588</v>
      </c>
      <c r="G8110" s="14">
        <f>TRUNC(G8105+G8107+G8109, 0)</f>
        <v>57424</v>
      </c>
    </row>
    <row r="8111" spans="1:14" ht="15" customHeight="1">
      <c r="A8111" s="13"/>
      <c r="B8111" s="13"/>
      <c r="C8111" s="13"/>
      <c r="D8111" s="13"/>
      <c r="E8111" s="13"/>
      <c r="F8111" s="13"/>
      <c r="G8111" s="13"/>
      <c r="H8111" s="13"/>
    </row>
    <row r="8112" spans="1:14" ht="15" customHeight="1">
      <c r="A8112" s="13" t="s">
        <v>4970</v>
      </c>
      <c r="B8112" s="13" t="s">
        <v>1624</v>
      </c>
      <c r="C8112" s="13"/>
      <c r="D8112" s="13"/>
      <c r="E8112" s="13"/>
      <c r="F8112" s="13"/>
      <c r="G8112" s="13"/>
      <c r="H8112" s="13"/>
      <c r="I8112" s="6" t="s">
        <v>5631</v>
      </c>
      <c r="J8112" s="6" t="s">
        <v>1240</v>
      </c>
    </row>
    <row r="8113" spans="1:14" ht="15" customHeight="1">
      <c r="A8113" s="13" t="s">
        <v>1567</v>
      </c>
      <c r="B8113" s="13" t="s">
        <v>4295</v>
      </c>
      <c r="C8113" s="13"/>
      <c r="D8113" s="13"/>
      <c r="E8113" s="13"/>
      <c r="F8113" s="13"/>
      <c r="G8113" s="13"/>
      <c r="H8113" s="13"/>
    </row>
    <row r="8114" spans="1:14" ht="15" customHeight="1">
      <c r="A8114" s="5" t="s">
        <v>4302</v>
      </c>
      <c r="B8114" s="5"/>
      <c r="C8114" s="5" t="s">
        <v>2755</v>
      </c>
      <c r="D8114" s="5" t="s">
        <v>182</v>
      </c>
      <c r="E8114" s="5" t="s">
        <v>5266</v>
      </c>
      <c r="F8114" s="5" t="s">
        <v>1321</v>
      </c>
      <c r="G8114" s="5" t="s">
        <v>780</v>
      </c>
      <c r="H8114" s="5" t="s">
        <v>1458</v>
      </c>
    </row>
    <row r="8115" spans="1:14" ht="15" customHeight="1">
      <c r="A8115" s="6" t="s">
        <v>405</v>
      </c>
      <c r="B8115" s="6" t="s">
        <v>5028</v>
      </c>
      <c r="C8115" s="6" t="s">
        <v>1298</v>
      </c>
      <c r="D8115" s="6">
        <f>(469 + 365 + 367)*10^-4</f>
        <v>0.12010000000000001</v>
      </c>
      <c r="E8115" s="14" t="s">
        <v>740</v>
      </c>
      <c r="F8115" s="14">
        <f>중기기초자료!F705</f>
        <v>140967</v>
      </c>
      <c r="G8115" s="15">
        <f>TRUNC(F8115*D8115, 1)</f>
        <v>16930.099999999999</v>
      </c>
      <c r="H8115" s="6" t="s">
        <v>5631</v>
      </c>
      <c r="I8115" s="6" t="s">
        <v>5631</v>
      </c>
      <c r="K8115" s="6" t="s">
        <v>724</v>
      </c>
      <c r="L8115" s="6" t="s">
        <v>5631</v>
      </c>
      <c r="M8115" s="6" t="s">
        <v>5582</v>
      </c>
      <c r="N8115" s="6" t="s">
        <v>889</v>
      </c>
    </row>
    <row r="8116" spans="1:14" ht="15" customHeight="1">
      <c r="B8116" s="6" t="s">
        <v>4803</v>
      </c>
      <c r="G8116" s="14">
        <f>TRUNC(G8115, 0)</f>
        <v>16930</v>
      </c>
    </row>
    <row r="8117" spans="1:14" ht="15" customHeight="1">
      <c r="A8117" s="6" t="s">
        <v>3802</v>
      </c>
    </row>
    <row r="8118" spans="1:14" ht="15" customHeight="1">
      <c r="B8118" s="6" t="s">
        <v>4803</v>
      </c>
    </row>
    <row r="8119" spans="1:14" ht="15" customHeight="1">
      <c r="A8119" s="6" t="s">
        <v>2270</v>
      </c>
      <c r="B8119" s="6" t="s">
        <v>968</v>
      </c>
      <c r="C8119" s="6" t="s">
        <v>4840</v>
      </c>
      <c r="D8119" s="6">
        <v>2</v>
      </c>
      <c r="E8119" s="15" t="s">
        <v>3317</v>
      </c>
      <c r="F8119" s="15">
        <f>TRUNC(중기기초자료!E724 * 중기전역변수!C19, 1)</f>
        <v>22344.7</v>
      </c>
      <c r="G8119" s="15">
        <f>TRUNC(F8119*D8119, 1)</f>
        <v>44689.4</v>
      </c>
      <c r="H8119" s="6" t="s">
        <v>5631</v>
      </c>
      <c r="I8119" s="6" t="s">
        <v>5631</v>
      </c>
      <c r="K8119" s="6" t="s">
        <v>4875</v>
      </c>
      <c r="L8119" s="6" t="s">
        <v>5631</v>
      </c>
      <c r="M8119" s="6" t="s">
        <v>4927</v>
      </c>
    </row>
    <row r="8120" spans="1:14" ht="15" customHeight="1">
      <c r="B8120" s="6" t="s">
        <v>4803</v>
      </c>
      <c r="G8120" s="14">
        <f>TRUNC(G8119, 0)</f>
        <v>44689</v>
      </c>
    </row>
    <row r="8121" spans="1:14" ht="15" customHeight="1">
      <c r="B8121" s="6" t="s">
        <v>588</v>
      </c>
      <c r="G8121" s="14">
        <f>TRUNC(G8116+G8118+G8120, 0)</f>
        <v>61619</v>
      </c>
    </row>
    <row r="8122" spans="1:14" ht="15" customHeight="1">
      <c r="A8122" s="13"/>
      <c r="B8122" s="13"/>
      <c r="C8122" s="13"/>
      <c r="D8122" s="13"/>
      <c r="E8122" s="13"/>
      <c r="F8122" s="13"/>
      <c r="G8122" s="13"/>
      <c r="H8122" s="13"/>
    </row>
    <row r="8123" spans="1:14" ht="15" customHeight="1">
      <c r="A8123" s="13" t="s">
        <v>4970</v>
      </c>
      <c r="B8123" s="13" t="s">
        <v>1441</v>
      </c>
      <c r="C8123" s="13"/>
      <c r="D8123" s="13"/>
      <c r="E8123" s="13"/>
      <c r="F8123" s="13"/>
      <c r="G8123" s="13"/>
      <c r="H8123" s="13"/>
      <c r="I8123" s="6" t="s">
        <v>5631</v>
      </c>
      <c r="J8123" s="6" t="s">
        <v>1952</v>
      </c>
    </row>
    <row r="8124" spans="1:14" ht="15" customHeight="1">
      <c r="A8124" s="13" t="s">
        <v>1567</v>
      </c>
      <c r="B8124" s="13" t="s">
        <v>205</v>
      </c>
      <c r="C8124" s="13"/>
      <c r="D8124" s="13"/>
      <c r="E8124" s="13"/>
      <c r="F8124" s="13"/>
      <c r="G8124" s="13"/>
      <c r="H8124" s="13"/>
    </row>
    <row r="8125" spans="1:14" ht="15" customHeight="1">
      <c r="A8125" s="5" t="s">
        <v>4302</v>
      </c>
      <c r="B8125" s="5"/>
      <c r="C8125" s="5" t="s">
        <v>2755</v>
      </c>
      <c r="D8125" s="5" t="s">
        <v>182</v>
      </c>
      <c r="E8125" s="5" t="s">
        <v>5266</v>
      </c>
      <c r="F8125" s="5" t="s">
        <v>1321</v>
      </c>
      <c r="G8125" s="5" t="s">
        <v>780</v>
      </c>
      <c r="H8125" s="5" t="s">
        <v>1458</v>
      </c>
    </row>
    <row r="8126" spans="1:14" ht="15" customHeight="1">
      <c r="A8126" s="6" t="s">
        <v>405</v>
      </c>
      <c r="B8126" s="6" t="s">
        <v>5028</v>
      </c>
      <c r="C8126" s="6" t="s">
        <v>1693</v>
      </c>
      <c r="D8126" s="6">
        <f>(469 + 365 + 367)*10^-4</f>
        <v>0.12010000000000001</v>
      </c>
      <c r="E8126" s="14" t="s">
        <v>740</v>
      </c>
      <c r="F8126" s="14">
        <f>중기기초자료!F706</f>
        <v>179259</v>
      </c>
      <c r="G8126" s="15">
        <f>TRUNC(F8126*D8126, 1)</f>
        <v>21529</v>
      </c>
      <c r="H8126" s="6" t="s">
        <v>5631</v>
      </c>
      <c r="I8126" s="6" t="s">
        <v>5631</v>
      </c>
      <c r="K8126" s="6" t="s">
        <v>724</v>
      </c>
      <c r="L8126" s="6" t="s">
        <v>5631</v>
      </c>
      <c r="M8126" s="6" t="s">
        <v>3214</v>
      </c>
      <c r="N8126" s="6" t="s">
        <v>889</v>
      </c>
    </row>
    <row r="8127" spans="1:14" ht="15" customHeight="1">
      <c r="B8127" s="6" t="s">
        <v>4803</v>
      </c>
      <c r="G8127" s="14">
        <f>TRUNC(G8126, 0)</f>
        <v>21529</v>
      </c>
    </row>
    <row r="8128" spans="1:14" ht="15" customHeight="1">
      <c r="A8128" s="6" t="s">
        <v>3802</v>
      </c>
    </row>
    <row r="8129" spans="1:14" ht="15" customHeight="1">
      <c r="B8129" s="6" t="s">
        <v>4803</v>
      </c>
    </row>
    <row r="8130" spans="1:14" ht="15" customHeight="1">
      <c r="A8130" s="6" t="s">
        <v>2270</v>
      </c>
      <c r="B8130" s="6" t="s">
        <v>968</v>
      </c>
      <c r="C8130" s="6" t="s">
        <v>4840</v>
      </c>
      <c r="D8130" s="6">
        <v>2</v>
      </c>
      <c r="E8130" s="15" t="s">
        <v>3317</v>
      </c>
      <c r="F8130" s="15">
        <f>TRUNC(중기기초자료!E724 * 중기전역변수!C19, 1)</f>
        <v>22344.7</v>
      </c>
      <c r="G8130" s="15">
        <f>TRUNC(F8130*D8130, 1)</f>
        <v>44689.4</v>
      </c>
      <c r="H8130" s="6" t="s">
        <v>5631</v>
      </c>
      <c r="I8130" s="6" t="s">
        <v>5631</v>
      </c>
      <c r="K8130" s="6" t="s">
        <v>4875</v>
      </c>
      <c r="L8130" s="6" t="s">
        <v>5631</v>
      </c>
      <c r="M8130" s="6" t="s">
        <v>4927</v>
      </c>
    </row>
    <row r="8131" spans="1:14" ht="15" customHeight="1">
      <c r="B8131" s="6" t="s">
        <v>4803</v>
      </c>
      <c r="G8131" s="14">
        <f>TRUNC(G8130, 0)</f>
        <v>44689</v>
      </c>
    </row>
    <row r="8132" spans="1:14" ht="15" customHeight="1">
      <c r="B8132" s="6" t="s">
        <v>588</v>
      </c>
      <c r="G8132" s="14">
        <f>TRUNC(G8127+G8129+G8131, 0)</f>
        <v>66218</v>
      </c>
    </row>
    <row r="8133" spans="1:14" ht="15" customHeight="1">
      <c r="A8133" s="13"/>
      <c r="B8133" s="13"/>
      <c r="C8133" s="13"/>
      <c r="D8133" s="13"/>
      <c r="E8133" s="13"/>
      <c r="F8133" s="13"/>
      <c r="G8133" s="13"/>
      <c r="H8133" s="13"/>
    </row>
    <row r="8134" spans="1:14" ht="15" customHeight="1">
      <c r="A8134" s="13" t="s">
        <v>4970</v>
      </c>
      <c r="B8134" s="13" t="s">
        <v>4762</v>
      </c>
      <c r="C8134" s="13"/>
      <c r="D8134" s="13"/>
      <c r="E8134" s="13"/>
      <c r="F8134" s="13"/>
      <c r="G8134" s="13"/>
      <c r="H8134" s="13"/>
      <c r="I8134" s="6" t="s">
        <v>5631</v>
      </c>
      <c r="J8134" s="6" t="s">
        <v>4012</v>
      </c>
    </row>
    <row r="8135" spans="1:14" ht="15" customHeight="1">
      <c r="A8135" s="13" t="s">
        <v>1567</v>
      </c>
      <c r="B8135" s="13" t="s">
        <v>2622</v>
      </c>
      <c r="C8135" s="13"/>
      <c r="D8135" s="13"/>
      <c r="E8135" s="13"/>
      <c r="F8135" s="13"/>
      <c r="G8135" s="13"/>
      <c r="H8135" s="13"/>
    </row>
    <row r="8136" spans="1:14" ht="15" customHeight="1">
      <c r="A8136" s="5" t="s">
        <v>4302</v>
      </c>
      <c r="B8136" s="5"/>
      <c r="C8136" s="5" t="s">
        <v>2755</v>
      </c>
      <c r="D8136" s="5" t="s">
        <v>182</v>
      </c>
      <c r="E8136" s="5" t="s">
        <v>5266</v>
      </c>
      <c r="F8136" s="5" t="s">
        <v>1321</v>
      </c>
      <c r="G8136" s="5" t="s">
        <v>780</v>
      </c>
      <c r="H8136" s="5" t="s">
        <v>1458</v>
      </c>
    </row>
    <row r="8137" spans="1:14" ht="15" customHeight="1">
      <c r="A8137" s="6" t="s">
        <v>405</v>
      </c>
      <c r="B8137" s="6" t="s">
        <v>5028</v>
      </c>
      <c r="C8137" s="6" t="s">
        <v>556</v>
      </c>
      <c r="D8137" s="6">
        <f>(469 + 365 + 367)*10^-4</f>
        <v>0.12010000000000001</v>
      </c>
      <c r="E8137" s="14" t="s">
        <v>740</v>
      </c>
      <c r="F8137" s="14">
        <f>중기기초자료!F707</f>
        <v>249111</v>
      </c>
      <c r="G8137" s="15">
        <f>TRUNC(F8137*D8137, 1)</f>
        <v>29918.2</v>
      </c>
      <c r="H8137" s="6" t="s">
        <v>5631</v>
      </c>
      <c r="I8137" s="6" t="s">
        <v>5631</v>
      </c>
      <c r="K8137" s="6" t="s">
        <v>724</v>
      </c>
      <c r="L8137" s="6" t="s">
        <v>5631</v>
      </c>
      <c r="M8137" s="6" t="s">
        <v>2533</v>
      </c>
      <c r="N8137" s="6" t="s">
        <v>889</v>
      </c>
    </row>
    <row r="8138" spans="1:14" ht="15" customHeight="1">
      <c r="B8138" s="6" t="s">
        <v>4803</v>
      </c>
      <c r="G8138" s="14">
        <f>TRUNC(G8137, 0)</f>
        <v>29918</v>
      </c>
    </row>
    <row r="8139" spans="1:14" ht="15" customHeight="1">
      <c r="A8139" s="6" t="s">
        <v>3802</v>
      </c>
    </row>
    <row r="8140" spans="1:14" ht="15" customHeight="1">
      <c r="B8140" s="6" t="s">
        <v>4803</v>
      </c>
    </row>
    <row r="8141" spans="1:14" ht="15" customHeight="1">
      <c r="A8141" s="6" t="s">
        <v>2270</v>
      </c>
      <c r="B8141" s="6" t="s">
        <v>968</v>
      </c>
      <c r="C8141" s="6" t="s">
        <v>4840</v>
      </c>
      <c r="D8141" s="6">
        <v>2</v>
      </c>
      <c r="E8141" s="15" t="s">
        <v>3317</v>
      </c>
      <c r="F8141" s="15">
        <f>TRUNC(중기기초자료!E724 * 중기전역변수!C19, 1)</f>
        <v>22344.7</v>
      </c>
      <c r="G8141" s="15">
        <f>TRUNC(F8141*D8141, 1)</f>
        <v>44689.4</v>
      </c>
      <c r="H8141" s="6" t="s">
        <v>5631</v>
      </c>
      <c r="I8141" s="6" t="s">
        <v>5631</v>
      </c>
      <c r="K8141" s="6" t="s">
        <v>4875</v>
      </c>
      <c r="L8141" s="6" t="s">
        <v>5631</v>
      </c>
      <c r="M8141" s="6" t="s">
        <v>4927</v>
      </c>
    </row>
    <row r="8142" spans="1:14" ht="15" customHeight="1">
      <c r="B8142" s="6" t="s">
        <v>4803</v>
      </c>
      <c r="G8142" s="14">
        <f>TRUNC(G8141, 0)</f>
        <v>44689</v>
      </c>
    </row>
    <row r="8143" spans="1:14" ht="15" customHeight="1">
      <c r="B8143" s="6" t="s">
        <v>588</v>
      </c>
      <c r="G8143" s="14">
        <f>TRUNC(G8138+G8140+G8142, 0)</f>
        <v>74607</v>
      </c>
    </row>
    <row r="8144" spans="1:14" ht="15" customHeight="1">
      <c r="A8144" s="13"/>
      <c r="B8144" s="13"/>
      <c r="C8144" s="13"/>
      <c r="D8144" s="13"/>
      <c r="E8144" s="13"/>
      <c r="F8144" s="13"/>
      <c r="G8144" s="13"/>
      <c r="H8144" s="13"/>
    </row>
    <row r="8145" spans="1:14" ht="15" customHeight="1">
      <c r="A8145" s="13" t="s">
        <v>4970</v>
      </c>
      <c r="B8145" s="13" t="s">
        <v>2313</v>
      </c>
      <c r="C8145" s="13"/>
      <c r="D8145" s="13"/>
      <c r="E8145" s="13"/>
      <c r="F8145" s="13"/>
      <c r="G8145" s="13"/>
      <c r="H8145" s="13"/>
      <c r="I8145" s="6" t="s">
        <v>5631</v>
      </c>
      <c r="J8145" s="6" t="s">
        <v>3134</v>
      </c>
    </row>
    <row r="8146" spans="1:14" ht="15" customHeight="1">
      <c r="A8146" s="13" t="s">
        <v>1567</v>
      </c>
      <c r="B8146" s="13" t="s">
        <v>1833</v>
      </c>
      <c r="C8146" s="13"/>
      <c r="D8146" s="13"/>
      <c r="E8146" s="13"/>
      <c r="F8146" s="13"/>
      <c r="G8146" s="13"/>
      <c r="H8146" s="13"/>
    </row>
    <row r="8147" spans="1:14" ht="15" customHeight="1">
      <c r="A8147" s="5" t="s">
        <v>4302</v>
      </c>
      <c r="B8147" s="5"/>
      <c r="C8147" s="5" t="s">
        <v>2755</v>
      </c>
      <c r="D8147" s="5" t="s">
        <v>182</v>
      </c>
      <c r="E8147" s="5" t="s">
        <v>5266</v>
      </c>
      <c r="F8147" s="5" t="s">
        <v>1321</v>
      </c>
      <c r="G8147" s="5" t="s">
        <v>780</v>
      </c>
      <c r="H8147" s="5" t="s">
        <v>1458</v>
      </c>
    </row>
    <row r="8148" spans="1:14" ht="15" customHeight="1">
      <c r="A8148" s="6" t="s">
        <v>405</v>
      </c>
      <c r="B8148" s="6" t="s">
        <v>5028</v>
      </c>
      <c r="C8148" s="6" t="s">
        <v>894</v>
      </c>
      <c r="D8148" s="6">
        <f>(469 + 365 + 367)*10^-4</f>
        <v>0.12010000000000001</v>
      </c>
      <c r="E8148" s="14" t="s">
        <v>740</v>
      </c>
      <c r="F8148" s="14">
        <f>중기기초자료!F708</f>
        <v>254070</v>
      </c>
      <c r="G8148" s="15">
        <f>TRUNC(F8148*D8148, 1)</f>
        <v>30513.8</v>
      </c>
      <c r="H8148" s="6" t="s">
        <v>5631</v>
      </c>
      <c r="I8148" s="6" t="s">
        <v>5631</v>
      </c>
      <c r="K8148" s="6" t="s">
        <v>724</v>
      </c>
      <c r="L8148" s="6" t="s">
        <v>5631</v>
      </c>
      <c r="M8148" s="6" t="s">
        <v>1518</v>
      </c>
      <c r="N8148" s="6" t="s">
        <v>1896</v>
      </c>
    </row>
    <row r="8149" spans="1:14" ht="15" customHeight="1">
      <c r="B8149" s="6" t="s">
        <v>4803</v>
      </c>
      <c r="G8149" s="14">
        <f>TRUNC(G8148, 0)</f>
        <v>30513</v>
      </c>
    </row>
    <row r="8150" spans="1:14" ht="15" customHeight="1">
      <c r="A8150" s="6" t="s">
        <v>3802</v>
      </c>
    </row>
    <row r="8151" spans="1:14" ht="15" customHeight="1">
      <c r="B8151" s="6" t="s">
        <v>4803</v>
      </c>
    </row>
    <row r="8152" spans="1:14" ht="15" customHeight="1">
      <c r="A8152" s="6" t="s">
        <v>2270</v>
      </c>
      <c r="B8152" s="6" t="s">
        <v>968</v>
      </c>
      <c r="C8152" s="6" t="s">
        <v>4840</v>
      </c>
      <c r="D8152" s="6">
        <v>2</v>
      </c>
      <c r="E8152" s="15" t="s">
        <v>3317</v>
      </c>
      <c r="F8152" s="15">
        <f>TRUNC(중기기초자료!E724 * 중기전역변수!C19, 1)</f>
        <v>22344.7</v>
      </c>
      <c r="G8152" s="15">
        <f>TRUNC(F8152*D8152, 1)</f>
        <v>44689.4</v>
      </c>
      <c r="H8152" s="6" t="s">
        <v>5631</v>
      </c>
      <c r="I8152" s="6" t="s">
        <v>5631</v>
      </c>
      <c r="K8152" s="6" t="s">
        <v>4875</v>
      </c>
      <c r="L8152" s="6" t="s">
        <v>5631</v>
      </c>
      <c r="M8152" s="6" t="s">
        <v>4927</v>
      </c>
    </row>
    <row r="8153" spans="1:14" ht="15" customHeight="1">
      <c r="B8153" s="6" t="s">
        <v>4803</v>
      </c>
      <c r="G8153" s="14">
        <f>TRUNC(G8152, 0)</f>
        <v>44689</v>
      </c>
    </row>
    <row r="8154" spans="1:14" ht="15" customHeight="1">
      <c r="B8154" s="6" t="s">
        <v>588</v>
      </c>
      <c r="G8154" s="14">
        <f>TRUNC(G8149+G8151+G8153, 0)</f>
        <v>75202</v>
      </c>
    </row>
    <row r="8155" spans="1:14" ht="15" customHeight="1">
      <c r="A8155" s="13"/>
      <c r="B8155" s="13"/>
      <c r="C8155" s="13"/>
      <c r="D8155" s="13"/>
      <c r="E8155" s="13"/>
      <c r="F8155" s="13"/>
      <c r="G8155" s="13"/>
      <c r="H8155" s="13"/>
    </row>
    <row r="8156" spans="1:14" ht="15" customHeight="1">
      <c r="A8156" s="13" t="s">
        <v>4970</v>
      </c>
      <c r="B8156" s="13" t="s">
        <v>4926</v>
      </c>
      <c r="C8156" s="13"/>
      <c r="D8156" s="13"/>
      <c r="E8156" s="13"/>
      <c r="F8156" s="13"/>
      <c r="G8156" s="13"/>
      <c r="H8156" s="13"/>
      <c r="I8156" s="6" t="s">
        <v>5631</v>
      </c>
      <c r="J8156" s="6" t="s">
        <v>2210</v>
      </c>
    </row>
    <row r="8157" spans="1:14" ht="15" customHeight="1">
      <c r="A8157" s="13" t="s">
        <v>1567</v>
      </c>
      <c r="B8157" s="13" t="s">
        <v>191</v>
      </c>
      <c r="C8157" s="13"/>
      <c r="D8157" s="13"/>
      <c r="E8157" s="13"/>
      <c r="F8157" s="13"/>
      <c r="G8157" s="13"/>
      <c r="H8157" s="13"/>
    </row>
    <row r="8158" spans="1:14" ht="15" customHeight="1">
      <c r="A8158" s="5" t="s">
        <v>4302</v>
      </c>
      <c r="B8158" s="5"/>
      <c r="C8158" s="5" t="s">
        <v>2755</v>
      </c>
      <c r="D8158" s="5" t="s">
        <v>182</v>
      </c>
      <c r="E8158" s="5" t="s">
        <v>5266</v>
      </c>
      <c r="F8158" s="5" t="s">
        <v>1321</v>
      </c>
      <c r="G8158" s="5" t="s">
        <v>780</v>
      </c>
      <c r="H8158" s="5" t="s">
        <v>1458</v>
      </c>
    </row>
    <row r="8159" spans="1:14" ht="15" customHeight="1">
      <c r="A8159" s="6" t="s">
        <v>405</v>
      </c>
      <c r="B8159" s="6" t="s">
        <v>5028</v>
      </c>
      <c r="C8159" s="6" t="s">
        <v>826</v>
      </c>
      <c r="D8159" s="6">
        <f>(469 + 365 + 367)*10^-4</f>
        <v>0.12010000000000001</v>
      </c>
      <c r="E8159" s="14" t="s">
        <v>740</v>
      </c>
      <c r="F8159" s="14">
        <f>중기기초자료!F709</f>
        <v>312987</v>
      </c>
      <c r="G8159" s="15">
        <f>TRUNC(F8159*D8159, 1)</f>
        <v>37589.699999999997</v>
      </c>
      <c r="H8159" s="6" t="s">
        <v>5631</v>
      </c>
      <c r="I8159" s="6" t="s">
        <v>5631</v>
      </c>
      <c r="K8159" s="6" t="s">
        <v>724</v>
      </c>
      <c r="L8159" s="6" t="s">
        <v>5631</v>
      </c>
      <c r="M8159" s="6" t="s">
        <v>3801</v>
      </c>
      <c r="N8159" s="6" t="s">
        <v>1896</v>
      </c>
    </row>
    <row r="8160" spans="1:14" ht="15" customHeight="1">
      <c r="B8160" s="6" t="s">
        <v>4803</v>
      </c>
      <c r="G8160" s="14">
        <f>TRUNC(G8159, 0)</f>
        <v>37589</v>
      </c>
    </row>
    <row r="8161" spans="1:14" ht="15" customHeight="1">
      <c r="A8161" s="6" t="s">
        <v>3802</v>
      </c>
    </row>
    <row r="8162" spans="1:14" ht="15" customHeight="1">
      <c r="B8162" s="6" t="s">
        <v>4803</v>
      </c>
    </row>
    <row r="8163" spans="1:14" ht="15" customHeight="1">
      <c r="A8163" s="6" t="s">
        <v>2270</v>
      </c>
      <c r="B8163" s="6" t="s">
        <v>968</v>
      </c>
      <c r="C8163" s="6" t="s">
        <v>4840</v>
      </c>
      <c r="D8163" s="6">
        <v>2</v>
      </c>
      <c r="E8163" s="15" t="s">
        <v>3317</v>
      </c>
      <c r="F8163" s="15">
        <f>TRUNC(중기기초자료!E724 * 중기전역변수!C19, 1)</f>
        <v>22344.7</v>
      </c>
      <c r="G8163" s="15">
        <f>TRUNC(F8163*D8163, 1)</f>
        <v>44689.4</v>
      </c>
      <c r="H8163" s="6" t="s">
        <v>5631</v>
      </c>
      <c r="I8163" s="6" t="s">
        <v>5631</v>
      </c>
      <c r="K8163" s="6" t="s">
        <v>4875</v>
      </c>
      <c r="L8163" s="6" t="s">
        <v>5631</v>
      </c>
      <c r="M8163" s="6" t="s">
        <v>4927</v>
      </c>
    </row>
    <row r="8164" spans="1:14" ht="15" customHeight="1">
      <c r="B8164" s="6" t="s">
        <v>4803</v>
      </c>
      <c r="G8164" s="14">
        <f>TRUNC(G8163, 0)</f>
        <v>44689</v>
      </c>
    </row>
    <row r="8165" spans="1:14" ht="15" customHeight="1">
      <c r="B8165" s="6" t="s">
        <v>588</v>
      </c>
      <c r="G8165" s="14">
        <f>TRUNC(G8160+G8162+G8164, 0)</f>
        <v>82278</v>
      </c>
    </row>
    <row r="8166" spans="1:14" ht="15" customHeight="1">
      <c r="A8166" s="13"/>
      <c r="B8166" s="13"/>
      <c r="C8166" s="13"/>
      <c r="D8166" s="13"/>
      <c r="E8166" s="13"/>
      <c r="F8166" s="13"/>
      <c r="G8166" s="13"/>
      <c r="H8166" s="13"/>
    </row>
    <row r="8167" spans="1:14" ht="15" customHeight="1">
      <c r="A8167" s="13" t="s">
        <v>4970</v>
      </c>
      <c r="B8167" s="13" t="s">
        <v>2420</v>
      </c>
      <c r="C8167" s="13"/>
      <c r="D8167" s="13"/>
      <c r="E8167" s="13"/>
      <c r="F8167" s="13"/>
      <c r="G8167" s="13"/>
      <c r="H8167" s="13"/>
      <c r="I8167" s="6" t="s">
        <v>5631</v>
      </c>
      <c r="J8167" s="6" t="s">
        <v>1837</v>
      </c>
    </row>
    <row r="8168" spans="1:14" ht="15" customHeight="1">
      <c r="A8168" s="13" t="s">
        <v>1567</v>
      </c>
      <c r="B8168" s="13" t="s">
        <v>1288</v>
      </c>
      <c r="C8168" s="13"/>
      <c r="D8168" s="13"/>
      <c r="E8168" s="13"/>
      <c r="F8168" s="13"/>
      <c r="G8168" s="13"/>
      <c r="H8168" s="13"/>
    </row>
    <row r="8169" spans="1:14" ht="15" customHeight="1">
      <c r="A8169" s="5" t="s">
        <v>4302</v>
      </c>
      <c r="B8169" s="5"/>
      <c r="C8169" s="5" t="s">
        <v>2755</v>
      </c>
      <c r="D8169" s="5" t="s">
        <v>182</v>
      </c>
      <c r="E8169" s="5" t="s">
        <v>5266</v>
      </c>
      <c r="F8169" s="5" t="s">
        <v>1321</v>
      </c>
      <c r="G8169" s="5" t="s">
        <v>780</v>
      </c>
      <c r="H8169" s="5" t="s">
        <v>1458</v>
      </c>
    </row>
    <row r="8170" spans="1:14" ht="15" customHeight="1">
      <c r="A8170" s="6" t="s">
        <v>405</v>
      </c>
      <c r="B8170" s="6" t="s">
        <v>5028</v>
      </c>
      <c r="C8170" s="6" t="s">
        <v>675</v>
      </c>
      <c r="D8170" s="6">
        <f>(469 + 365 + 367)*10^-4</f>
        <v>0.12010000000000001</v>
      </c>
      <c r="E8170" s="14" t="s">
        <v>740</v>
      </c>
      <c r="F8170" s="14">
        <f>중기기초자료!F710</f>
        <v>363568</v>
      </c>
      <c r="G8170" s="15">
        <f>TRUNC(F8170*D8170, 1)</f>
        <v>43664.5</v>
      </c>
      <c r="H8170" s="6" t="s">
        <v>5631</v>
      </c>
      <c r="I8170" s="6" t="s">
        <v>5631</v>
      </c>
      <c r="K8170" s="6" t="s">
        <v>724</v>
      </c>
      <c r="L8170" s="6" t="s">
        <v>5631</v>
      </c>
      <c r="M8170" s="6" t="s">
        <v>3307</v>
      </c>
      <c r="N8170" s="6" t="s">
        <v>889</v>
      </c>
    </row>
    <row r="8171" spans="1:14" ht="15" customHeight="1">
      <c r="B8171" s="6" t="s">
        <v>4803</v>
      </c>
      <c r="G8171" s="14">
        <f>TRUNC(G8170, 0)</f>
        <v>43664</v>
      </c>
    </row>
    <row r="8172" spans="1:14" ht="15" customHeight="1">
      <c r="A8172" s="6" t="s">
        <v>3802</v>
      </c>
    </row>
    <row r="8173" spans="1:14" ht="15" customHeight="1">
      <c r="B8173" s="6" t="s">
        <v>4803</v>
      </c>
    </row>
    <row r="8174" spans="1:14" ht="15" customHeight="1">
      <c r="A8174" s="6" t="s">
        <v>2270</v>
      </c>
      <c r="B8174" s="6" t="s">
        <v>968</v>
      </c>
      <c r="C8174" s="6" t="s">
        <v>4840</v>
      </c>
      <c r="D8174" s="6">
        <v>2</v>
      </c>
      <c r="E8174" s="15" t="s">
        <v>3317</v>
      </c>
      <c r="F8174" s="15">
        <f>TRUNC(중기기초자료!E724 * 중기전역변수!C19, 1)</f>
        <v>22344.7</v>
      </c>
      <c r="G8174" s="15">
        <f>TRUNC(F8174*D8174, 1)</f>
        <v>44689.4</v>
      </c>
      <c r="H8174" s="6" t="s">
        <v>5631</v>
      </c>
      <c r="I8174" s="6" t="s">
        <v>5631</v>
      </c>
      <c r="K8174" s="6" t="s">
        <v>4875</v>
      </c>
      <c r="L8174" s="6" t="s">
        <v>5631</v>
      </c>
      <c r="M8174" s="6" t="s">
        <v>4927</v>
      </c>
    </row>
    <row r="8175" spans="1:14" ht="15" customHeight="1">
      <c r="B8175" s="6" t="s">
        <v>4803</v>
      </c>
      <c r="G8175" s="14">
        <f>TRUNC(G8174, 0)</f>
        <v>44689</v>
      </c>
    </row>
    <row r="8176" spans="1:14" ht="15" customHeight="1">
      <c r="B8176" s="6" t="s">
        <v>588</v>
      </c>
      <c r="G8176" s="14">
        <f>TRUNC(G8171+G8173+G8175, 0)</f>
        <v>88353</v>
      </c>
    </row>
    <row r="8177" spans="1:14" ht="15" customHeight="1">
      <c r="A8177" s="13"/>
      <c r="B8177" s="13"/>
      <c r="C8177" s="13"/>
      <c r="D8177" s="13"/>
      <c r="E8177" s="13"/>
      <c r="F8177" s="13"/>
      <c r="G8177" s="13"/>
      <c r="H8177" s="13"/>
    </row>
    <row r="8178" spans="1:14" ht="15" customHeight="1">
      <c r="A8178" s="13" t="s">
        <v>4970</v>
      </c>
      <c r="B8178" s="13" t="s">
        <v>4210</v>
      </c>
      <c r="C8178" s="13"/>
      <c r="D8178" s="13"/>
      <c r="E8178" s="13"/>
      <c r="F8178" s="13"/>
      <c r="G8178" s="13"/>
      <c r="H8178" s="13"/>
      <c r="I8178" s="6" t="s">
        <v>5631</v>
      </c>
      <c r="J8178" s="6" t="s">
        <v>2645</v>
      </c>
    </row>
    <row r="8179" spans="1:14" ht="15" customHeight="1">
      <c r="A8179" s="13" t="s">
        <v>1567</v>
      </c>
      <c r="B8179" s="13" t="s">
        <v>4490</v>
      </c>
      <c r="C8179" s="13"/>
      <c r="D8179" s="13"/>
      <c r="E8179" s="13"/>
      <c r="F8179" s="13"/>
      <c r="G8179" s="13"/>
      <c r="H8179" s="13"/>
    </row>
    <row r="8180" spans="1:14" ht="15" customHeight="1">
      <c r="A8180" s="5" t="s">
        <v>4302</v>
      </c>
      <c r="B8180" s="5"/>
      <c r="C8180" s="5" t="s">
        <v>2755</v>
      </c>
      <c r="D8180" s="5" t="s">
        <v>182</v>
      </c>
      <c r="E8180" s="5" t="s">
        <v>5266</v>
      </c>
      <c r="F8180" s="5" t="s">
        <v>1321</v>
      </c>
      <c r="G8180" s="5" t="s">
        <v>780</v>
      </c>
      <c r="H8180" s="5" t="s">
        <v>1458</v>
      </c>
    </row>
    <row r="8181" spans="1:14" ht="15" customHeight="1">
      <c r="A8181" s="6" t="s">
        <v>405</v>
      </c>
      <c r="B8181" s="6" t="s">
        <v>5028</v>
      </c>
      <c r="C8181" s="6" t="s">
        <v>1676</v>
      </c>
      <c r="D8181" s="6">
        <f>(469 + 365 + 367)*10^-4</f>
        <v>0.12010000000000001</v>
      </c>
      <c r="E8181" s="14" t="s">
        <v>740</v>
      </c>
      <c r="F8181" s="14">
        <f>중기기초자료!F711</f>
        <v>381724</v>
      </c>
      <c r="G8181" s="15">
        <f>TRUNC(F8181*D8181, 1)</f>
        <v>45845</v>
      </c>
      <c r="H8181" s="6" t="s">
        <v>5631</v>
      </c>
      <c r="I8181" s="6" t="s">
        <v>5631</v>
      </c>
      <c r="K8181" s="6" t="s">
        <v>724</v>
      </c>
      <c r="L8181" s="6" t="s">
        <v>5631</v>
      </c>
      <c r="M8181" s="6" t="s">
        <v>3883</v>
      </c>
      <c r="N8181" s="6" t="s">
        <v>1896</v>
      </c>
    </row>
    <row r="8182" spans="1:14" ht="15" customHeight="1">
      <c r="B8182" s="6" t="s">
        <v>4803</v>
      </c>
      <c r="G8182" s="14">
        <f>TRUNC(G8181, 0)</f>
        <v>45845</v>
      </c>
    </row>
    <row r="8183" spans="1:14" ht="15" customHeight="1">
      <c r="A8183" s="6" t="s">
        <v>3802</v>
      </c>
    </row>
    <row r="8184" spans="1:14" ht="15" customHeight="1">
      <c r="B8184" s="6" t="s">
        <v>4803</v>
      </c>
    </row>
    <row r="8185" spans="1:14" ht="15" customHeight="1">
      <c r="A8185" s="6" t="s">
        <v>2270</v>
      </c>
      <c r="B8185" s="6" t="s">
        <v>968</v>
      </c>
      <c r="C8185" s="6" t="s">
        <v>4840</v>
      </c>
      <c r="D8185" s="6">
        <v>2</v>
      </c>
      <c r="E8185" s="15" t="s">
        <v>3317</v>
      </c>
      <c r="F8185" s="15">
        <f>TRUNC(중기기초자료!E724 * 중기전역변수!C19, 1)</f>
        <v>22344.7</v>
      </c>
      <c r="G8185" s="15">
        <f>TRUNC(F8185*D8185, 1)</f>
        <v>44689.4</v>
      </c>
      <c r="H8185" s="6" t="s">
        <v>5631</v>
      </c>
      <c r="I8185" s="6" t="s">
        <v>5631</v>
      </c>
      <c r="K8185" s="6" t="s">
        <v>4875</v>
      </c>
      <c r="L8185" s="6" t="s">
        <v>5631</v>
      </c>
      <c r="M8185" s="6" t="s">
        <v>4927</v>
      </c>
    </row>
    <row r="8186" spans="1:14" ht="15" customHeight="1">
      <c r="B8186" s="6" t="s">
        <v>4803</v>
      </c>
      <c r="G8186" s="14">
        <f>TRUNC(G8185, 0)</f>
        <v>44689</v>
      </c>
    </row>
    <row r="8187" spans="1:14" ht="15" customHeight="1">
      <c r="B8187" s="6" t="s">
        <v>588</v>
      </c>
      <c r="G8187" s="14">
        <f>TRUNC(G8182+G8184+G8186, 0)</f>
        <v>90534</v>
      </c>
    </row>
    <row r="8188" spans="1:14" ht="15" customHeight="1">
      <c r="A8188" s="13"/>
      <c r="B8188" s="13"/>
      <c r="C8188" s="13"/>
      <c r="D8188" s="13"/>
      <c r="E8188" s="13"/>
      <c r="F8188" s="13"/>
      <c r="G8188" s="13"/>
      <c r="H8188" s="13"/>
    </row>
    <row r="8189" spans="1:14" ht="15" customHeight="1">
      <c r="A8189" s="13" t="s">
        <v>4970</v>
      </c>
      <c r="B8189" s="13" t="s">
        <v>1868</v>
      </c>
      <c r="C8189" s="13"/>
      <c r="D8189" s="13"/>
      <c r="E8189" s="13"/>
      <c r="F8189" s="13"/>
      <c r="G8189" s="13"/>
      <c r="H8189" s="13"/>
      <c r="I8189" s="6" t="s">
        <v>5631</v>
      </c>
      <c r="J8189" s="6" t="s">
        <v>1900</v>
      </c>
    </row>
    <row r="8190" spans="1:14" ht="15" customHeight="1">
      <c r="A8190" s="13" t="s">
        <v>1567</v>
      </c>
      <c r="B8190" s="13" t="s">
        <v>408</v>
      </c>
      <c r="C8190" s="13"/>
      <c r="D8190" s="13"/>
      <c r="E8190" s="13"/>
      <c r="F8190" s="13"/>
      <c r="G8190" s="13"/>
      <c r="H8190" s="13"/>
    </row>
    <row r="8191" spans="1:14" ht="15" customHeight="1">
      <c r="A8191" s="5" t="s">
        <v>4302</v>
      </c>
      <c r="B8191" s="5"/>
      <c r="C8191" s="5" t="s">
        <v>2755</v>
      </c>
      <c r="D8191" s="5" t="s">
        <v>182</v>
      </c>
      <c r="E8191" s="5" t="s">
        <v>5266</v>
      </c>
      <c r="F8191" s="5" t="s">
        <v>1321</v>
      </c>
      <c r="G8191" s="5" t="s">
        <v>780</v>
      </c>
      <c r="H8191" s="5" t="s">
        <v>1458</v>
      </c>
    </row>
    <row r="8192" spans="1:14" ht="15" customHeight="1">
      <c r="A8192" s="6" t="s">
        <v>405</v>
      </c>
      <c r="B8192" s="6" t="s">
        <v>5028</v>
      </c>
      <c r="C8192" s="6" t="s">
        <v>2615</v>
      </c>
      <c r="D8192" s="6">
        <f>(469 + 365 + 367)*10^-4</f>
        <v>0.12010000000000001</v>
      </c>
      <c r="E8192" s="14" t="s">
        <v>740</v>
      </c>
      <c r="F8192" s="14">
        <f>중기기초자료!F712</f>
        <v>471291</v>
      </c>
      <c r="G8192" s="15">
        <f>TRUNC(F8192*D8192, 1)</f>
        <v>56602</v>
      </c>
      <c r="H8192" s="6" t="s">
        <v>5631</v>
      </c>
      <c r="I8192" s="6" t="s">
        <v>5631</v>
      </c>
      <c r="K8192" s="6" t="s">
        <v>724</v>
      </c>
      <c r="L8192" s="6" t="s">
        <v>5631</v>
      </c>
      <c r="M8192" s="6" t="s">
        <v>3395</v>
      </c>
      <c r="N8192" s="6" t="s">
        <v>889</v>
      </c>
    </row>
    <row r="8193" spans="1:14" ht="15" customHeight="1">
      <c r="B8193" s="6" t="s">
        <v>4803</v>
      </c>
      <c r="G8193" s="14">
        <f>TRUNC(G8192, 0)</f>
        <v>56602</v>
      </c>
    </row>
    <row r="8194" spans="1:14" ht="15" customHeight="1">
      <c r="A8194" s="6" t="s">
        <v>3802</v>
      </c>
    </row>
    <row r="8195" spans="1:14" ht="15" customHeight="1">
      <c r="B8195" s="6" t="s">
        <v>4803</v>
      </c>
    </row>
    <row r="8196" spans="1:14" ht="15" customHeight="1">
      <c r="A8196" s="6" t="s">
        <v>2270</v>
      </c>
      <c r="B8196" s="6" t="s">
        <v>968</v>
      </c>
      <c r="C8196" s="6" t="s">
        <v>4840</v>
      </c>
      <c r="D8196" s="6">
        <v>2</v>
      </c>
      <c r="E8196" s="15" t="s">
        <v>3317</v>
      </c>
      <c r="F8196" s="15">
        <f>TRUNC(중기기초자료!E724 * 중기전역변수!C19, 1)</f>
        <v>22344.7</v>
      </c>
      <c r="G8196" s="15">
        <f>TRUNC(F8196*D8196, 1)</f>
        <v>44689.4</v>
      </c>
      <c r="H8196" s="6" t="s">
        <v>5631</v>
      </c>
      <c r="I8196" s="6" t="s">
        <v>5631</v>
      </c>
      <c r="K8196" s="6" t="s">
        <v>4875</v>
      </c>
      <c r="L8196" s="6" t="s">
        <v>5631</v>
      </c>
      <c r="M8196" s="6" t="s">
        <v>4927</v>
      </c>
    </row>
    <row r="8197" spans="1:14" ht="15" customHeight="1">
      <c r="B8197" s="6" t="s">
        <v>4803</v>
      </c>
      <c r="G8197" s="14">
        <f>TRUNC(G8196, 0)</f>
        <v>44689</v>
      </c>
    </row>
    <row r="8198" spans="1:14" ht="15" customHeight="1">
      <c r="B8198" s="6" t="s">
        <v>588</v>
      </c>
      <c r="G8198" s="14">
        <f>TRUNC(G8193+G8195+G8197, 0)</f>
        <v>101291</v>
      </c>
    </row>
    <row r="8199" spans="1:14" ht="15" customHeight="1">
      <c r="A8199" s="13"/>
      <c r="B8199" s="13"/>
      <c r="C8199" s="13"/>
      <c r="D8199" s="13"/>
      <c r="E8199" s="13"/>
      <c r="F8199" s="13"/>
      <c r="G8199" s="13"/>
      <c r="H8199" s="13"/>
    </row>
    <row r="8200" spans="1:14" ht="15" customHeight="1">
      <c r="A8200" s="13" t="s">
        <v>4970</v>
      </c>
      <c r="B8200" s="13" t="s">
        <v>4586</v>
      </c>
      <c r="C8200" s="13"/>
      <c r="D8200" s="13"/>
      <c r="E8200" s="13"/>
      <c r="F8200" s="13"/>
      <c r="G8200" s="13"/>
      <c r="H8200" s="13"/>
      <c r="I8200" s="6" t="s">
        <v>5631</v>
      </c>
      <c r="J8200" s="6" t="s">
        <v>1156</v>
      </c>
    </row>
    <row r="8201" spans="1:14" ht="15" customHeight="1">
      <c r="A8201" s="13" t="s">
        <v>1567</v>
      </c>
      <c r="B8201" s="13" t="s">
        <v>4217</v>
      </c>
      <c r="C8201" s="13"/>
      <c r="D8201" s="13"/>
      <c r="E8201" s="13"/>
      <c r="F8201" s="13"/>
      <c r="G8201" s="13"/>
      <c r="H8201" s="13"/>
    </row>
    <row r="8202" spans="1:14" ht="15" customHeight="1">
      <c r="A8202" s="5" t="s">
        <v>4302</v>
      </c>
      <c r="B8202" s="5"/>
      <c r="C8202" s="5" t="s">
        <v>2755</v>
      </c>
      <c r="D8202" s="5" t="s">
        <v>182</v>
      </c>
      <c r="E8202" s="5" t="s">
        <v>5266</v>
      </c>
      <c r="F8202" s="5" t="s">
        <v>1321</v>
      </c>
      <c r="G8202" s="5" t="s">
        <v>780</v>
      </c>
      <c r="H8202" s="5" t="s">
        <v>1458</v>
      </c>
    </row>
    <row r="8203" spans="1:14" ht="15" customHeight="1">
      <c r="A8203" s="6" t="s">
        <v>405</v>
      </c>
      <c r="B8203" s="6" t="s">
        <v>5028</v>
      </c>
      <c r="C8203" s="6" t="s">
        <v>2414</v>
      </c>
      <c r="D8203" s="6">
        <f>(469 + 365 + 367)*10^-4</f>
        <v>0.12010000000000001</v>
      </c>
      <c r="E8203" s="14" t="s">
        <v>740</v>
      </c>
      <c r="F8203" s="14">
        <f>중기기초자료!F713</f>
        <v>579014</v>
      </c>
      <c r="G8203" s="15">
        <f>TRUNC(F8203*D8203, 1)</f>
        <v>69539.5</v>
      </c>
      <c r="H8203" s="6" t="s">
        <v>5631</v>
      </c>
      <c r="I8203" s="6" t="s">
        <v>5631</v>
      </c>
      <c r="K8203" s="6" t="s">
        <v>724</v>
      </c>
      <c r="L8203" s="6" t="s">
        <v>5631</v>
      </c>
      <c r="M8203" s="6" t="s">
        <v>5477</v>
      </c>
      <c r="N8203" s="6" t="s">
        <v>889</v>
      </c>
    </row>
    <row r="8204" spans="1:14" ht="15" customHeight="1">
      <c r="B8204" s="6" t="s">
        <v>4803</v>
      </c>
      <c r="G8204" s="14">
        <f>TRUNC(G8203, 0)</f>
        <v>69539</v>
      </c>
    </row>
    <row r="8205" spans="1:14" ht="15" customHeight="1">
      <c r="A8205" s="6" t="s">
        <v>3802</v>
      </c>
    </row>
    <row r="8206" spans="1:14" ht="15" customHeight="1">
      <c r="B8206" s="6" t="s">
        <v>4803</v>
      </c>
    </row>
    <row r="8207" spans="1:14" ht="15" customHeight="1">
      <c r="A8207" s="6" t="s">
        <v>2270</v>
      </c>
      <c r="B8207" s="6" t="s">
        <v>968</v>
      </c>
      <c r="C8207" s="6" t="s">
        <v>4840</v>
      </c>
      <c r="D8207" s="6">
        <v>2</v>
      </c>
      <c r="E8207" s="15" t="s">
        <v>3317</v>
      </c>
      <c r="F8207" s="15">
        <f>TRUNC(중기기초자료!E724 * 중기전역변수!C19, 1)</f>
        <v>22344.7</v>
      </c>
      <c r="G8207" s="15">
        <f>TRUNC(F8207*D8207, 1)</f>
        <v>44689.4</v>
      </c>
      <c r="H8207" s="6" t="s">
        <v>5631</v>
      </c>
      <c r="I8207" s="6" t="s">
        <v>5631</v>
      </c>
      <c r="K8207" s="6" t="s">
        <v>4875</v>
      </c>
      <c r="L8207" s="6" t="s">
        <v>5631</v>
      </c>
      <c r="M8207" s="6" t="s">
        <v>4927</v>
      </c>
    </row>
    <row r="8208" spans="1:14" ht="15" customHeight="1">
      <c r="B8208" s="6" t="s">
        <v>4803</v>
      </c>
      <c r="G8208" s="14">
        <f>TRUNC(G8207, 0)</f>
        <v>44689</v>
      </c>
    </row>
    <row r="8209" spans="1:14" ht="15" customHeight="1">
      <c r="B8209" s="6" t="s">
        <v>588</v>
      </c>
      <c r="G8209" s="14">
        <f>TRUNC(G8204+G8206+G8208, 0)</f>
        <v>114228</v>
      </c>
    </row>
    <row r="8210" spans="1:14" ht="15" customHeight="1">
      <c r="A8210" s="13"/>
      <c r="B8210" s="13"/>
      <c r="C8210" s="13"/>
      <c r="D8210" s="13"/>
      <c r="E8210" s="13"/>
      <c r="F8210" s="13"/>
      <c r="G8210" s="13"/>
      <c r="H8210" s="13"/>
    </row>
    <row r="8211" spans="1:14" ht="15" customHeight="1">
      <c r="A8211" s="13" t="s">
        <v>4970</v>
      </c>
      <c r="B8211" s="13" t="s">
        <v>1062</v>
      </c>
      <c r="C8211" s="13"/>
      <c r="D8211" s="13"/>
      <c r="E8211" s="13"/>
      <c r="F8211" s="13"/>
      <c r="G8211" s="13"/>
      <c r="H8211" s="13"/>
      <c r="I8211" s="6" t="s">
        <v>5631</v>
      </c>
      <c r="J8211" s="6" t="s">
        <v>3215</v>
      </c>
    </row>
    <row r="8212" spans="1:14" ht="15" customHeight="1">
      <c r="A8212" s="13" t="s">
        <v>1567</v>
      </c>
      <c r="B8212" s="13" t="s">
        <v>600</v>
      </c>
      <c r="C8212" s="13"/>
      <c r="D8212" s="13"/>
      <c r="E8212" s="13"/>
      <c r="F8212" s="13"/>
      <c r="G8212" s="13"/>
      <c r="H8212" s="13"/>
    </row>
    <row r="8213" spans="1:14" ht="15" customHeight="1">
      <c r="A8213" s="5" t="s">
        <v>4302</v>
      </c>
      <c r="B8213" s="5"/>
      <c r="C8213" s="5" t="s">
        <v>2755</v>
      </c>
      <c r="D8213" s="5" t="s">
        <v>182</v>
      </c>
      <c r="E8213" s="5" t="s">
        <v>5266</v>
      </c>
      <c r="F8213" s="5" t="s">
        <v>1321</v>
      </c>
      <c r="G8213" s="5" t="s">
        <v>780</v>
      </c>
      <c r="H8213" s="5" t="s">
        <v>1458</v>
      </c>
    </row>
    <row r="8214" spans="1:14" ht="15" customHeight="1">
      <c r="A8214" s="6" t="s">
        <v>405</v>
      </c>
      <c r="B8214" s="6" t="s">
        <v>1804</v>
      </c>
      <c r="C8214" s="6" t="s">
        <v>1874</v>
      </c>
      <c r="D8214" s="6">
        <f>(300 + 283 + 198)*10^-4</f>
        <v>7.8100000000000003E-2</v>
      </c>
      <c r="E8214" s="14" t="s">
        <v>740</v>
      </c>
      <c r="F8214" s="14">
        <f>중기기초자료!F714</f>
        <v>562656</v>
      </c>
      <c r="G8214" s="15">
        <f>TRUNC(F8214*D8214, 1)</f>
        <v>43943.4</v>
      </c>
      <c r="H8214" s="6" t="s">
        <v>5631</v>
      </c>
      <c r="I8214" s="6" t="s">
        <v>5631</v>
      </c>
      <c r="K8214" s="6" t="s">
        <v>724</v>
      </c>
      <c r="L8214" s="6" t="s">
        <v>5631</v>
      </c>
      <c r="M8214" s="6" t="s">
        <v>1941</v>
      </c>
      <c r="N8214" s="6" t="s">
        <v>3177</v>
      </c>
    </row>
    <row r="8215" spans="1:14" ht="15" customHeight="1">
      <c r="B8215" s="6" t="s">
        <v>4803</v>
      </c>
      <c r="G8215" s="14">
        <f>TRUNC(G8214, 0)</f>
        <v>43943</v>
      </c>
    </row>
    <row r="8216" spans="1:14" ht="15" customHeight="1">
      <c r="A8216" s="6" t="s">
        <v>3802</v>
      </c>
      <c r="B8216" s="6" t="s">
        <v>2171</v>
      </c>
      <c r="C8216" s="6" t="s">
        <v>4283</v>
      </c>
      <c r="D8216" s="6">
        <v>123.8</v>
      </c>
      <c r="E8216" s="16" t="s">
        <v>5542</v>
      </c>
      <c r="F8216" s="16">
        <f>중기기초자료!D731</f>
        <v>1223</v>
      </c>
      <c r="G8216" s="15">
        <f>TRUNC(F8216*D8216, 1)</f>
        <v>151407.4</v>
      </c>
      <c r="H8216" s="6" t="s">
        <v>5631</v>
      </c>
      <c r="I8216" s="6" t="s">
        <v>5631</v>
      </c>
      <c r="K8216" s="6" t="s">
        <v>608</v>
      </c>
      <c r="L8216" s="6" t="s">
        <v>5631</v>
      </c>
      <c r="M8216" s="6" t="s">
        <v>1155</v>
      </c>
    </row>
    <row r="8217" spans="1:14" ht="15" customHeight="1">
      <c r="B8217" s="6" t="s">
        <v>2955</v>
      </c>
      <c r="C8217" s="6" t="s">
        <v>4236</v>
      </c>
      <c r="D8217" s="6">
        <v>29</v>
      </c>
      <c r="E8217" s="16" t="s">
        <v>2305</v>
      </c>
      <c r="F8217" s="16">
        <v>0</v>
      </c>
      <c r="G8217" s="15">
        <f>TRUNC((G8216) * D8217/100, 1)</f>
        <v>43908.1</v>
      </c>
      <c r="H8217" s="6" t="s">
        <v>5631</v>
      </c>
      <c r="I8217" s="6" t="s">
        <v>5631</v>
      </c>
      <c r="K8217" s="6" t="s">
        <v>4778</v>
      </c>
      <c r="L8217" s="6" t="s">
        <v>5631</v>
      </c>
      <c r="M8217" s="6" t="s">
        <v>3749</v>
      </c>
      <c r="N8217" s="6" t="s">
        <v>5631</v>
      </c>
    </row>
    <row r="8218" spans="1:14" ht="15" customHeight="1">
      <c r="B8218" s="6" t="s">
        <v>4803</v>
      </c>
      <c r="G8218" s="14">
        <f>TRUNC(G8216+G8217, 0)</f>
        <v>195315</v>
      </c>
    </row>
    <row r="8219" spans="1:14" ht="15" customHeight="1">
      <c r="A8219" s="6" t="s">
        <v>2270</v>
      </c>
      <c r="B8219" s="6" t="s">
        <v>968</v>
      </c>
      <c r="C8219" s="6" t="s">
        <v>4840</v>
      </c>
      <c r="D8219" s="6">
        <v>1</v>
      </c>
      <c r="E8219" s="15" t="s">
        <v>3317</v>
      </c>
      <c r="F8219" s="15">
        <f>TRUNC(중기기초자료!E724 * 중기전역변수!C19, 1)</f>
        <v>22344.7</v>
      </c>
      <c r="G8219" s="15">
        <f>TRUNC(F8219*D8219, 1)</f>
        <v>22344.7</v>
      </c>
      <c r="H8219" s="6" t="s">
        <v>5631</v>
      </c>
      <c r="I8219" s="6" t="s">
        <v>5631</v>
      </c>
      <c r="K8219" s="6" t="s">
        <v>4875</v>
      </c>
      <c r="L8219" s="6" t="s">
        <v>5631</v>
      </c>
      <c r="M8219" s="6" t="s">
        <v>4927</v>
      </c>
    </row>
    <row r="8220" spans="1:14" ht="15" customHeight="1">
      <c r="B8220" s="6" t="s">
        <v>351</v>
      </c>
      <c r="C8220" s="6" t="s">
        <v>4283</v>
      </c>
      <c r="D8220" s="6">
        <v>1</v>
      </c>
      <c r="E8220" s="15" t="s">
        <v>3317</v>
      </c>
      <c r="F8220" s="15">
        <f>TRUNC(중기기초자료!E726 * 중기전역변수!C19, 1)</f>
        <v>24471.4</v>
      </c>
      <c r="G8220" s="15">
        <f>TRUNC(F8220*D8220, 1)</f>
        <v>24471.4</v>
      </c>
      <c r="H8220" s="6" t="s">
        <v>5631</v>
      </c>
      <c r="I8220" s="6" t="s">
        <v>5056</v>
      </c>
      <c r="K8220" s="6" t="s">
        <v>3386</v>
      </c>
      <c r="L8220" s="6" t="s">
        <v>5631</v>
      </c>
      <c r="M8220" s="6" t="s">
        <v>2435</v>
      </c>
    </row>
    <row r="8221" spans="1:14" ht="15" customHeight="1">
      <c r="B8221" s="6" t="s">
        <v>4112</v>
      </c>
      <c r="C8221" s="6" t="s">
        <v>4283</v>
      </c>
      <c r="D8221" s="6">
        <v>1</v>
      </c>
      <c r="E8221" s="15" t="s">
        <v>3317</v>
      </c>
      <c r="F8221" s="15">
        <f>TRUNC(중기기초자료!E727 * 중기전역변수!C19, 1)</f>
        <v>21767</v>
      </c>
      <c r="G8221" s="15">
        <f>TRUNC(F8221*D8221, 1)</f>
        <v>21767</v>
      </c>
      <c r="H8221" s="6" t="s">
        <v>5631</v>
      </c>
      <c r="I8221" s="6" t="s">
        <v>2561</v>
      </c>
      <c r="K8221" s="6" t="s">
        <v>2015</v>
      </c>
      <c r="L8221" s="6" t="s">
        <v>5631</v>
      </c>
      <c r="M8221" s="6" t="s">
        <v>4683</v>
      </c>
    </row>
    <row r="8222" spans="1:14" ht="15" customHeight="1">
      <c r="B8222" s="6" t="s">
        <v>4803</v>
      </c>
      <c r="G8222" s="14">
        <f>TRUNC(G8219+G8220+G8221, 0)</f>
        <v>68583</v>
      </c>
    </row>
    <row r="8223" spans="1:14" ht="15" customHeight="1">
      <c r="B8223" s="6" t="s">
        <v>588</v>
      </c>
      <c r="G8223" s="14">
        <f>TRUNC(G8215+G8218+G8222, 0)</f>
        <v>307841</v>
      </c>
    </row>
    <row r="8224" spans="1:14" ht="15" customHeight="1">
      <c r="A8224" s="13"/>
      <c r="B8224" s="13"/>
      <c r="C8224" s="13"/>
      <c r="D8224" s="13"/>
      <c r="E8224" s="13"/>
      <c r="F8224" s="13"/>
      <c r="G8224" s="13"/>
      <c r="H8224" s="13"/>
    </row>
    <row r="8225" spans="1:14" ht="15" customHeight="1">
      <c r="A8225" s="13" t="s">
        <v>4970</v>
      </c>
      <c r="B8225" s="13" t="s">
        <v>2509</v>
      </c>
      <c r="C8225" s="13"/>
      <c r="D8225" s="13"/>
      <c r="E8225" s="13"/>
      <c r="F8225" s="13"/>
      <c r="G8225" s="13"/>
      <c r="H8225" s="13"/>
      <c r="I8225" s="6" t="s">
        <v>5631</v>
      </c>
      <c r="J8225" s="6" t="s">
        <v>4946</v>
      </c>
    </row>
    <row r="8226" spans="1:14" ht="15" customHeight="1">
      <c r="A8226" s="13" t="s">
        <v>1567</v>
      </c>
      <c r="B8226" s="13" t="s">
        <v>1616</v>
      </c>
      <c r="C8226" s="13"/>
      <c r="D8226" s="13"/>
      <c r="E8226" s="13"/>
      <c r="F8226" s="13"/>
      <c r="G8226" s="13"/>
      <c r="H8226" s="13"/>
    </row>
    <row r="8227" spans="1:14" ht="15" customHeight="1">
      <c r="A8227" s="5" t="s">
        <v>4302</v>
      </c>
      <c r="B8227" s="5"/>
      <c r="C8227" s="5" t="s">
        <v>2755</v>
      </c>
      <c r="D8227" s="5" t="s">
        <v>182</v>
      </c>
      <c r="E8227" s="5" t="s">
        <v>5266</v>
      </c>
      <c r="F8227" s="5" t="s">
        <v>1321</v>
      </c>
      <c r="G8227" s="5" t="s">
        <v>780</v>
      </c>
      <c r="H8227" s="5" t="s">
        <v>1458</v>
      </c>
    </row>
    <row r="8228" spans="1:14" ht="15" customHeight="1">
      <c r="A8228" s="6" t="s">
        <v>405</v>
      </c>
      <c r="B8228" s="6" t="s">
        <v>1804</v>
      </c>
      <c r="C8228" s="6" t="s">
        <v>1532</v>
      </c>
      <c r="D8228" s="6">
        <f>(300 + 283 + 198)*10^-4</f>
        <v>7.8100000000000003E-2</v>
      </c>
      <c r="E8228" s="14" t="s">
        <v>740</v>
      </c>
      <c r="F8228" s="14">
        <f>중기기초자료!F715</f>
        <v>753321</v>
      </c>
      <c r="G8228" s="15">
        <f>TRUNC(F8228*D8228, 1)</f>
        <v>58834.3</v>
      </c>
      <c r="H8228" s="6" t="s">
        <v>5631</v>
      </c>
      <c r="I8228" s="6" t="s">
        <v>5631</v>
      </c>
      <c r="K8228" s="6" t="s">
        <v>724</v>
      </c>
      <c r="L8228" s="6" t="s">
        <v>5631</v>
      </c>
      <c r="M8228" s="6" t="s">
        <v>996</v>
      </c>
      <c r="N8228" s="6" t="s">
        <v>3177</v>
      </c>
    </row>
    <row r="8229" spans="1:14" ht="15" customHeight="1">
      <c r="B8229" s="6" t="s">
        <v>4803</v>
      </c>
      <c r="G8229" s="14">
        <f>TRUNC(G8228, 0)</f>
        <v>58834</v>
      </c>
    </row>
    <row r="8230" spans="1:14" ht="15" customHeight="1">
      <c r="A8230" s="6" t="s">
        <v>3802</v>
      </c>
      <c r="B8230" s="6" t="s">
        <v>2171</v>
      </c>
      <c r="C8230" s="6" t="s">
        <v>4283</v>
      </c>
      <c r="D8230" s="6">
        <v>152.4</v>
      </c>
      <c r="E8230" s="16" t="s">
        <v>5542</v>
      </c>
      <c r="F8230" s="16">
        <f>중기기초자료!D731</f>
        <v>1223</v>
      </c>
      <c r="G8230" s="15">
        <f>TRUNC(F8230*D8230, 1)</f>
        <v>186385.2</v>
      </c>
      <c r="H8230" s="6" t="s">
        <v>5631</v>
      </c>
      <c r="I8230" s="6" t="s">
        <v>5631</v>
      </c>
      <c r="K8230" s="6" t="s">
        <v>608</v>
      </c>
      <c r="L8230" s="6" t="s">
        <v>5631</v>
      </c>
      <c r="M8230" s="6" t="s">
        <v>1155</v>
      </c>
    </row>
    <row r="8231" spans="1:14" ht="15" customHeight="1">
      <c r="B8231" s="6" t="s">
        <v>2955</v>
      </c>
      <c r="C8231" s="6" t="s">
        <v>4236</v>
      </c>
      <c r="D8231" s="6">
        <v>29</v>
      </c>
      <c r="E8231" s="16" t="s">
        <v>2305</v>
      </c>
      <c r="F8231" s="16">
        <v>0</v>
      </c>
      <c r="G8231" s="15">
        <f>TRUNC((G8230) * D8231/100, 1)</f>
        <v>54051.7</v>
      </c>
      <c r="H8231" s="6" t="s">
        <v>5631</v>
      </c>
      <c r="I8231" s="6" t="s">
        <v>5631</v>
      </c>
      <c r="K8231" s="6" t="s">
        <v>4778</v>
      </c>
      <c r="L8231" s="6" t="s">
        <v>5631</v>
      </c>
      <c r="M8231" s="6" t="s">
        <v>3749</v>
      </c>
      <c r="N8231" s="6" t="s">
        <v>5631</v>
      </c>
    </row>
    <row r="8232" spans="1:14" ht="15" customHeight="1">
      <c r="B8232" s="6" t="s">
        <v>4803</v>
      </c>
      <c r="G8232" s="14">
        <f>TRUNC(G8230+G8231, 0)</f>
        <v>240436</v>
      </c>
    </row>
    <row r="8233" spans="1:14" ht="15" customHeight="1">
      <c r="A8233" s="6" t="s">
        <v>2270</v>
      </c>
      <c r="B8233" s="6" t="s">
        <v>968</v>
      </c>
      <c r="C8233" s="6" t="s">
        <v>4840</v>
      </c>
      <c r="D8233" s="6">
        <v>1</v>
      </c>
      <c r="E8233" s="15" t="s">
        <v>3317</v>
      </c>
      <c r="F8233" s="15">
        <f>TRUNC(중기기초자료!E724 * 중기전역변수!C19, 1)</f>
        <v>22344.7</v>
      </c>
      <c r="G8233" s="15">
        <f>TRUNC(F8233*D8233, 1)</f>
        <v>22344.7</v>
      </c>
      <c r="H8233" s="6" t="s">
        <v>5631</v>
      </c>
      <c r="I8233" s="6" t="s">
        <v>5631</v>
      </c>
      <c r="K8233" s="6" t="s">
        <v>4875</v>
      </c>
      <c r="L8233" s="6" t="s">
        <v>5631</v>
      </c>
      <c r="M8233" s="6" t="s">
        <v>4927</v>
      </c>
    </row>
    <row r="8234" spans="1:14" ht="15" customHeight="1">
      <c r="B8234" s="6" t="s">
        <v>351</v>
      </c>
      <c r="C8234" s="6" t="s">
        <v>4283</v>
      </c>
      <c r="D8234" s="6">
        <v>1</v>
      </c>
      <c r="E8234" s="15" t="s">
        <v>3317</v>
      </c>
      <c r="F8234" s="15">
        <f>TRUNC(중기기초자료!E726 * 중기전역변수!C19, 1)</f>
        <v>24471.4</v>
      </c>
      <c r="G8234" s="15">
        <f>TRUNC(F8234*D8234, 1)</f>
        <v>24471.4</v>
      </c>
      <c r="H8234" s="6" t="s">
        <v>5631</v>
      </c>
      <c r="I8234" s="6" t="s">
        <v>5056</v>
      </c>
      <c r="K8234" s="6" t="s">
        <v>3386</v>
      </c>
      <c r="L8234" s="6" t="s">
        <v>5631</v>
      </c>
      <c r="M8234" s="6" t="s">
        <v>2435</v>
      </c>
    </row>
    <row r="8235" spans="1:14" ht="15" customHeight="1">
      <c r="B8235" s="6" t="s">
        <v>4112</v>
      </c>
      <c r="C8235" s="6" t="s">
        <v>4283</v>
      </c>
      <c r="D8235" s="6">
        <v>1</v>
      </c>
      <c r="E8235" s="15" t="s">
        <v>3317</v>
      </c>
      <c r="F8235" s="15">
        <f>TRUNC(중기기초자료!E727 * 중기전역변수!C19, 1)</f>
        <v>21767</v>
      </c>
      <c r="G8235" s="15">
        <f>TRUNC(F8235*D8235, 1)</f>
        <v>21767</v>
      </c>
      <c r="H8235" s="6" t="s">
        <v>5631</v>
      </c>
      <c r="I8235" s="6" t="s">
        <v>2561</v>
      </c>
      <c r="K8235" s="6" t="s">
        <v>2015</v>
      </c>
      <c r="L8235" s="6" t="s">
        <v>5631</v>
      </c>
      <c r="M8235" s="6" t="s">
        <v>4683</v>
      </c>
    </row>
    <row r="8236" spans="1:14" ht="15" customHeight="1">
      <c r="B8236" s="6" t="s">
        <v>4803</v>
      </c>
      <c r="G8236" s="14">
        <f>TRUNC(G8233+G8234+G8235, 0)</f>
        <v>68583</v>
      </c>
    </row>
    <row r="8237" spans="1:14" ht="15" customHeight="1">
      <c r="B8237" s="6" t="s">
        <v>588</v>
      </c>
      <c r="G8237" s="14">
        <f>TRUNC(G8229+G8232+G8236, 0)</f>
        <v>367853</v>
      </c>
    </row>
    <row r="8238" spans="1:14" ht="15" customHeight="1">
      <c r="A8238" s="13"/>
      <c r="B8238" s="13"/>
      <c r="C8238" s="13"/>
      <c r="D8238" s="13"/>
      <c r="E8238" s="13"/>
      <c r="F8238" s="13"/>
      <c r="G8238" s="13"/>
      <c r="H8238" s="13"/>
    </row>
    <row r="8239" spans="1:14" ht="15" customHeight="1">
      <c r="A8239" s="13" t="s">
        <v>4970</v>
      </c>
      <c r="B8239" s="13" t="s">
        <v>1426</v>
      </c>
      <c r="C8239" s="13"/>
      <c r="D8239" s="13"/>
      <c r="E8239" s="13"/>
      <c r="F8239" s="13"/>
      <c r="G8239" s="13"/>
      <c r="H8239" s="13"/>
      <c r="I8239" s="6" t="s">
        <v>5631</v>
      </c>
      <c r="J8239" s="6" t="s">
        <v>4480</v>
      </c>
    </row>
    <row r="8240" spans="1:14" ht="15" customHeight="1">
      <c r="A8240" s="13" t="s">
        <v>1567</v>
      </c>
      <c r="B8240" s="13" t="s">
        <v>2504</v>
      </c>
      <c r="C8240" s="13"/>
      <c r="D8240" s="13"/>
      <c r="E8240" s="13"/>
      <c r="F8240" s="13"/>
      <c r="G8240" s="13"/>
      <c r="H8240" s="13"/>
    </row>
    <row r="8241" spans="1:14" ht="15" customHeight="1">
      <c r="A8241" s="5" t="s">
        <v>4302</v>
      </c>
      <c r="B8241" s="5"/>
      <c r="C8241" s="5" t="s">
        <v>2755</v>
      </c>
      <c r="D8241" s="5" t="s">
        <v>182</v>
      </c>
      <c r="E8241" s="5" t="s">
        <v>5266</v>
      </c>
      <c r="F8241" s="5" t="s">
        <v>1321</v>
      </c>
      <c r="G8241" s="5" t="s">
        <v>780</v>
      </c>
      <c r="H8241" s="5" t="s">
        <v>1458</v>
      </c>
    </row>
    <row r="8242" spans="1:14" ht="15" customHeight="1">
      <c r="A8242" s="6" t="s">
        <v>405</v>
      </c>
      <c r="B8242" s="6" t="s">
        <v>1804</v>
      </c>
      <c r="C8242" s="6" t="s">
        <v>3967</v>
      </c>
      <c r="D8242" s="6">
        <f>(300 + 283 + 198)*10^-4</f>
        <v>7.8100000000000003E-2</v>
      </c>
      <c r="E8242" s="14" t="s">
        <v>740</v>
      </c>
      <c r="F8242" s="14">
        <f>중기기초자료!F716</f>
        <v>795900</v>
      </c>
      <c r="G8242" s="15">
        <f>TRUNC(F8242*D8242, 1)</f>
        <v>62159.7</v>
      </c>
      <c r="H8242" s="6" t="s">
        <v>5631</v>
      </c>
      <c r="I8242" s="6" t="s">
        <v>5631</v>
      </c>
      <c r="K8242" s="6" t="s">
        <v>724</v>
      </c>
      <c r="L8242" s="6" t="s">
        <v>5631</v>
      </c>
      <c r="M8242" s="6" t="s">
        <v>184</v>
      </c>
      <c r="N8242" s="6" t="s">
        <v>3177</v>
      </c>
    </row>
    <row r="8243" spans="1:14" ht="15" customHeight="1">
      <c r="B8243" s="6" t="s">
        <v>4803</v>
      </c>
      <c r="G8243" s="14">
        <f>TRUNC(G8242, 0)</f>
        <v>62159</v>
      </c>
    </row>
    <row r="8244" spans="1:14" ht="15" customHeight="1">
      <c r="A8244" s="6" t="s">
        <v>3802</v>
      </c>
      <c r="B8244" s="6" t="s">
        <v>2171</v>
      </c>
      <c r="C8244" s="6" t="s">
        <v>4283</v>
      </c>
      <c r="D8244" s="6">
        <v>208.3</v>
      </c>
      <c r="E8244" s="16" t="s">
        <v>5542</v>
      </c>
      <c r="F8244" s="16">
        <f>중기기초자료!D731</f>
        <v>1223</v>
      </c>
      <c r="G8244" s="15">
        <f>TRUNC(F8244*D8244, 1)</f>
        <v>254750.9</v>
      </c>
      <c r="H8244" s="6" t="s">
        <v>5631</v>
      </c>
      <c r="I8244" s="6" t="s">
        <v>5631</v>
      </c>
      <c r="K8244" s="6" t="s">
        <v>608</v>
      </c>
      <c r="L8244" s="6" t="s">
        <v>5631</v>
      </c>
      <c r="M8244" s="6" t="s">
        <v>1155</v>
      </c>
    </row>
    <row r="8245" spans="1:14" ht="15" customHeight="1">
      <c r="B8245" s="6" t="s">
        <v>2955</v>
      </c>
      <c r="C8245" s="6" t="s">
        <v>4236</v>
      </c>
      <c r="D8245" s="6">
        <v>25</v>
      </c>
      <c r="E8245" s="16" t="s">
        <v>2305</v>
      </c>
      <c r="F8245" s="16">
        <v>0</v>
      </c>
      <c r="G8245" s="15">
        <f>TRUNC((G8244) * D8245/100, 1)</f>
        <v>63687.7</v>
      </c>
      <c r="H8245" s="6" t="s">
        <v>5631</v>
      </c>
      <c r="I8245" s="6" t="s">
        <v>5631</v>
      </c>
      <c r="K8245" s="6" t="s">
        <v>4778</v>
      </c>
      <c r="L8245" s="6" t="s">
        <v>5631</v>
      </c>
      <c r="M8245" s="6" t="s">
        <v>3749</v>
      </c>
      <c r="N8245" s="6" t="s">
        <v>5631</v>
      </c>
    </row>
    <row r="8246" spans="1:14" ht="15" customHeight="1">
      <c r="B8246" s="6" t="s">
        <v>4803</v>
      </c>
      <c r="G8246" s="14">
        <f>TRUNC(G8244+G8245, 0)</f>
        <v>318438</v>
      </c>
    </row>
    <row r="8247" spans="1:14" ht="15" customHeight="1">
      <c r="A8247" s="6" t="s">
        <v>2270</v>
      </c>
      <c r="B8247" s="6" t="s">
        <v>968</v>
      </c>
      <c r="C8247" s="6" t="s">
        <v>4840</v>
      </c>
      <c r="D8247" s="6">
        <v>1</v>
      </c>
      <c r="E8247" s="15" t="s">
        <v>3317</v>
      </c>
      <c r="F8247" s="15">
        <f>TRUNC(중기기초자료!E724 * 중기전역변수!C19, 1)</f>
        <v>22344.7</v>
      </c>
      <c r="G8247" s="15">
        <f>TRUNC(F8247*D8247, 1)</f>
        <v>22344.7</v>
      </c>
      <c r="H8247" s="6" t="s">
        <v>5631</v>
      </c>
      <c r="I8247" s="6" t="s">
        <v>5631</v>
      </c>
      <c r="K8247" s="6" t="s">
        <v>4875</v>
      </c>
      <c r="L8247" s="6" t="s">
        <v>5631</v>
      </c>
      <c r="M8247" s="6" t="s">
        <v>4927</v>
      </c>
    </row>
    <row r="8248" spans="1:14" ht="15" customHeight="1">
      <c r="B8248" s="6" t="s">
        <v>351</v>
      </c>
      <c r="C8248" s="6" t="s">
        <v>4283</v>
      </c>
      <c r="D8248" s="6">
        <v>1</v>
      </c>
      <c r="E8248" s="15" t="s">
        <v>3317</v>
      </c>
      <c r="F8248" s="15">
        <f>TRUNC(중기기초자료!E726 * 중기전역변수!C19, 1)</f>
        <v>24471.4</v>
      </c>
      <c r="G8248" s="15">
        <f>TRUNC(F8248*D8248, 1)</f>
        <v>24471.4</v>
      </c>
      <c r="H8248" s="6" t="s">
        <v>5631</v>
      </c>
      <c r="I8248" s="6" t="s">
        <v>5056</v>
      </c>
      <c r="K8248" s="6" t="s">
        <v>3386</v>
      </c>
      <c r="L8248" s="6" t="s">
        <v>5631</v>
      </c>
      <c r="M8248" s="6" t="s">
        <v>2435</v>
      </c>
    </row>
    <row r="8249" spans="1:14" ht="15" customHeight="1">
      <c r="B8249" s="6" t="s">
        <v>4112</v>
      </c>
      <c r="C8249" s="6" t="s">
        <v>4283</v>
      </c>
      <c r="D8249" s="6">
        <v>1</v>
      </c>
      <c r="E8249" s="15" t="s">
        <v>3317</v>
      </c>
      <c r="F8249" s="15">
        <f>TRUNC(중기기초자료!E727 * 중기전역변수!C19, 1)</f>
        <v>21767</v>
      </c>
      <c r="G8249" s="15">
        <f>TRUNC(F8249*D8249, 1)</f>
        <v>21767</v>
      </c>
      <c r="H8249" s="6" t="s">
        <v>5631</v>
      </c>
      <c r="I8249" s="6" t="s">
        <v>2561</v>
      </c>
      <c r="K8249" s="6" t="s">
        <v>2015</v>
      </c>
      <c r="L8249" s="6" t="s">
        <v>5631</v>
      </c>
      <c r="M8249" s="6" t="s">
        <v>4683</v>
      </c>
    </row>
    <row r="8250" spans="1:14" ht="15" customHeight="1">
      <c r="B8250" s="6" t="s">
        <v>4803</v>
      </c>
      <c r="G8250" s="14">
        <f>TRUNC(G8247+G8248+G8249, 0)</f>
        <v>68583</v>
      </c>
    </row>
    <row r="8251" spans="1:14" ht="15" customHeight="1">
      <c r="B8251" s="6" t="s">
        <v>588</v>
      </c>
      <c r="G8251" s="14">
        <f>TRUNC(G8243+G8246+G8250, 0)</f>
        <v>449180</v>
      </c>
    </row>
    <row r="8252" spans="1:14" ht="15" customHeight="1">
      <c r="A8252" s="13"/>
      <c r="B8252" s="13"/>
      <c r="C8252" s="13"/>
      <c r="D8252" s="13"/>
      <c r="E8252" s="13"/>
      <c r="F8252" s="13"/>
      <c r="G8252" s="13"/>
      <c r="H8252" s="13"/>
    </row>
    <row r="8253" spans="1:14" ht="15" customHeight="1">
      <c r="A8253" s="13" t="s">
        <v>4970</v>
      </c>
      <c r="B8253" s="13" t="s">
        <v>396</v>
      </c>
      <c r="C8253" s="13"/>
      <c r="D8253" s="13"/>
      <c r="E8253" s="13"/>
      <c r="F8253" s="13"/>
      <c r="G8253" s="13"/>
      <c r="H8253" s="13"/>
      <c r="I8253" s="6" t="s">
        <v>5631</v>
      </c>
      <c r="J8253" s="6" t="s">
        <v>2001</v>
      </c>
    </row>
    <row r="8254" spans="1:14" ht="15" customHeight="1">
      <c r="A8254" s="13" t="s">
        <v>1567</v>
      </c>
      <c r="B8254" s="13" t="s">
        <v>3759</v>
      </c>
      <c r="C8254" s="13"/>
      <c r="D8254" s="13"/>
      <c r="E8254" s="13"/>
      <c r="F8254" s="13"/>
      <c r="G8254" s="13"/>
      <c r="H8254" s="13"/>
    </row>
    <row r="8255" spans="1:14" ht="15" customHeight="1">
      <c r="A8255" s="5" t="s">
        <v>4302</v>
      </c>
      <c r="B8255" s="5"/>
      <c r="C8255" s="5" t="s">
        <v>2755</v>
      </c>
      <c r="D8255" s="5" t="s">
        <v>182</v>
      </c>
      <c r="E8255" s="5" t="s">
        <v>5266</v>
      </c>
      <c r="F8255" s="5" t="s">
        <v>1321</v>
      </c>
      <c r="G8255" s="5" t="s">
        <v>780</v>
      </c>
      <c r="H8255" s="5" t="s">
        <v>1458</v>
      </c>
    </row>
    <row r="8256" spans="1:14" ht="15" customHeight="1">
      <c r="A8256" s="6" t="s">
        <v>405</v>
      </c>
      <c r="B8256" s="6" t="s">
        <v>1804</v>
      </c>
      <c r="C8256" s="6" t="s">
        <v>2754</v>
      </c>
      <c r="D8256" s="6">
        <f>(300 + 283 + 198)*10^-4</f>
        <v>7.8100000000000003E-2</v>
      </c>
      <c r="E8256" s="14" t="s">
        <v>740</v>
      </c>
      <c r="F8256" s="14">
        <f>중기기초자료!F717</f>
        <v>863278</v>
      </c>
      <c r="G8256" s="15">
        <f>TRUNC(F8256*D8256, 1)</f>
        <v>67422</v>
      </c>
      <c r="H8256" s="6" t="s">
        <v>5631</v>
      </c>
      <c r="I8256" s="6" t="s">
        <v>5631</v>
      </c>
      <c r="K8256" s="6" t="s">
        <v>724</v>
      </c>
      <c r="L8256" s="6" t="s">
        <v>5631</v>
      </c>
      <c r="M8256" s="6" t="s">
        <v>3170</v>
      </c>
      <c r="N8256" s="6" t="s">
        <v>3177</v>
      </c>
    </row>
    <row r="8257" spans="1:14" ht="15" customHeight="1">
      <c r="B8257" s="6" t="s">
        <v>4803</v>
      </c>
      <c r="G8257" s="14">
        <f>TRUNC(G8256, 0)</f>
        <v>67422</v>
      </c>
    </row>
    <row r="8258" spans="1:14" ht="15" customHeight="1">
      <c r="A8258" s="6" t="s">
        <v>3802</v>
      </c>
      <c r="B8258" s="6" t="s">
        <v>2171</v>
      </c>
      <c r="C8258" s="6" t="s">
        <v>4283</v>
      </c>
      <c r="D8258" s="6">
        <v>225.4</v>
      </c>
      <c r="E8258" s="16" t="s">
        <v>5542</v>
      </c>
      <c r="F8258" s="16">
        <f>중기기초자료!D731</f>
        <v>1223</v>
      </c>
      <c r="G8258" s="15">
        <f>TRUNC(F8258*D8258, 1)</f>
        <v>275664.2</v>
      </c>
      <c r="H8258" s="6" t="s">
        <v>5631</v>
      </c>
      <c r="I8258" s="6" t="s">
        <v>5631</v>
      </c>
      <c r="K8258" s="6" t="s">
        <v>608</v>
      </c>
      <c r="L8258" s="6" t="s">
        <v>5631</v>
      </c>
      <c r="M8258" s="6" t="s">
        <v>1155</v>
      </c>
    </row>
    <row r="8259" spans="1:14" ht="15" customHeight="1">
      <c r="B8259" s="6" t="s">
        <v>2955</v>
      </c>
      <c r="C8259" s="6" t="s">
        <v>4236</v>
      </c>
      <c r="D8259" s="6">
        <v>25</v>
      </c>
      <c r="E8259" s="16" t="s">
        <v>2305</v>
      </c>
      <c r="F8259" s="16">
        <v>0</v>
      </c>
      <c r="G8259" s="15">
        <f>TRUNC((G8258) * D8259/100, 1)</f>
        <v>68916</v>
      </c>
      <c r="H8259" s="6" t="s">
        <v>5631</v>
      </c>
      <c r="I8259" s="6" t="s">
        <v>5631</v>
      </c>
      <c r="K8259" s="6" t="s">
        <v>4778</v>
      </c>
      <c r="L8259" s="6" t="s">
        <v>5631</v>
      </c>
      <c r="M8259" s="6" t="s">
        <v>3749</v>
      </c>
      <c r="N8259" s="6" t="s">
        <v>5631</v>
      </c>
    </row>
    <row r="8260" spans="1:14" ht="15" customHeight="1">
      <c r="B8260" s="6" t="s">
        <v>4803</v>
      </c>
      <c r="G8260" s="14">
        <f>TRUNC(G8258+G8259, 0)</f>
        <v>344580</v>
      </c>
    </row>
    <row r="8261" spans="1:14" ht="15" customHeight="1">
      <c r="A8261" s="6" t="s">
        <v>2270</v>
      </c>
      <c r="B8261" s="6" t="s">
        <v>968</v>
      </c>
      <c r="C8261" s="6" t="s">
        <v>4840</v>
      </c>
      <c r="D8261" s="6">
        <v>1</v>
      </c>
      <c r="E8261" s="15" t="s">
        <v>3317</v>
      </c>
      <c r="F8261" s="15">
        <f>TRUNC(중기기초자료!E724 * 중기전역변수!C19, 1)</f>
        <v>22344.7</v>
      </c>
      <c r="G8261" s="15">
        <f>TRUNC(F8261*D8261, 1)</f>
        <v>22344.7</v>
      </c>
      <c r="H8261" s="6" t="s">
        <v>5631</v>
      </c>
      <c r="I8261" s="6" t="s">
        <v>5631</v>
      </c>
      <c r="K8261" s="6" t="s">
        <v>4875</v>
      </c>
      <c r="L8261" s="6" t="s">
        <v>5631</v>
      </c>
      <c r="M8261" s="6" t="s">
        <v>4927</v>
      </c>
    </row>
    <row r="8262" spans="1:14" ht="15" customHeight="1">
      <c r="B8262" s="6" t="s">
        <v>351</v>
      </c>
      <c r="C8262" s="6" t="s">
        <v>4283</v>
      </c>
      <c r="D8262" s="6">
        <v>1</v>
      </c>
      <c r="E8262" s="15" t="s">
        <v>3317</v>
      </c>
      <c r="F8262" s="15">
        <f>TRUNC(중기기초자료!E726 * 중기전역변수!C19, 1)</f>
        <v>24471.4</v>
      </c>
      <c r="G8262" s="15">
        <f>TRUNC(F8262*D8262, 1)</f>
        <v>24471.4</v>
      </c>
      <c r="H8262" s="6" t="s">
        <v>5631</v>
      </c>
      <c r="I8262" s="6" t="s">
        <v>5056</v>
      </c>
      <c r="K8262" s="6" t="s">
        <v>3386</v>
      </c>
      <c r="L8262" s="6" t="s">
        <v>5631</v>
      </c>
      <c r="M8262" s="6" t="s">
        <v>2435</v>
      </c>
    </row>
    <row r="8263" spans="1:14" ht="15" customHeight="1">
      <c r="B8263" s="6" t="s">
        <v>4112</v>
      </c>
      <c r="C8263" s="6" t="s">
        <v>4283</v>
      </c>
      <c r="D8263" s="6">
        <v>1</v>
      </c>
      <c r="E8263" s="15" t="s">
        <v>3317</v>
      </c>
      <c r="F8263" s="15">
        <f>TRUNC(중기기초자료!E727 * 중기전역변수!C19, 1)</f>
        <v>21767</v>
      </c>
      <c r="G8263" s="15">
        <f>TRUNC(F8263*D8263, 1)</f>
        <v>21767</v>
      </c>
      <c r="H8263" s="6" t="s">
        <v>5631</v>
      </c>
      <c r="I8263" s="6" t="s">
        <v>2561</v>
      </c>
      <c r="K8263" s="6" t="s">
        <v>2015</v>
      </c>
      <c r="L8263" s="6" t="s">
        <v>5631</v>
      </c>
      <c r="M8263" s="6" t="s">
        <v>4683</v>
      </c>
    </row>
    <row r="8264" spans="1:14" ht="15" customHeight="1">
      <c r="B8264" s="6" t="s">
        <v>4803</v>
      </c>
      <c r="G8264" s="14">
        <f>TRUNC(G8261+G8262+G8263, 0)</f>
        <v>68583</v>
      </c>
    </row>
    <row r="8265" spans="1:14" ht="15" customHeight="1">
      <c r="B8265" s="6" t="s">
        <v>588</v>
      </c>
      <c r="G8265" s="14">
        <f>TRUNC(G8257+G8260+G8264, 0)</f>
        <v>480585</v>
      </c>
    </row>
    <row r="8266" spans="1:14" ht="15" customHeight="1">
      <c r="A8266" s="13"/>
      <c r="B8266" s="13"/>
      <c r="C8266" s="13"/>
      <c r="D8266" s="13"/>
      <c r="E8266" s="13"/>
      <c r="F8266" s="13"/>
      <c r="G8266" s="13"/>
      <c r="H8266" s="13"/>
    </row>
    <row r="8267" spans="1:14" ht="15" customHeight="1">
      <c r="A8267" s="13" t="s">
        <v>4970</v>
      </c>
      <c r="B8267" s="13" t="s">
        <v>3767</v>
      </c>
      <c r="C8267" s="13"/>
      <c r="D8267" s="13"/>
      <c r="E8267" s="13"/>
      <c r="F8267" s="13"/>
      <c r="G8267" s="13"/>
      <c r="H8267" s="13"/>
      <c r="I8267" s="6" t="s">
        <v>5631</v>
      </c>
      <c r="J8267" s="6" t="s">
        <v>5492</v>
      </c>
    </row>
    <row r="8268" spans="1:14" ht="15" customHeight="1">
      <c r="A8268" s="13" t="s">
        <v>1567</v>
      </c>
      <c r="B8268" s="13" t="s">
        <v>1523</v>
      </c>
      <c r="C8268" s="13"/>
      <c r="D8268" s="13"/>
      <c r="E8268" s="13"/>
      <c r="F8268" s="13"/>
      <c r="G8268" s="13"/>
      <c r="H8268" s="13"/>
    </row>
    <row r="8269" spans="1:14" ht="15" customHeight="1">
      <c r="A8269" s="5" t="s">
        <v>4302</v>
      </c>
      <c r="B8269" s="5"/>
      <c r="C8269" s="5" t="s">
        <v>2755</v>
      </c>
      <c r="D8269" s="5" t="s">
        <v>182</v>
      </c>
      <c r="E8269" s="5" t="s">
        <v>5266</v>
      </c>
      <c r="F8269" s="5" t="s">
        <v>1321</v>
      </c>
      <c r="G8269" s="5" t="s">
        <v>780</v>
      </c>
      <c r="H8269" s="5" t="s">
        <v>1458</v>
      </c>
    </row>
    <row r="8270" spans="1:14" ht="15" customHeight="1">
      <c r="A8270" s="6" t="s">
        <v>405</v>
      </c>
      <c r="B8270" s="6" t="s">
        <v>1804</v>
      </c>
      <c r="C8270" s="6" t="s">
        <v>4339</v>
      </c>
      <c r="D8270" s="6">
        <f>(300 + 283 + 198)*10^-4</f>
        <v>7.8100000000000003E-2</v>
      </c>
      <c r="E8270" s="14" t="s">
        <v>740</v>
      </c>
      <c r="F8270" s="14">
        <f>중기기초자료!F718</f>
        <v>929684</v>
      </c>
      <c r="G8270" s="15">
        <f>TRUNC(F8270*D8270, 1)</f>
        <v>72608.3</v>
      </c>
      <c r="H8270" s="6" t="s">
        <v>5631</v>
      </c>
      <c r="I8270" s="6" t="s">
        <v>5631</v>
      </c>
      <c r="K8270" s="6" t="s">
        <v>724</v>
      </c>
      <c r="L8270" s="6" t="s">
        <v>5631</v>
      </c>
      <c r="M8270" s="6" t="s">
        <v>1138</v>
      </c>
      <c r="N8270" s="6" t="s">
        <v>3177</v>
      </c>
    </row>
    <row r="8271" spans="1:14" ht="15" customHeight="1">
      <c r="B8271" s="6" t="s">
        <v>4803</v>
      </c>
      <c r="G8271" s="14">
        <f>TRUNC(G8270, 0)</f>
        <v>72608</v>
      </c>
    </row>
    <row r="8272" spans="1:14" ht="15" customHeight="1">
      <c r="A8272" s="6" t="s">
        <v>3802</v>
      </c>
      <c r="B8272" s="6" t="s">
        <v>2171</v>
      </c>
      <c r="C8272" s="6" t="s">
        <v>4283</v>
      </c>
      <c r="D8272" s="6">
        <v>242.6</v>
      </c>
      <c r="E8272" s="16" t="s">
        <v>5542</v>
      </c>
      <c r="F8272" s="16">
        <f>중기기초자료!D731</f>
        <v>1223</v>
      </c>
      <c r="G8272" s="15">
        <f>TRUNC(F8272*D8272, 1)</f>
        <v>296699.8</v>
      </c>
      <c r="H8272" s="6" t="s">
        <v>5631</v>
      </c>
      <c r="I8272" s="6" t="s">
        <v>5631</v>
      </c>
      <c r="K8272" s="6" t="s">
        <v>608</v>
      </c>
      <c r="L8272" s="6" t="s">
        <v>5631</v>
      </c>
      <c r="M8272" s="6" t="s">
        <v>1155</v>
      </c>
    </row>
    <row r="8273" spans="1:14" ht="15" customHeight="1">
      <c r="B8273" s="6" t="s">
        <v>2955</v>
      </c>
      <c r="C8273" s="6" t="s">
        <v>4236</v>
      </c>
      <c r="D8273" s="6">
        <v>25</v>
      </c>
      <c r="E8273" s="16" t="s">
        <v>2305</v>
      </c>
      <c r="F8273" s="16">
        <v>0</v>
      </c>
      <c r="G8273" s="15">
        <f>TRUNC((G8272) * D8273/100, 1)</f>
        <v>74174.899999999994</v>
      </c>
      <c r="H8273" s="6" t="s">
        <v>5631</v>
      </c>
      <c r="I8273" s="6" t="s">
        <v>5631</v>
      </c>
      <c r="K8273" s="6" t="s">
        <v>4778</v>
      </c>
      <c r="L8273" s="6" t="s">
        <v>5631</v>
      </c>
      <c r="M8273" s="6" t="s">
        <v>3749</v>
      </c>
      <c r="N8273" s="6" t="s">
        <v>5631</v>
      </c>
    </row>
    <row r="8274" spans="1:14" ht="15" customHeight="1">
      <c r="B8274" s="6" t="s">
        <v>4803</v>
      </c>
      <c r="G8274" s="14">
        <f>TRUNC(G8272+G8273, 0)</f>
        <v>370874</v>
      </c>
    </row>
    <row r="8275" spans="1:14" ht="15" customHeight="1">
      <c r="A8275" s="6" t="s">
        <v>2270</v>
      </c>
      <c r="B8275" s="6" t="s">
        <v>968</v>
      </c>
      <c r="C8275" s="6" t="s">
        <v>4840</v>
      </c>
      <c r="D8275" s="6">
        <v>1</v>
      </c>
      <c r="E8275" s="15" t="s">
        <v>3317</v>
      </c>
      <c r="F8275" s="15">
        <f>TRUNC(중기기초자료!E724 * 중기전역변수!C19, 1)</f>
        <v>22344.7</v>
      </c>
      <c r="G8275" s="15">
        <f>TRUNC(F8275*D8275, 1)</f>
        <v>22344.7</v>
      </c>
      <c r="H8275" s="6" t="s">
        <v>5631</v>
      </c>
      <c r="I8275" s="6" t="s">
        <v>5631</v>
      </c>
      <c r="K8275" s="6" t="s">
        <v>4875</v>
      </c>
      <c r="L8275" s="6" t="s">
        <v>5631</v>
      </c>
      <c r="M8275" s="6" t="s">
        <v>4927</v>
      </c>
    </row>
    <row r="8276" spans="1:14" ht="15" customHeight="1">
      <c r="B8276" s="6" t="s">
        <v>351</v>
      </c>
      <c r="C8276" s="6" t="s">
        <v>4283</v>
      </c>
      <c r="D8276" s="6">
        <v>1</v>
      </c>
      <c r="E8276" s="15" t="s">
        <v>3317</v>
      </c>
      <c r="F8276" s="15">
        <f>TRUNC(중기기초자료!E726 * 중기전역변수!C19, 1)</f>
        <v>24471.4</v>
      </c>
      <c r="G8276" s="15">
        <f>TRUNC(F8276*D8276, 1)</f>
        <v>24471.4</v>
      </c>
      <c r="H8276" s="6" t="s">
        <v>5631</v>
      </c>
      <c r="I8276" s="6" t="s">
        <v>5056</v>
      </c>
      <c r="K8276" s="6" t="s">
        <v>3386</v>
      </c>
      <c r="L8276" s="6" t="s">
        <v>5631</v>
      </c>
      <c r="M8276" s="6" t="s">
        <v>2435</v>
      </c>
    </row>
    <row r="8277" spans="1:14" ht="15" customHeight="1">
      <c r="B8277" s="6" t="s">
        <v>4112</v>
      </c>
      <c r="C8277" s="6" t="s">
        <v>4283</v>
      </c>
      <c r="D8277" s="6">
        <v>1</v>
      </c>
      <c r="E8277" s="15" t="s">
        <v>3317</v>
      </c>
      <c r="F8277" s="15">
        <f>TRUNC(중기기초자료!E727 * 중기전역변수!C19, 1)</f>
        <v>21767</v>
      </c>
      <c r="G8277" s="15">
        <f>TRUNC(F8277*D8277, 1)</f>
        <v>21767</v>
      </c>
      <c r="H8277" s="6" t="s">
        <v>5631</v>
      </c>
      <c r="I8277" s="6" t="s">
        <v>2561</v>
      </c>
      <c r="K8277" s="6" t="s">
        <v>2015</v>
      </c>
      <c r="L8277" s="6" t="s">
        <v>5631</v>
      </c>
      <c r="M8277" s="6" t="s">
        <v>4683</v>
      </c>
    </row>
    <row r="8278" spans="1:14" ht="15" customHeight="1">
      <c r="B8278" s="6" t="s">
        <v>4803</v>
      </c>
      <c r="G8278" s="14">
        <f>TRUNC(G8275+G8276+G8277, 0)</f>
        <v>68583</v>
      </c>
    </row>
    <row r="8279" spans="1:14" ht="15" customHeight="1">
      <c r="B8279" s="6" t="s">
        <v>588</v>
      </c>
      <c r="G8279" s="14">
        <f>TRUNC(G8271+G8274+G8278, 0)</f>
        <v>512065</v>
      </c>
    </row>
    <row r="8280" spans="1:14" ht="15" customHeight="1">
      <c r="A8280" s="13"/>
      <c r="B8280" s="13"/>
      <c r="C8280" s="13"/>
      <c r="D8280" s="13"/>
      <c r="E8280" s="13"/>
      <c r="F8280" s="13"/>
      <c r="G8280" s="13"/>
      <c r="H8280" s="13"/>
    </row>
    <row r="8281" spans="1:14" ht="15" customHeight="1">
      <c r="A8281" s="13" t="s">
        <v>4970</v>
      </c>
      <c r="B8281" s="13" t="s">
        <v>3590</v>
      </c>
      <c r="C8281" s="13"/>
      <c r="D8281" s="13"/>
      <c r="E8281" s="13"/>
      <c r="F8281" s="13"/>
      <c r="G8281" s="13"/>
      <c r="H8281" s="13"/>
      <c r="I8281" s="6" t="s">
        <v>5631</v>
      </c>
      <c r="J8281" s="6" t="s">
        <v>2438</v>
      </c>
    </row>
    <row r="8282" spans="1:14" ht="15" customHeight="1">
      <c r="A8282" s="13" t="s">
        <v>1567</v>
      </c>
      <c r="B8282" s="13" t="s">
        <v>4386</v>
      </c>
      <c r="C8282" s="13"/>
      <c r="D8282" s="13"/>
      <c r="E8282" s="13"/>
      <c r="F8282" s="13"/>
      <c r="G8282" s="13"/>
      <c r="H8282" s="13"/>
    </row>
    <row r="8283" spans="1:14" ht="15" customHeight="1">
      <c r="A8283" s="5" t="s">
        <v>4302</v>
      </c>
      <c r="B8283" s="5"/>
      <c r="C8283" s="5" t="s">
        <v>2755</v>
      </c>
      <c r="D8283" s="5" t="s">
        <v>182</v>
      </c>
      <c r="E8283" s="5" t="s">
        <v>5266</v>
      </c>
      <c r="F8283" s="5" t="s">
        <v>1321</v>
      </c>
      <c r="G8283" s="5" t="s">
        <v>780</v>
      </c>
      <c r="H8283" s="5" t="s">
        <v>1458</v>
      </c>
    </row>
    <row r="8284" spans="1:14" ht="15" customHeight="1">
      <c r="A8284" s="6" t="s">
        <v>405</v>
      </c>
      <c r="B8284" s="6" t="s">
        <v>1804</v>
      </c>
      <c r="C8284" s="6" t="s">
        <v>4216</v>
      </c>
      <c r="D8284" s="6">
        <f>(300 + 283 + 198)*10^-4</f>
        <v>7.8100000000000003E-2</v>
      </c>
      <c r="E8284" s="14" t="s">
        <v>740</v>
      </c>
      <c r="F8284" s="14">
        <f>중기기초자료!F719</f>
        <v>996090</v>
      </c>
      <c r="G8284" s="15">
        <f>TRUNC(F8284*D8284, 1)</f>
        <v>77794.600000000006</v>
      </c>
      <c r="H8284" s="6" t="s">
        <v>5631</v>
      </c>
      <c r="I8284" s="6" t="s">
        <v>5631</v>
      </c>
      <c r="K8284" s="6" t="s">
        <v>724</v>
      </c>
      <c r="L8284" s="6" t="s">
        <v>5631</v>
      </c>
      <c r="M8284" s="6" t="s">
        <v>3521</v>
      </c>
      <c r="N8284" s="6" t="s">
        <v>3177</v>
      </c>
    </row>
    <row r="8285" spans="1:14" ht="15" customHeight="1">
      <c r="B8285" s="6" t="s">
        <v>4803</v>
      </c>
      <c r="G8285" s="14">
        <f>TRUNC(G8284, 0)</f>
        <v>77794</v>
      </c>
    </row>
    <row r="8286" spans="1:14" ht="15" customHeight="1">
      <c r="A8286" s="6" t="s">
        <v>3802</v>
      </c>
      <c r="B8286" s="6" t="s">
        <v>2171</v>
      </c>
      <c r="C8286" s="6" t="s">
        <v>4283</v>
      </c>
      <c r="D8286" s="6">
        <v>259.8</v>
      </c>
      <c r="E8286" s="16" t="s">
        <v>5542</v>
      </c>
      <c r="F8286" s="16">
        <f>중기기초자료!D731</f>
        <v>1223</v>
      </c>
      <c r="G8286" s="15">
        <f>TRUNC(F8286*D8286, 1)</f>
        <v>317735.40000000002</v>
      </c>
      <c r="H8286" s="6" t="s">
        <v>5631</v>
      </c>
      <c r="I8286" s="6" t="s">
        <v>5631</v>
      </c>
      <c r="K8286" s="6" t="s">
        <v>608</v>
      </c>
      <c r="L8286" s="6" t="s">
        <v>5631</v>
      </c>
      <c r="M8286" s="6" t="s">
        <v>1155</v>
      </c>
    </row>
    <row r="8287" spans="1:14" ht="15" customHeight="1">
      <c r="B8287" s="6" t="s">
        <v>2955</v>
      </c>
      <c r="C8287" s="6" t="s">
        <v>4236</v>
      </c>
      <c r="D8287" s="6">
        <v>25</v>
      </c>
      <c r="E8287" s="16" t="s">
        <v>2305</v>
      </c>
      <c r="F8287" s="16">
        <v>0</v>
      </c>
      <c r="G8287" s="15">
        <f>TRUNC((G8286) * D8287/100, 1)</f>
        <v>79433.8</v>
      </c>
      <c r="H8287" s="6" t="s">
        <v>5631</v>
      </c>
      <c r="I8287" s="6" t="s">
        <v>5631</v>
      </c>
      <c r="K8287" s="6" t="s">
        <v>4778</v>
      </c>
      <c r="L8287" s="6" t="s">
        <v>5631</v>
      </c>
      <c r="M8287" s="6" t="s">
        <v>3749</v>
      </c>
      <c r="N8287" s="6" t="s">
        <v>5631</v>
      </c>
    </row>
    <row r="8288" spans="1:14" ht="15" customHeight="1">
      <c r="B8288" s="6" t="s">
        <v>4803</v>
      </c>
      <c r="G8288" s="14">
        <f>TRUNC(G8286+G8287, 0)</f>
        <v>397169</v>
      </c>
    </row>
    <row r="8289" spans="1:14" ht="15" customHeight="1">
      <c r="A8289" s="6" t="s">
        <v>2270</v>
      </c>
      <c r="B8289" s="6" t="s">
        <v>968</v>
      </c>
      <c r="C8289" s="6" t="s">
        <v>4840</v>
      </c>
      <c r="D8289" s="6">
        <v>1</v>
      </c>
      <c r="E8289" s="15" t="s">
        <v>3317</v>
      </c>
      <c r="F8289" s="15">
        <f>TRUNC(중기기초자료!E724 * 중기전역변수!C19, 1)</f>
        <v>22344.7</v>
      </c>
      <c r="G8289" s="15">
        <f>TRUNC(F8289*D8289, 1)</f>
        <v>22344.7</v>
      </c>
      <c r="H8289" s="6" t="s">
        <v>5631</v>
      </c>
      <c r="I8289" s="6" t="s">
        <v>5631</v>
      </c>
      <c r="K8289" s="6" t="s">
        <v>4875</v>
      </c>
      <c r="L8289" s="6" t="s">
        <v>5631</v>
      </c>
      <c r="M8289" s="6" t="s">
        <v>4927</v>
      </c>
    </row>
    <row r="8290" spans="1:14" ht="15" customHeight="1">
      <c r="B8290" s="6" t="s">
        <v>351</v>
      </c>
      <c r="C8290" s="6" t="s">
        <v>4283</v>
      </c>
      <c r="D8290" s="6">
        <v>1</v>
      </c>
      <c r="E8290" s="15" t="s">
        <v>3317</v>
      </c>
      <c r="F8290" s="15">
        <f>TRUNC(중기기초자료!E726 * 중기전역변수!C19, 1)</f>
        <v>24471.4</v>
      </c>
      <c r="G8290" s="15">
        <f>TRUNC(F8290*D8290, 1)</f>
        <v>24471.4</v>
      </c>
      <c r="H8290" s="6" t="s">
        <v>5631</v>
      </c>
      <c r="I8290" s="6" t="s">
        <v>5056</v>
      </c>
      <c r="K8290" s="6" t="s">
        <v>3386</v>
      </c>
      <c r="L8290" s="6" t="s">
        <v>5631</v>
      </c>
      <c r="M8290" s="6" t="s">
        <v>2435</v>
      </c>
    </row>
    <row r="8291" spans="1:14" ht="15" customHeight="1">
      <c r="B8291" s="6" t="s">
        <v>4112</v>
      </c>
      <c r="C8291" s="6" t="s">
        <v>4283</v>
      </c>
      <c r="D8291" s="6">
        <v>1</v>
      </c>
      <c r="E8291" s="15" t="s">
        <v>3317</v>
      </c>
      <c r="F8291" s="15">
        <f>TRUNC(중기기초자료!E727 * 중기전역변수!C19, 1)</f>
        <v>21767</v>
      </c>
      <c r="G8291" s="15">
        <f>TRUNC(F8291*D8291, 1)</f>
        <v>21767</v>
      </c>
      <c r="H8291" s="6" t="s">
        <v>5631</v>
      </c>
      <c r="I8291" s="6" t="s">
        <v>2561</v>
      </c>
      <c r="K8291" s="6" t="s">
        <v>2015</v>
      </c>
      <c r="L8291" s="6" t="s">
        <v>5631</v>
      </c>
      <c r="M8291" s="6" t="s">
        <v>4683</v>
      </c>
    </row>
    <row r="8292" spans="1:14" ht="15" customHeight="1">
      <c r="B8292" s="6" t="s">
        <v>4803</v>
      </c>
      <c r="G8292" s="14">
        <f>TRUNC(G8289+G8290+G8291, 0)</f>
        <v>68583</v>
      </c>
    </row>
    <row r="8293" spans="1:14" ht="15" customHeight="1">
      <c r="B8293" s="6" t="s">
        <v>588</v>
      </c>
      <c r="G8293" s="14">
        <f>TRUNC(G8285+G8288+G8292, 0)</f>
        <v>543546</v>
      </c>
    </row>
    <row r="8294" spans="1:14" ht="15" customHeight="1">
      <c r="A8294" s="13"/>
      <c r="B8294" s="13"/>
      <c r="C8294" s="13"/>
      <c r="D8294" s="13"/>
      <c r="E8294" s="13"/>
      <c r="F8294" s="13"/>
      <c r="G8294" s="13"/>
      <c r="H8294" s="13"/>
    </row>
    <row r="8295" spans="1:14" ht="15" customHeight="1">
      <c r="A8295" s="13" t="s">
        <v>4970</v>
      </c>
      <c r="B8295" s="13" t="s">
        <v>1140</v>
      </c>
      <c r="C8295" s="13"/>
      <c r="D8295" s="13"/>
      <c r="E8295" s="13"/>
      <c r="F8295" s="13"/>
      <c r="G8295" s="13"/>
      <c r="H8295" s="13"/>
      <c r="I8295" s="6" t="s">
        <v>5631</v>
      </c>
      <c r="J8295" s="6" t="s">
        <v>4696</v>
      </c>
    </row>
    <row r="8296" spans="1:14" ht="15" customHeight="1">
      <c r="A8296" s="13" t="s">
        <v>1567</v>
      </c>
      <c r="B8296" s="13" t="s">
        <v>1955</v>
      </c>
      <c r="C8296" s="13"/>
      <c r="D8296" s="13"/>
      <c r="E8296" s="13"/>
      <c r="F8296" s="13"/>
      <c r="G8296" s="13"/>
      <c r="H8296" s="13"/>
    </row>
    <row r="8297" spans="1:14" ht="15" customHeight="1">
      <c r="A8297" s="5" t="s">
        <v>4302</v>
      </c>
      <c r="B8297" s="5"/>
      <c r="C8297" s="5" t="s">
        <v>2755</v>
      </c>
      <c r="D8297" s="5" t="s">
        <v>182</v>
      </c>
      <c r="E8297" s="5" t="s">
        <v>5266</v>
      </c>
      <c r="F8297" s="5" t="s">
        <v>1321</v>
      </c>
      <c r="G8297" s="5" t="s">
        <v>780</v>
      </c>
      <c r="H8297" s="5" t="s">
        <v>1458</v>
      </c>
    </row>
    <row r="8298" spans="1:14" ht="15" customHeight="1">
      <c r="A8298" s="6" t="s">
        <v>405</v>
      </c>
      <c r="B8298" s="6" t="s">
        <v>1804</v>
      </c>
      <c r="C8298" s="6" t="s">
        <v>2981</v>
      </c>
      <c r="D8298" s="6">
        <f>(300 + 283 + 198)*10^-4</f>
        <v>7.8100000000000003E-2</v>
      </c>
      <c r="E8298" s="14" t="s">
        <v>740</v>
      </c>
      <c r="F8298" s="14">
        <f>중기기초자료!F720</f>
        <v>1062496</v>
      </c>
      <c r="G8298" s="15">
        <f>TRUNC(F8298*D8298, 1)</f>
        <v>82980.899999999994</v>
      </c>
      <c r="H8298" s="6" t="s">
        <v>5631</v>
      </c>
      <c r="I8298" s="6" t="s">
        <v>5631</v>
      </c>
      <c r="K8298" s="6" t="s">
        <v>724</v>
      </c>
      <c r="L8298" s="6" t="s">
        <v>5631</v>
      </c>
      <c r="M8298" s="6" t="s">
        <v>708</v>
      </c>
      <c r="N8298" s="6" t="s">
        <v>3177</v>
      </c>
    </row>
    <row r="8299" spans="1:14" ht="15" customHeight="1">
      <c r="B8299" s="6" t="s">
        <v>4803</v>
      </c>
      <c r="G8299" s="14">
        <f>TRUNC(G8298, 0)</f>
        <v>82980</v>
      </c>
    </row>
    <row r="8300" spans="1:14" ht="15" customHeight="1">
      <c r="A8300" s="6" t="s">
        <v>3802</v>
      </c>
      <c r="B8300" s="6" t="s">
        <v>2171</v>
      </c>
      <c r="C8300" s="6" t="s">
        <v>4283</v>
      </c>
      <c r="D8300" s="6">
        <v>276.89999999999998</v>
      </c>
      <c r="E8300" s="16" t="s">
        <v>5542</v>
      </c>
      <c r="F8300" s="16">
        <f>중기기초자료!D731</f>
        <v>1223</v>
      </c>
      <c r="G8300" s="15">
        <f>TRUNC(F8300*D8300, 1)</f>
        <v>338648.7</v>
      </c>
      <c r="H8300" s="6" t="s">
        <v>5631</v>
      </c>
      <c r="I8300" s="6" t="s">
        <v>5631</v>
      </c>
      <c r="K8300" s="6" t="s">
        <v>608</v>
      </c>
      <c r="L8300" s="6" t="s">
        <v>5631</v>
      </c>
      <c r="M8300" s="6" t="s">
        <v>1155</v>
      </c>
    </row>
    <row r="8301" spans="1:14" ht="15" customHeight="1">
      <c r="B8301" s="6" t="s">
        <v>2955</v>
      </c>
      <c r="C8301" s="6" t="s">
        <v>4236</v>
      </c>
      <c r="D8301" s="6">
        <v>25</v>
      </c>
      <c r="E8301" s="16" t="s">
        <v>2305</v>
      </c>
      <c r="F8301" s="16">
        <v>0</v>
      </c>
      <c r="G8301" s="15">
        <f>TRUNC((G8300) * D8301/100, 1)</f>
        <v>84662.1</v>
      </c>
      <c r="H8301" s="6" t="s">
        <v>5631</v>
      </c>
      <c r="I8301" s="6" t="s">
        <v>5631</v>
      </c>
      <c r="K8301" s="6" t="s">
        <v>4778</v>
      </c>
      <c r="L8301" s="6" t="s">
        <v>5631</v>
      </c>
      <c r="M8301" s="6" t="s">
        <v>3749</v>
      </c>
      <c r="N8301" s="6" t="s">
        <v>5631</v>
      </c>
    </row>
    <row r="8302" spans="1:14" ht="15" customHeight="1">
      <c r="B8302" s="6" t="s">
        <v>4803</v>
      </c>
      <c r="G8302" s="14">
        <f>TRUNC(G8300+G8301, 0)</f>
        <v>423310</v>
      </c>
    </row>
    <row r="8303" spans="1:14" ht="15" customHeight="1">
      <c r="A8303" s="6" t="s">
        <v>2270</v>
      </c>
      <c r="B8303" s="6" t="s">
        <v>968</v>
      </c>
      <c r="C8303" s="6" t="s">
        <v>4840</v>
      </c>
      <c r="D8303" s="6">
        <v>1</v>
      </c>
      <c r="E8303" s="15" t="s">
        <v>3317</v>
      </c>
      <c r="F8303" s="15">
        <f>TRUNC(중기기초자료!E724 * 중기전역변수!C19, 1)</f>
        <v>22344.7</v>
      </c>
      <c r="G8303" s="15">
        <f>TRUNC(F8303*D8303, 1)</f>
        <v>22344.7</v>
      </c>
      <c r="H8303" s="6" t="s">
        <v>5631</v>
      </c>
      <c r="I8303" s="6" t="s">
        <v>5631</v>
      </c>
      <c r="K8303" s="6" t="s">
        <v>4875</v>
      </c>
      <c r="L8303" s="6" t="s">
        <v>5631</v>
      </c>
      <c r="M8303" s="6" t="s">
        <v>4927</v>
      </c>
    </row>
    <row r="8304" spans="1:14" ht="15" customHeight="1">
      <c r="B8304" s="6" t="s">
        <v>351</v>
      </c>
      <c r="C8304" s="6" t="s">
        <v>4283</v>
      </c>
      <c r="D8304" s="6">
        <v>1</v>
      </c>
      <c r="E8304" s="15" t="s">
        <v>3317</v>
      </c>
      <c r="F8304" s="15">
        <f>TRUNC(중기기초자료!E726 * 중기전역변수!C19, 1)</f>
        <v>24471.4</v>
      </c>
      <c r="G8304" s="15">
        <f>TRUNC(F8304*D8304, 1)</f>
        <v>24471.4</v>
      </c>
      <c r="H8304" s="6" t="s">
        <v>5631</v>
      </c>
      <c r="I8304" s="6" t="s">
        <v>5056</v>
      </c>
      <c r="K8304" s="6" t="s">
        <v>3386</v>
      </c>
      <c r="L8304" s="6" t="s">
        <v>5631</v>
      </c>
      <c r="M8304" s="6" t="s">
        <v>2435</v>
      </c>
    </row>
    <row r="8305" spans="1:13" ht="15" customHeight="1">
      <c r="B8305" s="6" t="s">
        <v>4112</v>
      </c>
      <c r="C8305" s="6" t="s">
        <v>4283</v>
      </c>
      <c r="D8305" s="6">
        <v>1</v>
      </c>
      <c r="E8305" s="15" t="s">
        <v>3317</v>
      </c>
      <c r="F8305" s="15">
        <f>TRUNC(중기기초자료!E727 * 중기전역변수!C19, 1)</f>
        <v>21767</v>
      </c>
      <c r="G8305" s="15">
        <f>TRUNC(F8305*D8305, 1)</f>
        <v>21767</v>
      </c>
      <c r="H8305" s="6" t="s">
        <v>5631</v>
      </c>
      <c r="I8305" s="6" t="s">
        <v>2561</v>
      </c>
      <c r="K8305" s="6" t="s">
        <v>2015</v>
      </c>
      <c r="L8305" s="6" t="s">
        <v>5631</v>
      </c>
      <c r="M8305" s="6" t="s">
        <v>4683</v>
      </c>
    </row>
    <row r="8306" spans="1:13" ht="15" customHeight="1">
      <c r="B8306" s="6" t="s">
        <v>4803</v>
      </c>
      <c r="G8306" s="14">
        <f>TRUNC(G8303+G8304+G8305, 0)</f>
        <v>68583</v>
      </c>
    </row>
    <row r="8307" spans="1:13" ht="15" customHeight="1">
      <c r="B8307" s="6" t="s">
        <v>588</v>
      </c>
      <c r="G8307" s="14">
        <f>TRUNC(G8299+G8302+G8306, 0)</f>
        <v>574873</v>
      </c>
    </row>
    <row r="8308" spans="1:13" ht="15" customHeight="1">
      <c r="A8308" s="13"/>
      <c r="B8308" s="13"/>
      <c r="C8308" s="13"/>
      <c r="D8308" s="13"/>
      <c r="E8308" s="13"/>
      <c r="F8308" s="13"/>
      <c r="G8308" s="13"/>
      <c r="H8308" s="13"/>
    </row>
  </sheetData>
  <mergeCells count="1">
    <mergeCell ref="K2:M2"/>
  </mergeCells>
  <phoneticPr fontId="2" type="noConversion"/>
  <pageMargins left="0.31496062992125984" right="0.31496062992125984" top="1" bottom="0.59055118110236215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M748"/>
  <sheetViews>
    <sheetView view="pageBreakPreview" zoomScale="115" zoomScaleSheetLayoutView="115" workbookViewId="0">
      <selection activeCell="N15" sqref="N15"/>
    </sheetView>
  </sheetViews>
  <sheetFormatPr defaultRowHeight="15" customHeight="1"/>
  <cols>
    <col min="1" max="1" width="15" style="6" customWidth="1"/>
    <col min="2" max="2" width="10" style="6" customWidth="1"/>
    <col min="3" max="3" width="5" style="6" customWidth="1"/>
    <col min="4" max="8" width="15" style="6" customWidth="1"/>
    <col min="9" max="10" width="0" style="6" hidden="1" customWidth="1"/>
    <col min="11" max="16384" width="9.33203125" style="6"/>
  </cols>
  <sheetData>
    <row r="1" spans="1:13" ht="15" customHeight="1">
      <c r="A1" s="6" t="s">
        <v>2217</v>
      </c>
    </row>
    <row r="2" spans="1:13" ht="15" customHeight="1">
      <c r="G2" s="19" t="s">
        <v>5633</v>
      </c>
      <c r="H2" s="19"/>
      <c r="I2" s="19"/>
      <c r="J2" s="19"/>
      <c r="K2" s="19"/>
      <c r="L2" s="19"/>
      <c r="M2" s="19"/>
    </row>
    <row r="3" spans="1:13" ht="15" customHeight="1">
      <c r="A3" s="3" t="s">
        <v>3922</v>
      </c>
      <c r="B3" s="3" t="s">
        <v>2101</v>
      </c>
      <c r="C3" s="3" t="s">
        <v>5266</v>
      </c>
      <c r="D3" s="3" t="s">
        <v>3802</v>
      </c>
      <c r="E3" s="3" t="s">
        <v>2270</v>
      </c>
      <c r="F3" s="3" t="s">
        <v>405</v>
      </c>
      <c r="G3" s="3" t="s">
        <v>5445</v>
      </c>
      <c r="H3" s="3" t="s">
        <v>1458</v>
      </c>
    </row>
    <row r="4" spans="1:13" ht="15" customHeight="1">
      <c r="A4" s="7" t="s">
        <v>3393</v>
      </c>
      <c r="B4" s="7" t="s">
        <v>3812</v>
      </c>
      <c r="C4" s="7" t="s">
        <v>740</v>
      </c>
      <c r="D4" s="11">
        <v>0</v>
      </c>
      <c r="E4" s="12">
        <v>0</v>
      </c>
      <c r="F4" s="8">
        <v>2500</v>
      </c>
      <c r="G4" s="11">
        <v>2500</v>
      </c>
      <c r="H4" s="7" t="s">
        <v>5631</v>
      </c>
      <c r="I4" s="6" t="s">
        <v>5631</v>
      </c>
      <c r="J4" s="6" t="s">
        <v>407</v>
      </c>
    </row>
    <row r="5" spans="1:13" ht="15" customHeight="1">
      <c r="A5" s="7" t="s">
        <v>2104</v>
      </c>
      <c r="B5" s="7"/>
      <c r="C5" s="7" t="s">
        <v>740</v>
      </c>
      <c r="D5" s="11">
        <v>0</v>
      </c>
      <c r="E5" s="12">
        <v>0</v>
      </c>
      <c r="F5" s="8">
        <v>6000</v>
      </c>
      <c r="G5" s="11">
        <v>6000</v>
      </c>
      <c r="H5" s="7" t="s">
        <v>5631</v>
      </c>
      <c r="I5" s="6" t="s">
        <v>5631</v>
      </c>
      <c r="J5" s="6" t="s">
        <v>2926</v>
      </c>
    </row>
    <row r="6" spans="1:13" ht="15" customHeight="1">
      <c r="A6" s="7" t="s">
        <v>4175</v>
      </c>
      <c r="B6" s="7" t="s">
        <v>3431</v>
      </c>
      <c r="C6" s="7" t="s">
        <v>740</v>
      </c>
      <c r="D6" s="11">
        <v>0</v>
      </c>
      <c r="E6" s="12">
        <v>0</v>
      </c>
      <c r="F6" s="8">
        <v>797</v>
      </c>
      <c r="G6" s="11">
        <v>797</v>
      </c>
      <c r="H6" s="7" t="s">
        <v>5631</v>
      </c>
      <c r="I6" s="6" t="s">
        <v>5631</v>
      </c>
      <c r="J6" s="6" t="s">
        <v>4030</v>
      </c>
    </row>
    <row r="7" spans="1:13" ht="15" customHeight="1">
      <c r="A7" s="7" t="s">
        <v>2971</v>
      </c>
      <c r="B7" s="7" t="s">
        <v>535</v>
      </c>
      <c r="C7" s="7" t="s">
        <v>740</v>
      </c>
      <c r="D7" s="11">
        <v>0</v>
      </c>
      <c r="E7" s="12">
        <v>0</v>
      </c>
      <c r="F7" s="8">
        <v>15000</v>
      </c>
      <c r="G7" s="11">
        <v>15000</v>
      </c>
      <c r="H7" s="7" t="s">
        <v>5631</v>
      </c>
      <c r="I7" s="6" t="s">
        <v>5631</v>
      </c>
      <c r="J7" s="6" t="s">
        <v>2223</v>
      </c>
    </row>
    <row r="8" spans="1:13" ht="15" customHeight="1">
      <c r="A8" s="7" t="s">
        <v>3311</v>
      </c>
      <c r="B8" s="7" t="s">
        <v>3571</v>
      </c>
      <c r="C8" s="7" t="s">
        <v>740</v>
      </c>
      <c r="D8" s="11">
        <v>0</v>
      </c>
      <c r="E8" s="12">
        <v>0</v>
      </c>
      <c r="F8" s="8">
        <v>26400</v>
      </c>
      <c r="G8" s="11">
        <v>26400</v>
      </c>
      <c r="H8" s="7" t="s">
        <v>5631</v>
      </c>
      <c r="I8" s="6" t="s">
        <v>5631</v>
      </c>
      <c r="J8" s="6" t="s">
        <v>5339</v>
      </c>
    </row>
    <row r="9" spans="1:13" ht="15" customHeight="1">
      <c r="A9" s="7" t="s">
        <v>3826</v>
      </c>
      <c r="B9" s="7" t="s">
        <v>4578</v>
      </c>
      <c r="C9" s="7" t="s">
        <v>740</v>
      </c>
      <c r="D9" s="11">
        <v>0</v>
      </c>
      <c r="E9" s="12">
        <v>0</v>
      </c>
      <c r="F9" s="8">
        <v>56484</v>
      </c>
      <c r="G9" s="11">
        <v>56484</v>
      </c>
      <c r="H9" s="7" t="s">
        <v>5631</v>
      </c>
      <c r="I9" s="6" t="s">
        <v>5631</v>
      </c>
      <c r="J9" s="6" t="s">
        <v>1819</v>
      </c>
    </row>
    <row r="10" spans="1:13" ht="15" customHeight="1">
      <c r="A10" s="7" t="s">
        <v>3826</v>
      </c>
      <c r="B10" s="7" t="s">
        <v>5495</v>
      </c>
      <c r="C10" s="7" t="s">
        <v>4463</v>
      </c>
      <c r="D10" s="11">
        <v>0</v>
      </c>
      <c r="E10" s="12">
        <v>0</v>
      </c>
      <c r="F10" s="8">
        <v>109599</v>
      </c>
      <c r="G10" s="11">
        <v>109599</v>
      </c>
      <c r="H10" s="7" t="s">
        <v>5631</v>
      </c>
      <c r="I10" s="6" t="s">
        <v>5631</v>
      </c>
      <c r="J10" s="6" t="s">
        <v>3821</v>
      </c>
    </row>
    <row r="11" spans="1:13" ht="15" customHeight="1">
      <c r="A11" s="7" t="s">
        <v>3826</v>
      </c>
      <c r="B11" s="7" t="s">
        <v>2016</v>
      </c>
      <c r="C11" s="7" t="s">
        <v>4463</v>
      </c>
      <c r="D11" s="11">
        <v>0</v>
      </c>
      <c r="E11" s="12">
        <v>0</v>
      </c>
      <c r="F11" s="8">
        <v>129289</v>
      </c>
      <c r="G11" s="11">
        <v>129289</v>
      </c>
      <c r="H11" s="7" t="s">
        <v>5631</v>
      </c>
      <c r="I11" s="6" t="s">
        <v>5631</v>
      </c>
      <c r="J11" s="6" t="s">
        <v>3370</v>
      </c>
    </row>
    <row r="12" spans="1:13" ht="15" customHeight="1">
      <c r="A12" s="7" t="s">
        <v>3826</v>
      </c>
      <c r="B12" s="7" t="s">
        <v>5012</v>
      </c>
      <c r="C12" s="7" t="s">
        <v>740</v>
      </c>
      <c r="D12" s="11">
        <v>0</v>
      </c>
      <c r="E12" s="12">
        <v>0</v>
      </c>
      <c r="F12" s="8">
        <v>145207</v>
      </c>
      <c r="G12" s="11">
        <v>145207</v>
      </c>
      <c r="H12" s="7" t="s">
        <v>5631</v>
      </c>
      <c r="I12" s="6" t="s">
        <v>5631</v>
      </c>
      <c r="J12" s="6" t="s">
        <v>471</v>
      </c>
    </row>
    <row r="13" spans="1:13" ht="15" customHeight="1">
      <c r="A13" s="7" t="s">
        <v>3826</v>
      </c>
      <c r="B13" s="7" t="s">
        <v>2484</v>
      </c>
      <c r="C13" s="7" t="s">
        <v>740</v>
      </c>
      <c r="D13" s="11">
        <v>0</v>
      </c>
      <c r="E13" s="12">
        <v>0</v>
      </c>
      <c r="F13" s="8">
        <v>192853</v>
      </c>
      <c r="G13" s="11">
        <v>192853</v>
      </c>
      <c r="H13" s="7" t="s">
        <v>5631</v>
      </c>
      <c r="I13" s="6" t="s">
        <v>5631</v>
      </c>
      <c r="J13" s="6" t="s">
        <v>710</v>
      </c>
    </row>
    <row r="14" spans="1:13" ht="15" customHeight="1">
      <c r="A14" s="7" t="s">
        <v>4863</v>
      </c>
      <c r="B14" s="7" t="s">
        <v>3769</v>
      </c>
      <c r="C14" s="7" t="s">
        <v>4463</v>
      </c>
      <c r="D14" s="11">
        <v>0</v>
      </c>
      <c r="E14" s="12">
        <v>0</v>
      </c>
      <c r="F14" s="8">
        <v>109531</v>
      </c>
      <c r="G14" s="11">
        <v>109531</v>
      </c>
      <c r="H14" s="7" t="s">
        <v>5631</v>
      </c>
      <c r="I14" s="6" t="s">
        <v>5631</v>
      </c>
      <c r="J14" s="6" t="s">
        <v>5280</v>
      </c>
    </row>
    <row r="15" spans="1:13" ht="15" customHeight="1">
      <c r="A15" s="7" t="s">
        <v>4863</v>
      </c>
      <c r="B15" s="7" t="s">
        <v>3076</v>
      </c>
      <c r="C15" s="7" t="s">
        <v>4463</v>
      </c>
      <c r="D15" s="11">
        <v>0</v>
      </c>
      <c r="E15" s="12">
        <v>0</v>
      </c>
      <c r="F15" s="8">
        <v>202390</v>
      </c>
      <c r="G15" s="11">
        <v>202390</v>
      </c>
      <c r="H15" s="7" t="s">
        <v>5631</v>
      </c>
      <c r="I15" s="6" t="s">
        <v>5631</v>
      </c>
      <c r="J15" s="6" t="s">
        <v>3163</v>
      </c>
    </row>
    <row r="16" spans="1:13" ht="15" customHeight="1">
      <c r="A16" s="7" t="s">
        <v>4863</v>
      </c>
      <c r="B16" s="7" t="s">
        <v>759</v>
      </c>
      <c r="C16" s="7" t="s">
        <v>4463</v>
      </c>
      <c r="D16" s="11">
        <v>0</v>
      </c>
      <c r="E16" s="12">
        <v>0</v>
      </c>
      <c r="F16" s="8">
        <v>256562</v>
      </c>
      <c r="G16" s="11">
        <v>256562</v>
      </c>
      <c r="H16" s="7" t="s">
        <v>5631</v>
      </c>
      <c r="I16" s="6" t="s">
        <v>5631</v>
      </c>
      <c r="J16" s="6" t="s">
        <v>1943</v>
      </c>
    </row>
    <row r="17" spans="1:10" ht="15" customHeight="1">
      <c r="A17" s="7" t="s">
        <v>2947</v>
      </c>
      <c r="B17" s="7" t="s">
        <v>2080</v>
      </c>
      <c r="C17" s="7" t="s">
        <v>4463</v>
      </c>
      <c r="D17" s="11">
        <v>0</v>
      </c>
      <c r="E17" s="12">
        <v>0</v>
      </c>
      <c r="F17" s="8">
        <v>9737</v>
      </c>
      <c r="G17" s="11">
        <v>9737</v>
      </c>
      <c r="H17" s="7" t="s">
        <v>5631</v>
      </c>
      <c r="I17" s="6" t="s">
        <v>5631</v>
      </c>
      <c r="J17" s="6" t="s">
        <v>5052</v>
      </c>
    </row>
    <row r="18" spans="1:10" ht="15" customHeight="1">
      <c r="A18" s="7" t="s">
        <v>2947</v>
      </c>
      <c r="B18" s="7" t="s">
        <v>5012</v>
      </c>
      <c r="C18" s="7" t="s">
        <v>4463</v>
      </c>
      <c r="D18" s="11">
        <v>0</v>
      </c>
      <c r="E18" s="12">
        <v>0</v>
      </c>
      <c r="F18" s="8">
        <v>12305</v>
      </c>
      <c r="G18" s="11">
        <v>12305</v>
      </c>
      <c r="H18" s="7" t="s">
        <v>5631</v>
      </c>
      <c r="I18" s="6" t="s">
        <v>5631</v>
      </c>
      <c r="J18" s="6" t="s">
        <v>2555</v>
      </c>
    </row>
    <row r="19" spans="1:10" ht="15" customHeight="1">
      <c r="A19" s="7" t="s">
        <v>2947</v>
      </c>
      <c r="B19" s="7" t="s">
        <v>1209</v>
      </c>
      <c r="C19" s="7" t="s">
        <v>4463</v>
      </c>
      <c r="D19" s="11">
        <v>0</v>
      </c>
      <c r="E19" s="12">
        <v>0</v>
      </c>
      <c r="F19" s="8">
        <v>13639</v>
      </c>
      <c r="G19" s="11">
        <v>13639</v>
      </c>
      <c r="H19" s="7" t="s">
        <v>5631</v>
      </c>
      <c r="I19" s="6" t="s">
        <v>5631</v>
      </c>
      <c r="J19" s="6" t="s">
        <v>3657</v>
      </c>
    </row>
    <row r="20" spans="1:10" ht="15" customHeight="1">
      <c r="A20" s="7" t="s">
        <v>2947</v>
      </c>
      <c r="B20" s="7" t="s">
        <v>1093</v>
      </c>
      <c r="C20" s="7" t="s">
        <v>4463</v>
      </c>
      <c r="D20" s="11">
        <v>0</v>
      </c>
      <c r="E20" s="12">
        <v>0</v>
      </c>
      <c r="F20" s="8">
        <v>15884</v>
      </c>
      <c r="G20" s="11">
        <v>15884</v>
      </c>
      <c r="H20" s="7" t="s">
        <v>5631</v>
      </c>
      <c r="I20" s="6" t="s">
        <v>5631</v>
      </c>
      <c r="J20" s="6" t="s">
        <v>3819</v>
      </c>
    </row>
    <row r="21" spans="1:10" ht="15" customHeight="1">
      <c r="A21" s="7" t="s">
        <v>2947</v>
      </c>
      <c r="B21" s="7" t="s">
        <v>2484</v>
      </c>
      <c r="C21" s="7" t="s">
        <v>4463</v>
      </c>
      <c r="D21" s="11">
        <v>0</v>
      </c>
      <c r="E21" s="12">
        <v>0</v>
      </c>
      <c r="F21" s="8">
        <v>19291</v>
      </c>
      <c r="G21" s="11">
        <v>19291</v>
      </c>
      <c r="H21" s="7" t="s">
        <v>5631</v>
      </c>
      <c r="I21" s="6" t="s">
        <v>5631</v>
      </c>
      <c r="J21" s="6" t="s">
        <v>2777</v>
      </c>
    </row>
    <row r="22" spans="1:10" ht="15" customHeight="1">
      <c r="A22" s="7" t="s">
        <v>11</v>
      </c>
      <c r="B22" s="7" t="s">
        <v>5275</v>
      </c>
      <c r="C22" s="7" t="s">
        <v>740</v>
      </c>
      <c r="D22" s="11">
        <v>0</v>
      </c>
      <c r="E22" s="12">
        <v>0</v>
      </c>
      <c r="F22" s="8">
        <v>30130</v>
      </c>
      <c r="G22" s="11">
        <v>30130</v>
      </c>
      <c r="H22" s="7" t="s">
        <v>5631</v>
      </c>
      <c r="I22" s="6" t="s">
        <v>5631</v>
      </c>
      <c r="J22" s="6" t="s">
        <v>5009</v>
      </c>
    </row>
    <row r="23" spans="1:10" ht="15" customHeight="1">
      <c r="A23" s="7" t="s">
        <v>11</v>
      </c>
      <c r="B23" s="7" t="s">
        <v>245</v>
      </c>
      <c r="C23" s="7" t="s">
        <v>4463</v>
      </c>
      <c r="D23" s="11">
        <v>0</v>
      </c>
      <c r="E23" s="12">
        <v>0</v>
      </c>
      <c r="F23" s="8">
        <v>106110</v>
      </c>
      <c r="G23" s="11">
        <v>106110</v>
      </c>
      <c r="H23" s="7" t="s">
        <v>5631</v>
      </c>
      <c r="I23" s="6" t="s">
        <v>5631</v>
      </c>
      <c r="J23" s="6" t="s">
        <v>27</v>
      </c>
    </row>
    <row r="24" spans="1:10" ht="15" customHeight="1">
      <c r="A24" s="7" t="s">
        <v>192</v>
      </c>
      <c r="B24" s="7" t="s">
        <v>677</v>
      </c>
      <c r="C24" s="7" t="s">
        <v>740</v>
      </c>
      <c r="D24" s="11">
        <v>0</v>
      </c>
      <c r="E24" s="12">
        <v>0</v>
      </c>
      <c r="F24" s="8">
        <v>35485</v>
      </c>
      <c r="G24" s="11">
        <v>35485</v>
      </c>
      <c r="H24" s="7" t="s">
        <v>5631</v>
      </c>
      <c r="I24" s="6" t="s">
        <v>5631</v>
      </c>
      <c r="J24" s="6" t="s">
        <v>35</v>
      </c>
    </row>
    <row r="25" spans="1:10" ht="15" customHeight="1">
      <c r="A25" s="7" t="s">
        <v>192</v>
      </c>
      <c r="B25" s="7" t="s">
        <v>1666</v>
      </c>
      <c r="C25" s="7" t="s">
        <v>740</v>
      </c>
      <c r="D25" s="11">
        <v>0</v>
      </c>
      <c r="E25" s="12">
        <v>0</v>
      </c>
      <c r="F25" s="8">
        <v>55208</v>
      </c>
      <c r="G25" s="11">
        <v>55208</v>
      </c>
      <c r="H25" s="7" t="s">
        <v>5631</v>
      </c>
      <c r="I25" s="6" t="s">
        <v>5631</v>
      </c>
      <c r="J25" s="6" t="s">
        <v>5258</v>
      </c>
    </row>
    <row r="26" spans="1:10" ht="15" customHeight="1">
      <c r="A26" s="7" t="s">
        <v>192</v>
      </c>
      <c r="B26" s="7" t="s">
        <v>1897</v>
      </c>
      <c r="C26" s="7" t="s">
        <v>740</v>
      </c>
      <c r="D26" s="11">
        <v>0</v>
      </c>
      <c r="E26" s="12">
        <v>0</v>
      </c>
      <c r="F26" s="8">
        <v>61405</v>
      </c>
      <c r="G26" s="11">
        <v>61405</v>
      </c>
      <c r="H26" s="7" t="s">
        <v>5631</v>
      </c>
      <c r="I26" s="6" t="s">
        <v>5631</v>
      </c>
      <c r="J26" s="6" t="s">
        <v>2289</v>
      </c>
    </row>
    <row r="27" spans="1:10" ht="15" customHeight="1">
      <c r="A27" s="7" t="s">
        <v>192</v>
      </c>
      <c r="B27" s="7" t="s">
        <v>2061</v>
      </c>
      <c r="C27" s="7" t="s">
        <v>740</v>
      </c>
      <c r="D27" s="11">
        <v>0</v>
      </c>
      <c r="E27" s="12">
        <v>0</v>
      </c>
      <c r="F27" s="8">
        <v>88667</v>
      </c>
      <c r="G27" s="11">
        <v>88667</v>
      </c>
      <c r="H27" s="7" t="s">
        <v>5631</v>
      </c>
      <c r="I27" s="6" t="s">
        <v>5631</v>
      </c>
      <c r="J27" s="6" t="s">
        <v>5162</v>
      </c>
    </row>
    <row r="28" spans="1:10" ht="15" customHeight="1">
      <c r="A28" s="7" t="s">
        <v>192</v>
      </c>
      <c r="B28" s="7" t="s">
        <v>2641</v>
      </c>
      <c r="C28" s="7" t="s">
        <v>740</v>
      </c>
      <c r="D28" s="11">
        <v>0</v>
      </c>
      <c r="E28" s="12">
        <v>0</v>
      </c>
      <c r="F28" s="8">
        <v>96703</v>
      </c>
      <c r="G28" s="11">
        <v>96703</v>
      </c>
      <c r="H28" s="7" t="s">
        <v>5631</v>
      </c>
      <c r="I28" s="6" t="s">
        <v>5631</v>
      </c>
      <c r="J28" s="6" t="s">
        <v>3705</v>
      </c>
    </row>
    <row r="29" spans="1:10" ht="15" customHeight="1">
      <c r="A29" s="7" t="s">
        <v>192</v>
      </c>
      <c r="B29" s="7" t="s">
        <v>2387</v>
      </c>
      <c r="C29" s="7" t="s">
        <v>740</v>
      </c>
      <c r="D29" s="11">
        <v>0</v>
      </c>
      <c r="E29" s="12">
        <v>0</v>
      </c>
      <c r="F29" s="8">
        <v>103617</v>
      </c>
      <c r="G29" s="11">
        <v>103617</v>
      </c>
      <c r="H29" s="7" t="s">
        <v>5631</v>
      </c>
      <c r="I29" s="6" t="s">
        <v>5631</v>
      </c>
      <c r="J29" s="6" t="s">
        <v>2209</v>
      </c>
    </row>
    <row r="30" spans="1:10" ht="15" customHeight="1">
      <c r="A30" s="7" t="s">
        <v>192</v>
      </c>
      <c r="B30" s="7" t="s">
        <v>1884</v>
      </c>
      <c r="C30" s="7" t="s">
        <v>740</v>
      </c>
      <c r="D30" s="11">
        <v>0</v>
      </c>
      <c r="E30" s="12">
        <v>0</v>
      </c>
      <c r="F30" s="8">
        <v>115600</v>
      </c>
      <c r="G30" s="11">
        <v>115600</v>
      </c>
      <c r="H30" s="7" t="s">
        <v>5631</v>
      </c>
      <c r="I30" s="6" t="s">
        <v>5631</v>
      </c>
      <c r="J30" s="6" t="s">
        <v>2020</v>
      </c>
    </row>
    <row r="31" spans="1:10" ht="15" customHeight="1">
      <c r="A31" s="7" t="s">
        <v>192</v>
      </c>
      <c r="B31" s="7" t="s">
        <v>2092</v>
      </c>
      <c r="C31" s="7" t="s">
        <v>740</v>
      </c>
      <c r="D31" s="11">
        <v>0</v>
      </c>
      <c r="E31" s="12">
        <v>0</v>
      </c>
      <c r="F31" s="8">
        <v>132166</v>
      </c>
      <c r="G31" s="11">
        <v>132166</v>
      </c>
      <c r="H31" s="7" t="s">
        <v>5631</v>
      </c>
      <c r="I31" s="6" t="s">
        <v>5631</v>
      </c>
      <c r="J31" s="6" t="s">
        <v>4781</v>
      </c>
    </row>
    <row r="32" spans="1:10" ht="15" customHeight="1">
      <c r="A32" s="7" t="s">
        <v>192</v>
      </c>
      <c r="B32" s="7" t="s">
        <v>2342</v>
      </c>
      <c r="C32" s="7" t="s">
        <v>740</v>
      </c>
      <c r="D32" s="11">
        <v>0</v>
      </c>
      <c r="E32" s="12">
        <v>0</v>
      </c>
      <c r="F32" s="8">
        <v>238238</v>
      </c>
      <c r="G32" s="11">
        <v>238238</v>
      </c>
      <c r="H32" s="7" t="s">
        <v>5631</v>
      </c>
      <c r="I32" s="6" t="s">
        <v>5631</v>
      </c>
      <c r="J32" s="6" t="s">
        <v>62</v>
      </c>
    </row>
    <row r="33" spans="1:10" ht="15" customHeight="1">
      <c r="A33" s="7" t="s">
        <v>1223</v>
      </c>
      <c r="B33" s="7" t="s">
        <v>5580</v>
      </c>
      <c r="C33" s="7" t="s">
        <v>740</v>
      </c>
      <c r="D33" s="11">
        <v>0</v>
      </c>
      <c r="E33" s="12">
        <v>0</v>
      </c>
      <c r="F33" s="8">
        <v>58508</v>
      </c>
      <c r="G33" s="11">
        <v>58508</v>
      </c>
      <c r="H33" s="7" t="s">
        <v>5631</v>
      </c>
      <c r="I33" s="6" t="s">
        <v>5631</v>
      </c>
      <c r="J33" s="6" t="s">
        <v>4048</v>
      </c>
    </row>
    <row r="34" spans="1:10" ht="15" customHeight="1">
      <c r="A34" s="7" t="s">
        <v>1223</v>
      </c>
      <c r="B34" s="7" t="s">
        <v>2061</v>
      </c>
      <c r="C34" s="7" t="s">
        <v>740</v>
      </c>
      <c r="D34" s="11">
        <v>0</v>
      </c>
      <c r="E34" s="12">
        <v>0</v>
      </c>
      <c r="F34" s="8">
        <v>97708</v>
      </c>
      <c r="G34" s="11">
        <v>97708</v>
      </c>
      <c r="H34" s="7" t="s">
        <v>5631</v>
      </c>
      <c r="I34" s="6" t="s">
        <v>5631</v>
      </c>
      <c r="J34" s="6" t="s">
        <v>1753</v>
      </c>
    </row>
    <row r="35" spans="1:10" ht="15" customHeight="1">
      <c r="A35" s="7" t="s">
        <v>1223</v>
      </c>
      <c r="B35" s="7" t="s">
        <v>2387</v>
      </c>
      <c r="C35" s="7" t="s">
        <v>740</v>
      </c>
      <c r="D35" s="11">
        <v>0</v>
      </c>
      <c r="E35" s="12">
        <v>0</v>
      </c>
      <c r="F35" s="8">
        <v>115371</v>
      </c>
      <c r="G35" s="11">
        <v>115371</v>
      </c>
      <c r="H35" s="7" t="s">
        <v>5631</v>
      </c>
      <c r="I35" s="6" t="s">
        <v>5631</v>
      </c>
      <c r="J35" s="6" t="s">
        <v>4224</v>
      </c>
    </row>
    <row r="36" spans="1:10" ht="15" customHeight="1">
      <c r="A36" s="7" t="s">
        <v>1223</v>
      </c>
      <c r="B36" s="7" t="s">
        <v>1884</v>
      </c>
      <c r="C36" s="7" t="s">
        <v>740</v>
      </c>
      <c r="D36" s="11">
        <v>0</v>
      </c>
      <c r="E36" s="12">
        <v>0</v>
      </c>
      <c r="F36" s="8">
        <v>121717</v>
      </c>
      <c r="G36" s="11">
        <v>121717</v>
      </c>
      <c r="H36" s="7" t="s">
        <v>5631</v>
      </c>
      <c r="I36" s="6" t="s">
        <v>5631</v>
      </c>
      <c r="J36" s="6" t="s">
        <v>5596</v>
      </c>
    </row>
    <row r="37" spans="1:10" ht="15" customHeight="1">
      <c r="A37" s="7" t="s">
        <v>1621</v>
      </c>
      <c r="B37" s="7" t="s">
        <v>1897</v>
      </c>
      <c r="C37" s="7" t="s">
        <v>740</v>
      </c>
      <c r="D37" s="11">
        <v>0</v>
      </c>
      <c r="E37" s="12">
        <v>0</v>
      </c>
      <c r="F37" s="8">
        <v>73754</v>
      </c>
      <c r="G37" s="11">
        <v>73754</v>
      </c>
      <c r="H37" s="7" t="s">
        <v>5631</v>
      </c>
      <c r="I37" s="6" t="s">
        <v>5631</v>
      </c>
      <c r="J37" s="6" t="s">
        <v>2179</v>
      </c>
    </row>
    <row r="38" spans="1:10" ht="15" customHeight="1">
      <c r="A38" s="7" t="s">
        <v>1621</v>
      </c>
      <c r="B38" s="7" t="s">
        <v>2641</v>
      </c>
      <c r="C38" s="7" t="s">
        <v>740</v>
      </c>
      <c r="D38" s="11">
        <v>0</v>
      </c>
      <c r="E38" s="12">
        <v>0</v>
      </c>
      <c r="F38" s="8">
        <v>96577</v>
      </c>
      <c r="G38" s="11">
        <v>96577</v>
      </c>
      <c r="H38" s="7" t="s">
        <v>5631</v>
      </c>
      <c r="I38" s="6" t="s">
        <v>5631</v>
      </c>
      <c r="J38" s="6" t="s">
        <v>3461</v>
      </c>
    </row>
    <row r="39" spans="1:10" ht="15" customHeight="1">
      <c r="A39" s="7" t="s">
        <v>4635</v>
      </c>
      <c r="B39" s="7" t="s">
        <v>4061</v>
      </c>
      <c r="C39" s="7" t="s">
        <v>740</v>
      </c>
      <c r="D39" s="11">
        <v>0</v>
      </c>
      <c r="E39" s="12">
        <v>0</v>
      </c>
      <c r="F39" s="8">
        <v>3300</v>
      </c>
      <c r="G39" s="11">
        <v>3300</v>
      </c>
      <c r="H39" s="7" t="s">
        <v>5631</v>
      </c>
      <c r="I39" s="6" t="s">
        <v>5631</v>
      </c>
      <c r="J39" s="6" t="s">
        <v>2084</v>
      </c>
    </row>
    <row r="40" spans="1:10" ht="15" customHeight="1">
      <c r="A40" s="7" t="s">
        <v>4635</v>
      </c>
      <c r="B40" s="7" t="s">
        <v>3510</v>
      </c>
      <c r="C40" s="7" t="s">
        <v>740</v>
      </c>
      <c r="D40" s="11">
        <v>0</v>
      </c>
      <c r="E40" s="12">
        <v>0</v>
      </c>
      <c r="F40" s="8">
        <v>6050</v>
      </c>
      <c r="G40" s="11">
        <v>6050</v>
      </c>
      <c r="H40" s="7" t="s">
        <v>5631</v>
      </c>
      <c r="I40" s="6" t="s">
        <v>5631</v>
      </c>
      <c r="J40" s="6" t="s">
        <v>2356</v>
      </c>
    </row>
    <row r="41" spans="1:10" ht="15" customHeight="1">
      <c r="A41" s="7" t="s">
        <v>4635</v>
      </c>
      <c r="B41" s="7" t="s">
        <v>3699</v>
      </c>
      <c r="C41" s="7" t="s">
        <v>740</v>
      </c>
      <c r="D41" s="11">
        <v>0</v>
      </c>
      <c r="E41" s="12">
        <v>0</v>
      </c>
      <c r="F41" s="8">
        <v>11060</v>
      </c>
      <c r="G41" s="11">
        <v>11060</v>
      </c>
      <c r="H41" s="7" t="s">
        <v>5631</v>
      </c>
      <c r="I41" s="6" t="s">
        <v>5631</v>
      </c>
      <c r="J41" s="6" t="s">
        <v>1575</v>
      </c>
    </row>
    <row r="42" spans="1:10" ht="15" customHeight="1">
      <c r="A42" s="7" t="s">
        <v>4635</v>
      </c>
      <c r="B42" s="7" t="s">
        <v>1071</v>
      </c>
      <c r="C42" s="7" t="s">
        <v>740</v>
      </c>
      <c r="D42" s="11">
        <v>0</v>
      </c>
      <c r="E42" s="12">
        <v>0</v>
      </c>
      <c r="F42" s="8">
        <v>13750</v>
      </c>
      <c r="G42" s="11">
        <v>13750</v>
      </c>
      <c r="H42" s="7" t="s">
        <v>5631</v>
      </c>
      <c r="I42" s="6" t="s">
        <v>5631</v>
      </c>
      <c r="J42" s="6" t="s">
        <v>4592</v>
      </c>
    </row>
    <row r="43" spans="1:10" ht="15" customHeight="1">
      <c r="A43" s="7" t="s">
        <v>4635</v>
      </c>
      <c r="B43" s="7" t="s">
        <v>3224</v>
      </c>
      <c r="C43" s="7" t="s">
        <v>740</v>
      </c>
      <c r="D43" s="11">
        <v>0</v>
      </c>
      <c r="E43" s="12">
        <v>0</v>
      </c>
      <c r="F43" s="8">
        <v>15000</v>
      </c>
      <c r="G43" s="11">
        <v>15000</v>
      </c>
      <c r="H43" s="7" t="s">
        <v>5631</v>
      </c>
      <c r="I43" s="6" t="s">
        <v>5631</v>
      </c>
      <c r="J43" s="6" t="s">
        <v>1422</v>
      </c>
    </row>
    <row r="44" spans="1:10" ht="15" customHeight="1">
      <c r="A44" s="7" t="s">
        <v>4635</v>
      </c>
      <c r="B44" s="7" t="s">
        <v>4931</v>
      </c>
      <c r="C44" s="7" t="s">
        <v>740</v>
      </c>
      <c r="D44" s="11">
        <v>0</v>
      </c>
      <c r="E44" s="12">
        <v>0</v>
      </c>
      <c r="F44" s="8">
        <v>22000</v>
      </c>
      <c r="G44" s="11">
        <v>22000</v>
      </c>
      <c r="H44" s="7" t="s">
        <v>5631</v>
      </c>
      <c r="I44" s="6" t="s">
        <v>5631</v>
      </c>
      <c r="J44" s="6" t="s">
        <v>1169</v>
      </c>
    </row>
    <row r="45" spans="1:10" ht="15" customHeight="1">
      <c r="A45" s="7" t="s">
        <v>5134</v>
      </c>
      <c r="B45" s="7" t="s">
        <v>3510</v>
      </c>
      <c r="C45" s="7" t="s">
        <v>740</v>
      </c>
      <c r="D45" s="11">
        <v>0</v>
      </c>
      <c r="E45" s="12">
        <v>0</v>
      </c>
      <c r="F45" s="8">
        <v>63</v>
      </c>
      <c r="G45" s="11">
        <v>63</v>
      </c>
      <c r="H45" s="7" t="s">
        <v>5631</v>
      </c>
      <c r="I45" s="6" t="s">
        <v>5631</v>
      </c>
      <c r="J45" s="6" t="s">
        <v>4824</v>
      </c>
    </row>
    <row r="46" spans="1:10" ht="15" customHeight="1">
      <c r="A46" s="7" t="s">
        <v>5134</v>
      </c>
      <c r="B46" s="7" t="s">
        <v>1071</v>
      </c>
      <c r="C46" s="7" t="s">
        <v>740</v>
      </c>
      <c r="D46" s="11">
        <v>0</v>
      </c>
      <c r="E46" s="12">
        <v>0</v>
      </c>
      <c r="F46" s="8">
        <v>252</v>
      </c>
      <c r="G46" s="11">
        <v>252</v>
      </c>
      <c r="H46" s="7" t="s">
        <v>5631</v>
      </c>
      <c r="I46" s="6" t="s">
        <v>5631</v>
      </c>
      <c r="J46" s="6" t="s">
        <v>2143</v>
      </c>
    </row>
    <row r="47" spans="1:10" ht="15" customHeight="1">
      <c r="A47" s="7" t="s">
        <v>2</v>
      </c>
      <c r="B47" s="7" t="s">
        <v>1071</v>
      </c>
      <c r="C47" s="7" t="s">
        <v>740</v>
      </c>
      <c r="D47" s="11">
        <v>0</v>
      </c>
      <c r="E47" s="12">
        <v>0</v>
      </c>
      <c r="F47" s="8">
        <v>13751</v>
      </c>
      <c r="G47" s="11">
        <v>13751</v>
      </c>
      <c r="H47" s="7" t="s">
        <v>5631</v>
      </c>
      <c r="I47" s="6" t="s">
        <v>5631</v>
      </c>
      <c r="J47" s="6" t="s">
        <v>2307</v>
      </c>
    </row>
    <row r="48" spans="1:10" ht="15" customHeight="1">
      <c r="A48" s="7" t="s">
        <v>5095</v>
      </c>
      <c r="B48" s="7" t="s">
        <v>3224</v>
      </c>
      <c r="C48" s="7" t="s">
        <v>740</v>
      </c>
      <c r="D48" s="11">
        <v>0</v>
      </c>
      <c r="E48" s="12">
        <v>0</v>
      </c>
      <c r="F48" s="8">
        <v>20000</v>
      </c>
      <c r="G48" s="11">
        <v>20000</v>
      </c>
      <c r="H48" s="7" t="s">
        <v>5631</v>
      </c>
      <c r="I48" s="6" t="s">
        <v>5631</v>
      </c>
      <c r="J48" s="6" t="s">
        <v>2282</v>
      </c>
    </row>
    <row r="49" spans="1:10" ht="15" customHeight="1">
      <c r="A49" s="7" t="s">
        <v>3610</v>
      </c>
      <c r="B49" s="7" t="s">
        <v>1938</v>
      </c>
      <c r="C49" s="7" t="s">
        <v>740</v>
      </c>
      <c r="D49" s="11">
        <v>0</v>
      </c>
      <c r="E49" s="12">
        <v>0</v>
      </c>
      <c r="F49" s="8">
        <v>23000</v>
      </c>
      <c r="G49" s="11">
        <v>23000</v>
      </c>
      <c r="H49" s="7" t="s">
        <v>5631</v>
      </c>
      <c r="I49" s="6" t="s">
        <v>5631</v>
      </c>
      <c r="J49" s="6" t="s">
        <v>1939</v>
      </c>
    </row>
    <row r="50" spans="1:10" ht="15" customHeight="1">
      <c r="A50" s="7" t="s">
        <v>528</v>
      </c>
      <c r="B50" s="7" t="s">
        <v>5364</v>
      </c>
      <c r="C50" s="7" t="s">
        <v>4463</v>
      </c>
      <c r="D50" s="11">
        <v>0</v>
      </c>
      <c r="E50" s="12">
        <v>0</v>
      </c>
      <c r="F50" s="8">
        <v>197117</v>
      </c>
      <c r="G50" s="11">
        <v>197117</v>
      </c>
      <c r="H50" s="7" t="s">
        <v>5631</v>
      </c>
      <c r="I50" s="6" t="s">
        <v>5631</v>
      </c>
      <c r="J50" s="6" t="s">
        <v>1820</v>
      </c>
    </row>
    <row r="51" spans="1:10" ht="15" customHeight="1">
      <c r="A51" s="7" t="s">
        <v>2503</v>
      </c>
      <c r="B51" s="7" t="s">
        <v>5544</v>
      </c>
      <c r="C51" s="7" t="s">
        <v>4463</v>
      </c>
      <c r="D51" s="11">
        <v>0</v>
      </c>
      <c r="E51" s="12">
        <v>0</v>
      </c>
      <c r="F51" s="8">
        <v>42309</v>
      </c>
      <c r="G51" s="11">
        <v>42309</v>
      </c>
      <c r="H51" s="7" t="s">
        <v>5631</v>
      </c>
      <c r="I51" s="6" t="s">
        <v>5631</v>
      </c>
      <c r="J51" s="6" t="s">
        <v>1384</v>
      </c>
    </row>
    <row r="52" spans="1:10" ht="15" customHeight="1">
      <c r="A52" s="7" t="s">
        <v>2503</v>
      </c>
      <c r="B52" s="7" t="s">
        <v>5154</v>
      </c>
      <c r="C52" s="7" t="s">
        <v>4463</v>
      </c>
      <c r="D52" s="11">
        <v>0</v>
      </c>
      <c r="E52" s="12">
        <v>0</v>
      </c>
      <c r="F52" s="8">
        <v>55318</v>
      </c>
      <c r="G52" s="11">
        <v>55318</v>
      </c>
      <c r="H52" s="7" t="s">
        <v>5631</v>
      </c>
      <c r="I52" s="6" t="s">
        <v>5631</v>
      </c>
      <c r="J52" s="6" t="s">
        <v>969</v>
      </c>
    </row>
    <row r="53" spans="1:10" ht="15" customHeight="1">
      <c r="A53" s="7" t="s">
        <v>2537</v>
      </c>
      <c r="B53" s="7" t="s">
        <v>3906</v>
      </c>
      <c r="C53" s="7" t="s">
        <v>4463</v>
      </c>
      <c r="D53" s="11">
        <v>0</v>
      </c>
      <c r="E53" s="12">
        <v>0</v>
      </c>
      <c r="F53" s="8">
        <v>67784</v>
      </c>
      <c r="G53" s="11">
        <v>67784</v>
      </c>
      <c r="H53" s="7" t="s">
        <v>5631</v>
      </c>
      <c r="I53" s="6" t="s">
        <v>5631</v>
      </c>
      <c r="J53" s="6" t="s">
        <v>711</v>
      </c>
    </row>
    <row r="54" spans="1:10" ht="15" customHeight="1">
      <c r="A54" s="7" t="s">
        <v>2537</v>
      </c>
      <c r="B54" s="7" t="s">
        <v>3079</v>
      </c>
      <c r="C54" s="7" t="s">
        <v>4463</v>
      </c>
      <c r="D54" s="11">
        <v>0</v>
      </c>
      <c r="E54" s="12">
        <v>0</v>
      </c>
      <c r="F54" s="8">
        <v>80318</v>
      </c>
      <c r="G54" s="11">
        <v>80318</v>
      </c>
      <c r="H54" s="7" t="s">
        <v>5631</v>
      </c>
      <c r="I54" s="6" t="s">
        <v>5631</v>
      </c>
      <c r="J54" s="6" t="s">
        <v>782</v>
      </c>
    </row>
    <row r="55" spans="1:10" ht="15" customHeight="1">
      <c r="A55" s="7" t="s">
        <v>2537</v>
      </c>
      <c r="B55" s="7" t="s">
        <v>3378</v>
      </c>
      <c r="C55" s="7" t="s">
        <v>4463</v>
      </c>
      <c r="D55" s="11">
        <v>0</v>
      </c>
      <c r="E55" s="12">
        <v>0</v>
      </c>
      <c r="F55" s="8">
        <v>91663</v>
      </c>
      <c r="G55" s="11">
        <v>91663</v>
      </c>
      <c r="H55" s="7" t="s">
        <v>5631</v>
      </c>
      <c r="I55" s="6" t="s">
        <v>5631</v>
      </c>
      <c r="J55" s="6" t="s">
        <v>1207</v>
      </c>
    </row>
    <row r="56" spans="1:10" ht="15" customHeight="1">
      <c r="A56" s="7" t="s">
        <v>2537</v>
      </c>
      <c r="B56" s="7" t="s">
        <v>106</v>
      </c>
      <c r="C56" s="7" t="s">
        <v>4463</v>
      </c>
      <c r="D56" s="11">
        <v>0</v>
      </c>
      <c r="E56" s="12">
        <v>0</v>
      </c>
      <c r="F56" s="8">
        <v>102470</v>
      </c>
      <c r="G56" s="11">
        <v>102470</v>
      </c>
      <c r="H56" s="7" t="s">
        <v>5631</v>
      </c>
      <c r="I56" s="6" t="s">
        <v>5631</v>
      </c>
      <c r="J56" s="6" t="s">
        <v>376</v>
      </c>
    </row>
    <row r="57" spans="1:10" ht="15" customHeight="1">
      <c r="A57" s="7" t="s">
        <v>2537</v>
      </c>
      <c r="B57" s="7" t="s">
        <v>487</v>
      </c>
      <c r="C57" s="7" t="s">
        <v>4463</v>
      </c>
      <c r="D57" s="11">
        <v>0</v>
      </c>
      <c r="E57" s="12">
        <v>0</v>
      </c>
      <c r="F57" s="8">
        <v>112391</v>
      </c>
      <c r="G57" s="11">
        <v>112391</v>
      </c>
      <c r="H57" s="7" t="s">
        <v>5631</v>
      </c>
      <c r="I57" s="6" t="s">
        <v>5631</v>
      </c>
      <c r="J57" s="6" t="s">
        <v>103</v>
      </c>
    </row>
    <row r="58" spans="1:10" ht="15" customHeight="1">
      <c r="A58" s="7" t="s">
        <v>2537</v>
      </c>
      <c r="B58" s="7" t="s">
        <v>4520</v>
      </c>
      <c r="C58" s="7" t="s">
        <v>4463</v>
      </c>
      <c r="D58" s="11">
        <v>0</v>
      </c>
      <c r="E58" s="12">
        <v>0</v>
      </c>
      <c r="F58" s="8">
        <v>177972</v>
      </c>
      <c r="G58" s="11">
        <v>177972</v>
      </c>
      <c r="H58" s="7" t="s">
        <v>5631</v>
      </c>
      <c r="I58" s="6" t="s">
        <v>5631</v>
      </c>
      <c r="J58" s="6" t="s">
        <v>680</v>
      </c>
    </row>
    <row r="59" spans="1:10" ht="15" customHeight="1">
      <c r="A59" s="7" t="s">
        <v>1669</v>
      </c>
      <c r="B59" s="7" t="s">
        <v>3958</v>
      </c>
      <c r="C59" s="7" t="s">
        <v>740</v>
      </c>
      <c r="D59" s="11">
        <v>0</v>
      </c>
      <c r="E59" s="12">
        <v>0</v>
      </c>
      <c r="F59" s="8">
        <v>23640</v>
      </c>
      <c r="G59" s="11">
        <v>23640</v>
      </c>
      <c r="H59" s="7" t="s">
        <v>5631</v>
      </c>
      <c r="I59" s="6" t="s">
        <v>5631</v>
      </c>
      <c r="J59" s="6" t="s">
        <v>113</v>
      </c>
    </row>
    <row r="60" spans="1:10" ht="15" customHeight="1">
      <c r="A60" s="7" t="s">
        <v>1669</v>
      </c>
      <c r="B60" s="7" t="s">
        <v>5544</v>
      </c>
      <c r="C60" s="7" t="s">
        <v>740</v>
      </c>
      <c r="D60" s="11">
        <v>0</v>
      </c>
      <c r="E60" s="12">
        <v>0</v>
      </c>
      <c r="F60" s="8">
        <v>28300</v>
      </c>
      <c r="G60" s="11">
        <v>28300</v>
      </c>
      <c r="H60" s="7" t="s">
        <v>5631</v>
      </c>
      <c r="I60" s="6" t="s">
        <v>5631</v>
      </c>
      <c r="J60" s="6" t="s">
        <v>5259</v>
      </c>
    </row>
    <row r="61" spans="1:10" ht="15" customHeight="1">
      <c r="A61" s="7" t="s">
        <v>2930</v>
      </c>
      <c r="B61" s="7" t="s">
        <v>3906</v>
      </c>
      <c r="C61" s="7" t="s">
        <v>740</v>
      </c>
      <c r="D61" s="11">
        <v>0</v>
      </c>
      <c r="E61" s="12">
        <v>0</v>
      </c>
      <c r="F61" s="8">
        <v>37939</v>
      </c>
      <c r="G61" s="11">
        <v>37939</v>
      </c>
      <c r="H61" s="7" t="s">
        <v>5631</v>
      </c>
      <c r="I61" s="6" t="s">
        <v>5631</v>
      </c>
      <c r="J61" s="6" t="s">
        <v>4523</v>
      </c>
    </row>
    <row r="62" spans="1:10" ht="15" customHeight="1">
      <c r="A62" s="7" t="s">
        <v>2930</v>
      </c>
      <c r="B62" s="7" t="s">
        <v>3378</v>
      </c>
      <c r="C62" s="7" t="s">
        <v>740</v>
      </c>
      <c r="D62" s="11">
        <v>0</v>
      </c>
      <c r="E62" s="12">
        <v>0</v>
      </c>
      <c r="F62" s="8">
        <v>74680</v>
      </c>
      <c r="G62" s="11">
        <v>74680</v>
      </c>
      <c r="H62" s="7" t="s">
        <v>5631</v>
      </c>
      <c r="I62" s="6" t="s">
        <v>5631</v>
      </c>
      <c r="J62" s="6" t="s">
        <v>5059</v>
      </c>
    </row>
    <row r="63" spans="1:10" ht="15" customHeight="1">
      <c r="A63" s="7" t="s">
        <v>2930</v>
      </c>
      <c r="B63" s="7" t="s">
        <v>487</v>
      </c>
      <c r="C63" s="7" t="s">
        <v>740</v>
      </c>
      <c r="D63" s="11">
        <v>0</v>
      </c>
      <c r="E63" s="12">
        <v>0</v>
      </c>
      <c r="F63" s="8">
        <v>95229</v>
      </c>
      <c r="G63" s="11">
        <v>95229</v>
      </c>
      <c r="H63" s="7" t="s">
        <v>5631</v>
      </c>
      <c r="I63" s="6" t="s">
        <v>5631</v>
      </c>
      <c r="J63" s="6" t="s">
        <v>4654</v>
      </c>
    </row>
    <row r="64" spans="1:10" ht="15" customHeight="1">
      <c r="A64" s="7" t="s">
        <v>2930</v>
      </c>
      <c r="B64" s="7" t="s">
        <v>5002</v>
      </c>
      <c r="C64" s="7" t="s">
        <v>740</v>
      </c>
      <c r="D64" s="11">
        <v>0</v>
      </c>
      <c r="E64" s="12">
        <v>0</v>
      </c>
      <c r="F64" s="8">
        <v>105432</v>
      </c>
      <c r="G64" s="11">
        <v>105432</v>
      </c>
      <c r="H64" s="7" t="s">
        <v>5631</v>
      </c>
      <c r="I64" s="6" t="s">
        <v>5631</v>
      </c>
      <c r="J64" s="6" t="s">
        <v>1423</v>
      </c>
    </row>
    <row r="65" spans="1:10" ht="15" customHeight="1">
      <c r="A65" s="7" t="s">
        <v>2930</v>
      </c>
      <c r="B65" s="7" t="s">
        <v>4520</v>
      </c>
      <c r="C65" s="7" t="s">
        <v>740</v>
      </c>
      <c r="D65" s="11">
        <v>0</v>
      </c>
      <c r="E65" s="12">
        <v>0</v>
      </c>
      <c r="F65" s="8">
        <v>123864</v>
      </c>
      <c r="G65" s="11">
        <v>123864</v>
      </c>
      <c r="H65" s="7" t="s">
        <v>5631</v>
      </c>
      <c r="I65" s="6" t="s">
        <v>5631</v>
      </c>
      <c r="J65" s="6" t="s">
        <v>4498</v>
      </c>
    </row>
    <row r="66" spans="1:10" ht="15" customHeight="1">
      <c r="A66" s="7" t="s">
        <v>2930</v>
      </c>
      <c r="B66" s="7" t="s">
        <v>1702</v>
      </c>
      <c r="C66" s="7" t="s">
        <v>740</v>
      </c>
      <c r="D66" s="11">
        <v>0</v>
      </c>
      <c r="E66" s="12">
        <v>0</v>
      </c>
      <c r="F66" s="8">
        <v>157905</v>
      </c>
      <c r="G66" s="11">
        <v>157905</v>
      </c>
      <c r="H66" s="7" t="s">
        <v>5631</v>
      </c>
      <c r="I66" s="6" t="s">
        <v>5631</v>
      </c>
      <c r="J66" s="6" t="s">
        <v>472</v>
      </c>
    </row>
    <row r="67" spans="1:10" ht="15" customHeight="1">
      <c r="A67" s="7" t="s">
        <v>2930</v>
      </c>
      <c r="B67" s="7" t="s">
        <v>29</v>
      </c>
      <c r="C67" s="7" t="s">
        <v>740</v>
      </c>
      <c r="D67" s="11">
        <v>0</v>
      </c>
      <c r="E67" s="12">
        <v>0</v>
      </c>
      <c r="F67" s="8">
        <v>262494</v>
      </c>
      <c r="G67" s="11">
        <v>262494</v>
      </c>
      <c r="H67" s="7" t="s">
        <v>5631</v>
      </c>
      <c r="I67" s="6" t="s">
        <v>5631</v>
      </c>
      <c r="J67" s="6" t="s">
        <v>5007</v>
      </c>
    </row>
    <row r="68" spans="1:10" ht="15" customHeight="1">
      <c r="A68" s="7" t="s">
        <v>2071</v>
      </c>
      <c r="B68" s="7" t="s">
        <v>534</v>
      </c>
      <c r="C68" s="7" t="s">
        <v>4463</v>
      </c>
      <c r="D68" s="11">
        <v>0</v>
      </c>
      <c r="E68" s="12">
        <v>0</v>
      </c>
      <c r="F68" s="8">
        <v>89083</v>
      </c>
      <c r="G68" s="11">
        <v>89083</v>
      </c>
      <c r="H68" s="7" t="s">
        <v>5631</v>
      </c>
      <c r="I68" s="6" t="s">
        <v>5631</v>
      </c>
      <c r="J68" s="6" t="s">
        <v>610</v>
      </c>
    </row>
    <row r="69" spans="1:10" ht="15" customHeight="1">
      <c r="A69" s="7" t="s">
        <v>2071</v>
      </c>
      <c r="B69" s="7" t="s">
        <v>3697</v>
      </c>
      <c r="C69" s="7" t="s">
        <v>4463</v>
      </c>
      <c r="D69" s="11">
        <v>0</v>
      </c>
      <c r="E69" s="12">
        <v>0</v>
      </c>
      <c r="F69" s="8">
        <v>165718</v>
      </c>
      <c r="G69" s="11">
        <v>165718</v>
      </c>
      <c r="H69" s="7" t="s">
        <v>5631</v>
      </c>
      <c r="I69" s="6" t="s">
        <v>5631</v>
      </c>
      <c r="J69" s="6" t="s">
        <v>4167</v>
      </c>
    </row>
    <row r="70" spans="1:10" ht="15" customHeight="1">
      <c r="A70" s="7" t="s">
        <v>2071</v>
      </c>
      <c r="B70" s="7" t="s">
        <v>3972</v>
      </c>
      <c r="C70" s="7" t="s">
        <v>4463</v>
      </c>
      <c r="D70" s="11">
        <v>0</v>
      </c>
      <c r="E70" s="12">
        <v>0</v>
      </c>
      <c r="F70" s="8">
        <v>219356</v>
      </c>
      <c r="G70" s="11">
        <v>219356</v>
      </c>
      <c r="H70" s="7" t="s">
        <v>5631</v>
      </c>
      <c r="I70" s="6" t="s">
        <v>5631</v>
      </c>
      <c r="J70" s="6" t="s">
        <v>2151</v>
      </c>
    </row>
    <row r="71" spans="1:10" ht="15" customHeight="1">
      <c r="A71" s="7" t="s">
        <v>2071</v>
      </c>
      <c r="B71" s="7" t="s">
        <v>3676</v>
      </c>
      <c r="C71" s="7" t="s">
        <v>4463</v>
      </c>
      <c r="D71" s="11">
        <v>0</v>
      </c>
      <c r="E71" s="12">
        <v>0</v>
      </c>
      <c r="F71" s="8">
        <v>277553</v>
      </c>
      <c r="G71" s="11">
        <v>277553</v>
      </c>
      <c r="H71" s="7" t="s">
        <v>5631</v>
      </c>
      <c r="I71" s="6" t="s">
        <v>5631</v>
      </c>
      <c r="J71" s="6" t="s">
        <v>686</v>
      </c>
    </row>
    <row r="72" spans="1:10" ht="15" customHeight="1">
      <c r="A72" s="7" t="s">
        <v>4713</v>
      </c>
      <c r="B72" s="7" t="s">
        <v>534</v>
      </c>
      <c r="C72" s="7" t="s">
        <v>4463</v>
      </c>
      <c r="D72" s="11">
        <v>0</v>
      </c>
      <c r="E72" s="12">
        <v>0</v>
      </c>
      <c r="F72" s="8">
        <v>27767</v>
      </c>
      <c r="G72" s="11">
        <v>27767</v>
      </c>
      <c r="H72" s="7" t="s">
        <v>5631</v>
      </c>
      <c r="I72" s="6" t="s">
        <v>5631</v>
      </c>
      <c r="J72" s="6" t="s">
        <v>3675</v>
      </c>
    </row>
    <row r="73" spans="1:10" ht="15" customHeight="1">
      <c r="A73" s="7" t="s">
        <v>4713</v>
      </c>
      <c r="B73" s="7" t="s">
        <v>5424</v>
      </c>
      <c r="C73" s="7" t="s">
        <v>4463</v>
      </c>
      <c r="D73" s="11">
        <v>0</v>
      </c>
      <c r="E73" s="12">
        <v>0</v>
      </c>
      <c r="F73" s="8">
        <v>36140</v>
      </c>
      <c r="G73" s="11">
        <v>36140</v>
      </c>
      <c r="H73" s="7" t="s">
        <v>5631</v>
      </c>
      <c r="I73" s="6" t="s">
        <v>5631</v>
      </c>
      <c r="J73" s="6" t="s">
        <v>3210</v>
      </c>
    </row>
    <row r="74" spans="1:10" ht="15" customHeight="1">
      <c r="A74" s="7" t="s">
        <v>4713</v>
      </c>
      <c r="B74" s="7" t="s">
        <v>3132</v>
      </c>
      <c r="C74" s="7" t="s">
        <v>4463</v>
      </c>
      <c r="D74" s="11">
        <v>0</v>
      </c>
      <c r="E74" s="12">
        <v>0</v>
      </c>
      <c r="F74" s="8">
        <v>48398</v>
      </c>
      <c r="G74" s="11">
        <v>48398</v>
      </c>
      <c r="H74" s="7" t="s">
        <v>5631</v>
      </c>
      <c r="I74" s="6" t="s">
        <v>5631</v>
      </c>
      <c r="J74" s="6" t="s">
        <v>2161</v>
      </c>
    </row>
    <row r="75" spans="1:10" ht="15" customHeight="1">
      <c r="A75" s="7" t="s">
        <v>4713</v>
      </c>
      <c r="B75" s="7" t="s">
        <v>3972</v>
      </c>
      <c r="C75" s="7" t="s">
        <v>4463</v>
      </c>
      <c r="D75" s="11">
        <v>0</v>
      </c>
      <c r="E75" s="12">
        <v>0</v>
      </c>
      <c r="F75" s="8">
        <v>67250</v>
      </c>
      <c r="G75" s="11">
        <v>67250</v>
      </c>
      <c r="H75" s="7" t="s">
        <v>5631</v>
      </c>
      <c r="I75" s="6" t="s">
        <v>5631</v>
      </c>
      <c r="J75" s="6" t="s">
        <v>4599</v>
      </c>
    </row>
    <row r="76" spans="1:10" ht="15" customHeight="1">
      <c r="A76" s="7" t="s">
        <v>4713</v>
      </c>
      <c r="B76" s="7" t="s">
        <v>3676</v>
      </c>
      <c r="C76" s="7" t="s">
        <v>4463</v>
      </c>
      <c r="D76" s="11">
        <v>0</v>
      </c>
      <c r="E76" s="12">
        <v>0</v>
      </c>
      <c r="F76" s="8">
        <v>95533</v>
      </c>
      <c r="G76" s="11">
        <v>95533</v>
      </c>
      <c r="H76" s="7" t="s">
        <v>5631</v>
      </c>
      <c r="I76" s="6" t="s">
        <v>5631</v>
      </c>
      <c r="J76" s="6" t="s">
        <v>3757</v>
      </c>
    </row>
    <row r="77" spans="1:10" ht="15" customHeight="1">
      <c r="A77" s="7" t="s">
        <v>2055</v>
      </c>
      <c r="B77" s="7" t="s">
        <v>1350</v>
      </c>
      <c r="C77" s="7" t="s">
        <v>740</v>
      </c>
      <c r="D77" s="11">
        <v>0</v>
      </c>
      <c r="E77" s="12">
        <v>0</v>
      </c>
      <c r="F77" s="8">
        <v>232010</v>
      </c>
      <c r="G77" s="11">
        <v>232010</v>
      </c>
      <c r="H77" s="7" t="s">
        <v>5631</v>
      </c>
      <c r="I77" s="6" t="s">
        <v>5631</v>
      </c>
      <c r="J77" s="6" t="s">
        <v>4276</v>
      </c>
    </row>
    <row r="78" spans="1:10" ht="15" customHeight="1">
      <c r="A78" s="7" t="s">
        <v>2055</v>
      </c>
      <c r="B78" s="7" t="s">
        <v>1672</v>
      </c>
      <c r="C78" s="7" t="s">
        <v>740</v>
      </c>
      <c r="D78" s="11">
        <v>0</v>
      </c>
      <c r="E78" s="12">
        <v>0</v>
      </c>
      <c r="F78" s="8">
        <v>146720</v>
      </c>
      <c r="G78" s="11">
        <v>146720</v>
      </c>
      <c r="H78" s="7" t="s">
        <v>5631</v>
      </c>
      <c r="I78" s="6" t="s">
        <v>5631</v>
      </c>
      <c r="J78" s="6" t="s">
        <v>1826</v>
      </c>
    </row>
    <row r="79" spans="1:10" ht="15" customHeight="1">
      <c r="A79" s="7" t="s">
        <v>2055</v>
      </c>
      <c r="B79" s="7" t="s">
        <v>1672</v>
      </c>
      <c r="C79" s="7" t="s">
        <v>740</v>
      </c>
      <c r="D79" s="11">
        <v>0</v>
      </c>
      <c r="E79" s="12">
        <v>0</v>
      </c>
      <c r="F79" s="8">
        <v>146720</v>
      </c>
      <c r="G79" s="11">
        <v>146720</v>
      </c>
      <c r="H79" s="7" t="s">
        <v>5631</v>
      </c>
      <c r="I79" s="6" t="s">
        <v>5631</v>
      </c>
      <c r="J79" s="6" t="s">
        <v>2565</v>
      </c>
    </row>
    <row r="80" spans="1:10" ht="15" customHeight="1">
      <c r="A80" s="7" t="s">
        <v>2924</v>
      </c>
      <c r="B80" s="7" t="s">
        <v>174</v>
      </c>
      <c r="C80" s="7" t="s">
        <v>740</v>
      </c>
      <c r="D80" s="11">
        <v>0</v>
      </c>
      <c r="E80" s="12">
        <v>0</v>
      </c>
      <c r="F80" s="8">
        <v>19192</v>
      </c>
      <c r="G80" s="11">
        <v>19192</v>
      </c>
      <c r="H80" s="7" t="s">
        <v>5631</v>
      </c>
      <c r="I80" s="6" t="s">
        <v>5631</v>
      </c>
      <c r="J80" s="6" t="s">
        <v>3488</v>
      </c>
    </row>
    <row r="81" spans="1:10" ht="15" customHeight="1">
      <c r="A81" s="7" t="s">
        <v>2924</v>
      </c>
      <c r="B81" s="7" t="s">
        <v>4127</v>
      </c>
      <c r="C81" s="7" t="s">
        <v>740</v>
      </c>
      <c r="D81" s="11">
        <v>0</v>
      </c>
      <c r="E81" s="12">
        <v>0</v>
      </c>
      <c r="F81" s="8">
        <v>22406</v>
      </c>
      <c r="G81" s="11">
        <v>22406</v>
      </c>
      <c r="H81" s="7" t="s">
        <v>5631</v>
      </c>
      <c r="I81" s="6" t="s">
        <v>5631</v>
      </c>
      <c r="J81" s="6" t="s">
        <v>842</v>
      </c>
    </row>
    <row r="82" spans="1:10" ht="15" customHeight="1">
      <c r="A82" s="7" t="s">
        <v>2924</v>
      </c>
      <c r="B82" s="7" t="s">
        <v>4303</v>
      </c>
      <c r="C82" s="7" t="s">
        <v>740</v>
      </c>
      <c r="D82" s="11">
        <v>0</v>
      </c>
      <c r="E82" s="12">
        <v>0</v>
      </c>
      <c r="F82" s="8">
        <v>24484</v>
      </c>
      <c r="G82" s="11">
        <v>24484</v>
      </c>
      <c r="H82" s="7" t="s">
        <v>5631</v>
      </c>
      <c r="I82" s="6" t="s">
        <v>5631</v>
      </c>
      <c r="J82" s="6" t="s">
        <v>938</v>
      </c>
    </row>
    <row r="83" spans="1:10" ht="15" customHeight="1">
      <c r="A83" s="7" t="s">
        <v>2924</v>
      </c>
      <c r="B83" s="7" t="s">
        <v>452</v>
      </c>
      <c r="C83" s="7" t="s">
        <v>740</v>
      </c>
      <c r="D83" s="11">
        <v>0</v>
      </c>
      <c r="E83" s="12">
        <v>0</v>
      </c>
      <c r="F83" s="8">
        <v>32646</v>
      </c>
      <c r="G83" s="11">
        <v>32646</v>
      </c>
      <c r="H83" s="7" t="s">
        <v>5631</v>
      </c>
      <c r="I83" s="6" t="s">
        <v>5631</v>
      </c>
      <c r="J83" s="6" t="s">
        <v>3597</v>
      </c>
    </row>
    <row r="84" spans="1:10" ht="15" customHeight="1">
      <c r="A84" s="7" t="s">
        <v>2924</v>
      </c>
      <c r="B84" s="7" t="s">
        <v>3779</v>
      </c>
      <c r="C84" s="7" t="s">
        <v>740</v>
      </c>
      <c r="D84" s="11">
        <v>0</v>
      </c>
      <c r="E84" s="12">
        <v>0</v>
      </c>
      <c r="F84" s="8">
        <v>46125</v>
      </c>
      <c r="G84" s="11">
        <v>46125</v>
      </c>
      <c r="H84" s="7" t="s">
        <v>5631</v>
      </c>
      <c r="I84" s="6" t="s">
        <v>5631</v>
      </c>
      <c r="J84" s="6" t="s">
        <v>538</v>
      </c>
    </row>
    <row r="85" spans="1:10" ht="15" customHeight="1">
      <c r="A85" s="7" t="s">
        <v>2924</v>
      </c>
      <c r="B85" s="7" t="s">
        <v>3769</v>
      </c>
      <c r="C85" s="7" t="s">
        <v>740</v>
      </c>
      <c r="D85" s="11">
        <v>0</v>
      </c>
      <c r="E85" s="12">
        <v>0</v>
      </c>
      <c r="F85" s="8">
        <v>78101</v>
      </c>
      <c r="G85" s="11">
        <v>78101</v>
      </c>
      <c r="H85" s="7" t="s">
        <v>5631</v>
      </c>
      <c r="I85" s="6" t="s">
        <v>5631</v>
      </c>
      <c r="J85" s="6" t="s">
        <v>4866</v>
      </c>
    </row>
    <row r="86" spans="1:10" ht="15" customHeight="1">
      <c r="A86" s="7" t="s">
        <v>2924</v>
      </c>
      <c r="B86" s="7" t="s">
        <v>4338</v>
      </c>
      <c r="C86" s="7" t="s">
        <v>740</v>
      </c>
      <c r="D86" s="11">
        <v>0</v>
      </c>
      <c r="E86" s="12">
        <v>0</v>
      </c>
      <c r="F86" s="8">
        <v>111177</v>
      </c>
      <c r="G86" s="11">
        <v>111177</v>
      </c>
      <c r="H86" s="7" t="s">
        <v>5631</v>
      </c>
      <c r="I86" s="6" t="s">
        <v>5631</v>
      </c>
      <c r="J86" s="6" t="s">
        <v>4223</v>
      </c>
    </row>
    <row r="87" spans="1:10" ht="15" customHeight="1">
      <c r="A87" s="7" t="s">
        <v>2924</v>
      </c>
      <c r="B87" s="7" t="s">
        <v>4255</v>
      </c>
      <c r="C87" s="7" t="s">
        <v>740</v>
      </c>
      <c r="D87" s="11">
        <v>0</v>
      </c>
      <c r="E87" s="12">
        <v>0</v>
      </c>
      <c r="F87" s="8">
        <v>130937</v>
      </c>
      <c r="G87" s="11">
        <v>130937</v>
      </c>
      <c r="H87" s="7" t="s">
        <v>5631</v>
      </c>
      <c r="I87" s="6" t="s">
        <v>5631</v>
      </c>
      <c r="J87" s="6" t="s">
        <v>4312</v>
      </c>
    </row>
    <row r="88" spans="1:10" ht="15" customHeight="1">
      <c r="A88" s="7" t="s">
        <v>2924</v>
      </c>
      <c r="B88" s="7" t="s">
        <v>2484</v>
      </c>
      <c r="C88" s="7" t="s">
        <v>740</v>
      </c>
      <c r="D88" s="11">
        <v>0</v>
      </c>
      <c r="E88" s="12">
        <v>0</v>
      </c>
      <c r="F88" s="8">
        <v>184276</v>
      </c>
      <c r="G88" s="11">
        <v>184276</v>
      </c>
      <c r="H88" s="7" t="s">
        <v>5631</v>
      </c>
      <c r="I88" s="6" t="s">
        <v>5631</v>
      </c>
      <c r="J88" s="6" t="s">
        <v>2564</v>
      </c>
    </row>
    <row r="89" spans="1:10" ht="15" customHeight="1">
      <c r="A89" s="7" t="s">
        <v>5186</v>
      </c>
      <c r="B89" s="7" t="s">
        <v>3769</v>
      </c>
      <c r="C89" s="7" t="s">
        <v>740</v>
      </c>
      <c r="D89" s="11">
        <v>0</v>
      </c>
      <c r="E89" s="12">
        <v>0</v>
      </c>
      <c r="F89" s="8">
        <v>1250</v>
      </c>
      <c r="G89" s="11">
        <v>1250</v>
      </c>
      <c r="H89" s="7" t="s">
        <v>5631</v>
      </c>
      <c r="I89" s="6" t="s">
        <v>5631</v>
      </c>
      <c r="J89" s="6" t="s">
        <v>560</v>
      </c>
    </row>
    <row r="90" spans="1:10" ht="15" customHeight="1">
      <c r="A90" s="7" t="s">
        <v>5186</v>
      </c>
      <c r="B90" s="7" t="s">
        <v>4338</v>
      </c>
      <c r="C90" s="7" t="s">
        <v>740</v>
      </c>
      <c r="D90" s="11">
        <v>0</v>
      </c>
      <c r="E90" s="12">
        <v>0</v>
      </c>
      <c r="F90" s="8">
        <v>1350</v>
      </c>
      <c r="G90" s="11">
        <v>1350</v>
      </c>
      <c r="H90" s="7" t="s">
        <v>5631</v>
      </c>
      <c r="I90" s="6" t="s">
        <v>5631</v>
      </c>
      <c r="J90" s="6" t="s">
        <v>104</v>
      </c>
    </row>
    <row r="91" spans="1:10" ht="15" customHeight="1">
      <c r="A91" s="7" t="s">
        <v>5186</v>
      </c>
      <c r="B91" s="7" t="s">
        <v>4255</v>
      </c>
      <c r="C91" s="7" t="s">
        <v>740</v>
      </c>
      <c r="D91" s="11">
        <v>0</v>
      </c>
      <c r="E91" s="12">
        <v>0</v>
      </c>
      <c r="F91" s="8">
        <v>1450</v>
      </c>
      <c r="G91" s="11">
        <v>1450</v>
      </c>
      <c r="H91" s="7" t="s">
        <v>5631</v>
      </c>
      <c r="I91" s="6" t="s">
        <v>5631</v>
      </c>
      <c r="J91" s="6" t="s">
        <v>4</v>
      </c>
    </row>
    <row r="92" spans="1:10" ht="15" customHeight="1">
      <c r="A92" s="7" t="s">
        <v>4868</v>
      </c>
      <c r="B92" s="7" t="s">
        <v>2271</v>
      </c>
      <c r="C92" s="7" t="s">
        <v>4463</v>
      </c>
      <c r="D92" s="11">
        <v>0</v>
      </c>
      <c r="E92" s="12">
        <v>0</v>
      </c>
      <c r="F92" s="8">
        <v>43456</v>
      </c>
      <c r="G92" s="11">
        <v>43456</v>
      </c>
      <c r="H92" s="7" t="s">
        <v>5631</v>
      </c>
      <c r="I92" s="6" t="s">
        <v>5631</v>
      </c>
      <c r="J92" s="6" t="s">
        <v>1385</v>
      </c>
    </row>
    <row r="93" spans="1:10" ht="15" customHeight="1">
      <c r="A93" s="7" t="s">
        <v>4868</v>
      </c>
      <c r="B93" s="7" t="s">
        <v>1348</v>
      </c>
      <c r="C93" s="7" t="s">
        <v>4463</v>
      </c>
      <c r="D93" s="11">
        <v>0</v>
      </c>
      <c r="E93" s="12">
        <v>0</v>
      </c>
      <c r="F93" s="8">
        <v>54255</v>
      </c>
      <c r="G93" s="11">
        <v>54255</v>
      </c>
      <c r="H93" s="7" t="s">
        <v>5631</v>
      </c>
      <c r="I93" s="6" t="s">
        <v>5631</v>
      </c>
      <c r="J93" s="6" t="s">
        <v>422</v>
      </c>
    </row>
    <row r="94" spans="1:10" ht="15" customHeight="1">
      <c r="A94" s="7" t="s">
        <v>4868</v>
      </c>
      <c r="B94" s="7" t="s">
        <v>442</v>
      </c>
      <c r="C94" s="7" t="s">
        <v>4463</v>
      </c>
      <c r="D94" s="11">
        <v>0</v>
      </c>
      <c r="E94" s="12">
        <v>0</v>
      </c>
      <c r="F94" s="8">
        <v>60853</v>
      </c>
      <c r="G94" s="11">
        <v>60853</v>
      </c>
      <c r="H94" s="7" t="s">
        <v>5631</v>
      </c>
      <c r="I94" s="6" t="s">
        <v>5631</v>
      </c>
      <c r="J94" s="6" t="s">
        <v>3844</v>
      </c>
    </row>
    <row r="95" spans="1:10" ht="15" customHeight="1">
      <c r="A95" s="7" t="s">
        <v>3834</v>
      </c>
      <c r="B95" s="7" t="s">
        <v>4282</v>
      </c>
      <c r="C95" s="7" t="s">
        <v>4463</v>
      </c>
      <c r="D95" s="11">
        <v>0</v>
      </c>
      <c r="E95" s="12">
        <v>0</v>
      </c>
      <c r="F95" s="8">
        <v>35617</v>
      </c>
      <c r="G95" s="11">
        <v>35617</v>
      </c>
      <c r="H95" s="7" t="s">
        <v>5631</v>
      </c>
      <c r="I95" s="6" t="s">
        <v>5631</v>
      </c>
      <c r="J95" s="6" t="s">
        <v>4573</v>
      </c>
    </row>
    <row r="96" spans="1:10" ht="15" customHeight="1">
      <c r="A96" s="7" t="s">
        <v>3834</v>
      </c>
      <c r="B96" s="7" t="s">
        <v>5183</v>
      </c>
      <c r="C96" s="7" t="s">
        <v>4463</v>
      </c>
      <c r="D96" s="11">
        <v>0</v>
      </c>
      <c r="E96" s="12">
        <v>0</v>
      </c>
      <c r="F96" s="8">
        <v>42970</v>
      </c>
      <c r="G96" s="11">
        <v>42970</v>
      </c>
      <c r="H96" s="7" t="s">
        <v>5631</v>
      </c>
      <c r="I96" s="6" t="s">
        <v>5631</v>
      </c>
      <c r="J96" s="6" t="s">
        <v>3505</v>
      </c>
    </row>
    <row r="97" spans="1:10" ht="15" customHeight="1">
      <c r="A97" s="7" t="s">
        <v>3834</v>
      </c>
      <c r="B97" s="7" t="s">
        <v>1316</v>
      </c>
      <c r="C97" s="7" t="s">
        <v>4463</v>
      </c>
      <c r="D97" s="11">
        <v>0</v>
      </c>
      <c r="E97" s="12">
        <v>0</v>
      </c>
      <c r="F97" s="8">
        <v>49555</v>
      </c>
      <c r="G97" s="11">
        <v>49555</v>
      </c>
      <c r="H97" s="7" t="s">
        <v>5631</v>
      </c>
      <c r="I97" s="6" t="s">
        <v>5631</v>
      </c>
      <c r="J97" s="6" t="s">
        <v>4049</v>
      </c>
    </row>
    <row r="98" spans="1:10" ht="15" customHeight="1">
      <c r="A98" s="7" t="s">
        <v>1351</v>
      </c>
      <c r="B98" s="7" t="s">
        <v>3775</v>
      </c>
      <c r="C98" s="7" t="s">
        <v>4463</v>
      </c>
      <c r="D98" s="11">
        <v>0</v>
      </c>
      <c r="E98" s="12">
        <v>0</v>
      </c>
      <c r="F98" s="8">
        <v>8400</v>
      </c>
      <c r="G98" s="11">
        <v>8400</v>
      </c>
      <c r="H98" s="7" t="s">
        <v>5631</v>
      </c>
      <c r="I98" s="6" t="s">
        <v>5631</v>
      </c>
      <c r="J98" s="6" t="s">
        <v>3551</v>
      </c>
    </row>
    <row r="99" spans="1:10" ht="15" customHeight="1">
      <c r="A99" s="7" t="s">
        <v>1351</v>
      </c>
      <c r="B99" s="7" t="s">
        <v>3160</v>
      </c>
      <c r="C99" s="7" t="s">
        <v>4463</v>
      </c>
      <c r="D99" s="11">
        <v>0</v>
      </c>
      <c r="E99" s="12">
        <v>0</v>
      </c>
      <c r="F99" s="8">
        <v>15157</v>
      </c>
      <c r="G99" s="11">
        <v>15157</v>
      </c>
      <c r="H99" s="7" t="s">
        <v>5631</v>
      </c>
      <c r="I99" s="6" t="s">
        <v>5631</v>
      </c>
      <c r="J99" s="6" t="s">
        <v>742</v>
      </c>
    </row>
    <row r="100" spans="1:10" ht="15" customHeight="1">
      <c r="A100" s="7" t="s">
        <v>1351</v>
      </c>
      <c r="B100" s="7" t="s">
        <v>5275</v>
      </c>
      <c r="C100" s="7" t="s">
        <v>4463</v>
      </c>
      <c r="D100" s="11">
        <v>0</v>
      </c>
      <c r="E100" s="12">
        <v>0</v>
      </c>
      <c r="F100" s="8">
        <v>32382</v>
      </c>
      <c r="G100" s="11">
        <v>32382</v>
      </c>
      <c r="H100" s="7" t="s">
        <v>5631</v>
      </c>
      <c r="I100" s="6" t="s">
        <v>5631</v>
      </c>
      <c r="J100" s="6" t="s">
        <v>965</v>
      </c>
    </row>
    <row r="101" spans="1:10" ht="15" customHeight="1">
      <c r="A101" s="7" t="s">
        <v>1351</v>
      </c>
      <c r="B101" s="7" t="s">
        <v>4303</v>
      </c>
      <c r="C101" s="7" t="s">
        <v>4463</v>
      </c>
      <c r="D101" s="11">
        <v>0</v>
      </c>
      <c r="E101" s="12">
        <v>0</v>
      </c>
      <c r="F101" s="8">
        <v>51926</v>
      </c>
      <c r="G101" s="11">
        <v>51926</v>
      </c>
      <c r="H101" s="7" t="s">
        <v>5631</v>
      </c>
      <c r="I101" s="6" t="s">
        <v>5631</v>
      </c>
      <c r="J101" s="6" t="s">
        <v>139</v>
      </c>
    </row>
    <row r="102" spans="1:10" ht="15" customHeight="1">
      <c r="A102" s="7" t="s">
        <v>1351</v>
      </c>
      <c r="B102" s="7" t="s">
        <v>4578</v>
      </c>
      <c r="C102" s="7" t="s">
        <v>4463</v>
      </c>
      <c r="D102" s="11">
        <v>0</v>
      </c>
      <c r="E102" s="12">
        <v>0</v>
      </c>
      <c r="F102" s="8">
        <v>61144</v>
      </c>
      <c r="G102" s="11">
        <v>61144</v>
      </c>
      <c r="H102" s="7" t="s">
        <v>5631</v>
      </c>
      <c r="I102" s="6" t="s">
        <v>5631</v>
      </c>
      <c r="J102" s="6" t="s">
        <v>3136</v>
      </c>
    </row>
    <row r="103" spans="1:10" ht="15" customHeight="1">
      <c r="A103" s="7" t="s">
        <v>1351</v>
      </c>
      <c r="B103" s="7" t="s">
        <v>452</v>
      </c>
      <c r="C103" s="7" t="s">
        <v>4463</v>
      </c>
      <c r="D103" s="11">
        <v>0</v>
      </c>
      <c r="E103" s="12">
        <v>0</v>
      </c>
      <c r="F103" s="8">
        <v>64768</v>
      </c>
      <c r="G103" s="11">
        <v>64768</v>
      </c>
      <c r="H103" s="7" t="s">
        <v>5631</v>
      </c>
      <c r="I103" s="6" t="s">
        <v>5631</v>
      </c>
      <c r="J103" s="6" t="s">
        <v>25</v>
      </c>
    </row>
    <row r="104" spans="1:10" ht="15" customHeight="1">
      <c r="A104" s="7" t="s">
        <v>1351</v>
      </c>
      <c r="B104" s="7" t="s">
        <v>245</v>
      </c>
      <c r="C104" s="7" t="s">
        <v>4463</v>
      </c>
      <c r="D104" s="11">
        <v>0</v>
      </c>
      <c r="E104" s="12">
        <v>0</v>
      </c>
      <c r="F104" s="8">
        <v>108180</v>
      </c>
      <c r="G104" s="11">
        <v>108180</v>
      </c>
      <c r="H104" s="7" t="s">
        <v>5631</v>
      </c>
      <c r="I104" s="6" t="s">
        <v>5631</v>
      </c>
      <c r="J104" s="6" t="s">
        <v>4375</v>
      </c>
    </row>
    <row r="105" spans="1:10" ht="15" customHeight="1">
      <c r="A105" s="7" t="s">
        <v>1340</v>
      </c>
      <c r="B105" s="7" t="s">
        <v>3304</v>
      </c>
      <c r="C105" s="7" t="s">
        <v>740</v>
      </c>
      <c r="D105" s="11">
        <v>0</v>
      </c>
      <c r="E105" s="12">
        <v>0</v>
      </c>
      <c r="F105" s="8">
        <v>5670</v>
      </c>
      <c r="G105" s="11">
        <v>5670</v>
      </c>
      <c r="H105" s="7" t="s">
        <v>5631</v>
      </c>
      <c r="I105" s="6" t="s">
        <v>5631</v>
      </c>
      <c r="J105" s="6" t="s">
        <v>865</v>
      </c>
    </row>
    <row r="106" spans="1:10" ht="15" customHeight="1">
      <c r="A106" s="7" t="s">
        <v>741</v>
      </c>
      <c r="B106" s="7" t="s">
        <v>2751</v>
      </c>
      <c r="C106" s="7" t="s">
        <v>740</v>
      </c>
      <c r="D106" s="11">
        <v>0</v>
      </c>
      <c r="E106" s="12">
        <v>0</v>
      </c>
      <c r="F106" s="8">
        <v>14736</v>
      </c>
      <c r="G106" s="11">
        <v>14736</v>
      </c>
      <c r="H106" s="7" t="s">
        <v>5631</v>
      </c>
      <c r="I106" s="6" t="s">
        <v>5631</v>
      </c>
      <c r="J106" s="6" t="s">
        <v>2021</v>
      </c>
    </row>
    <row r="107" spans="1:10" ht="15" customHeight="1">
      <c r="A107" s="7" t="s">
        <v>741</v>
      </c>
      <c r="B107" s="7" t="s">
        <v>884</v>
      </c>
      <c r="C107" s="7" t="s">
        <v>740</v>
      </c>
      <c r="D107" s="11">
        <v>0</v>
      </c>
      <c r="E107" s="12">
        <v>0</v>
      </c>
      <c r="F107" s="8">
        <v>17242</v>
      </c>
      <c r="G107" s="11">
        <v>17242</v>
      </c>
      <c r="H107" s="7" t="s">
        <v>5631</v>
      </c>
      <c r="I107" s="6" t="s">
        <v>5631</v>
      </c>
      <c r="J107" s="6" t="s">
        <v>1670</v>
      </c>
    </row>
    <row r="108" spans="1:10" ht="15" customHeight="1">
      <c r="A108" s="7" t="s">
        <v>741</v>
      </c>
      <c r="B108" s="7" t="s">
        <v>613</v>
      </c>
      <c r="C108" s="7" t="s">
        <v>4463</v>
      </c>
      <c r="D108" s="11">
        <v>0</v>
      </c>
      <c r="E108" s="12">
        <v>0</v>
      </c>
      <c r="F108" s="8">
        <v>46577</v>
      </c>
      <c r="G108" s="11">
        <v>46577</v>
      </c>
      <c r="H108" s="7" t="s">
        <v>5631</v>
      </c>
      <c r="I108" s="6" t="s">
        <v>5631</v>
      </c>
      <c r="J108" s="6" t="s">
        <v>4574</v>
      </c>
    </row>
    <row r="109" spans="1:10" ht="15" customHeight="1">
      <c r="A109" s="7" t="s">
        <v>741</v>
      </c>
      <c r="B109" s="7" t="s">
        <v>5495</v>
      </c>
      <c r="C109" s="7" t="s">
        <v>4463</v>
      </c>
      <c r="D109" s="11">
        <v>0</v>
      </c>
      <c r="E109" s="12">
        <v>0</v>
      </c>
      <c r="F109" s="8">
        <v>71553</v>
      </c>
      <c r="G109" s="11">
        <v>71553</v>
      </c>
      <c r="H109" s="7" t="s">
        <v>5631</v>
      </c>
      <c r="I109" s="6" t="s">
        <v>5631</v>
      </c>
      <c r="J109" s="6" t="s">
        <v>2150</v>
      </c>
    </row>
    <row r="110" spans="1:10" ht="15" customHeight="1">
      <c r="A110" s="7" t="s">
        <v>5005</v>
      </c>
      <c r="B110" s="7" t="s">
        <v>2482</v>
      </c>
      <c r="C110" s="7" t="s">
        <v>4463</v>
      </c>
      <c r="D110" s="11">
        <v>0</v>
      </c>
      <c r="E110" s="12">
        <v>0</v>
      </c>
      <c r="F110" s="8">
        <v>11940</v>
      </c>
      <c r="G110" s="11">
        <v>11940</v>
      </c>
      <c r="H110" s="7" t="s">
        <v>5631</v>
      </c>
      <c r="I110" s="6" t="s">
        <v>5631</v>
      </c>
      <c r="J110" s="6" t="s">
        <v>2465</v>
      </c>
    </row>
    <row r="111" spans="1:10" ht="15" customHeight="1">
      <c r="A111" s="7" t="s">
        <v>5005</v>
      </c>
      <c r="B111" s="7" t="s">
        <v>326</v>
      </c>
      <c r="C111" s="7" t="s">
        <v>4463</v>
      </c>
      <c r="D111" s="11">
        <v>0</v>
      </c>
      <c r="E111" s="12">
        <v>0</v>
      </c>
      <c r="F111" s="8">
        <v>13818</v>
      </c>
      <c r="G111" s="11">
        <v>13818</v>
      </c>
      <c r="H111" s="7" t="s">
        <v>5631</v>
      </c>
      <c r="I111" s="6" t="s">
        <v>5631</v>
      </c>
      <c r="J111" s="6" t="s">
        <v>4423</v>
      </c>
    </row>
    <row r="112" spans="1:10" ht="15" customHeight="1">
      <c r="A112" s="7" t="s">
        <v>5005</v>
      </c>
      <c r="B112" s="7" t="s">
        <v>5076</v>
      </c>
      <c r="C112" s="7" t="s">
        <v>4463</v>
      </c>
      <c r="D112" s="11">
        <v>0</v>
      </c>
      <c r="E112" s="12">
        <v>0</v>
      </c>
      <c r="F112" s="8">
        <v>24549</v>
      </c>
      <c r="G112" s="11">
        <v>24549</v>
      </c>
      <c r="H112" s="7" t="s">
        <v>5631</v>
      </c>
      <c r="I112" s="6" t="s">
        <v>5631</v>
      </c>
      <c r="J112" s="6" t="s">
        <v>2040</v>
      </c>
    </row>
    <row r="113" spans="1:10" ht="15" customHeight="1">
      <c r="A113" s="7" t="s">
        <v>5005</v>
      </c>
      <c r="B113" s="7" t="s">
        <v>3905</v>
      </c>
      <c r="C113" s="7" t="s">
        <v>4463</v>
      </c>
      <c r="D113" s="11">
        <v>0</v>
      </c>
      <c r="E113" s="12">
        <v>0</v>
      </c>
      <c r="F113" s="8">
        <v>26016</v>
      </c>
      <c r="G113" s="11">
        <v>26016</v>
      </c>
      <c r="H113" s="7" t="s">
        <v>5631</v>
      </c>
      <c r="I113" s="6" t="s">
        <v>5631</v>
      </c>
      <c r="J113" s="6" t="s">
        <v>5619</v>
      </c>
    </row>
    <row r="114" spans="1:10" ht="15" customHeight="1">
      <c r="A114" s="7" t="s">
        <v>5005</v>
      </c>
      <c r="B114" s="7" t="s">
        <v>2111</v>
      </c>
      <c r="C114" s="7" t="s">
        <v>4463</v>
      </c>
      <c r="D114" s="11">
        <v>0</v>
      </c>
      <c r="E114" s="12">
        <v>0</v>
      </c>
      <c r="F114" s="8">
        <v>31603</v>
      </c>
      <c r="G114" s="11">
        <v>31603</v>
      </c>
      <c r="H114" s="7" t="s">
        <v>5631</v>
      </c>
      <c r="I114" s="6" t="s">
        <v>5631</v>
      </c>
      <c r="J114" s="6" t="s">
        <v>2316</v>
      </c>
    </row>
    <row r="115" spans="1:10" ht="15" customHeight="1">
      <c r="A115" s="7" t="s">
        <v>5005</v>
      </c>
      <c r="B115" s="7" t="s">
        <v>823</v>
      </c>
      <c r="C115" s="7" t="s">
        <v>4463</v>
      </c>
      <c r="D115" s="11">
        <v>0</v>
      </c>
      <c r="E115" s="12">
        <v>0</v>
      </c>
      <c r="F115" s="8">
        <v>33714</v>
      </c>
      <c r="G115" s="11">
        <v>33714</v>
      </c>
      <c r="H115" s="7" t="s">
        <v>5631</v>
      </c>
      <c r="I115" s="6" t="s">
        <v>5631</v>
      </c>
      <c r="J115" s="6" t="s">
        <v>4648</v>
      </c>
    </row>
    <row r="116" spans="1:10" ht="15" customHeight="1">
      <c r="A116" s="7" t="s">
        <v>5005</v>
      </c>
      <c r="B116" s="7" t="s">
        <v>4326</v>
      </c>
      <c r="C116" s="7" t="s">
        <v>4463</v>
      </c>
      <c r="D116" s="11">
        <v>0</v>
      </c>
      <c r="E116" s="12">
        <v>0</v>
      </c>
      <c r="F116" s="8">
        <v>48069</v>
      </c>
      <c r="G116" s="11">
        <v>48069</v>
      </c>
      <c r="H116" s="7" t="s">
        <v>5631</v>
      </c>
      <c r="I116" s="6" t="s">
        <v>5631</v>
      </c>
      <c r="J116" s="6" t="s">
        <v>4668</v>
      </c>
    </row>
    <row r="117" spans="1:10" ht="15" customHeight="1">
      <c r="A117" s="7" t="s">
        <v>5005</v>
      </c>
      <c r="B117" s="7" t="s">
        <v>1030</v>
      </c>
      <c r="C117" s="7" t="s">
        <v>4463</v>
      </c>
      <c r="D117" s="11">
        <v>0</v>
      </c>
      <c r="E117" s="12">
        <v>0</v>
      </c>
      <c r="F117" s="8">
        <v>56778</v>
      </c>
      <c r="G117" s="11">
        <v>56778</v>
      </c>
      <c r="H117" s="7" t="s">
        <v>5631</v>
      </c>
      <c r="I117" s="6" t="s">
        <v>5631</v>
      </c>
      <c r="J117" s="6" t="s">
        <v>1469</v>
      </c>
    </row>
    <row r="118" spans="1:10" ht="15" customHeight="1">
      <c r="A118" s="7" t="s">
        <v>5005</v>
      </c>
      <c r="B118" s="7" t="s">
        <v>4597</v>
      </c>
      <c r="C118" s="7" t="s">
        <v>4463</v>
      </c>
      <c r="D118" s="11">
        <v>0</v>
      </c>
      <c r="E118" s="12">
        <v>0</v>
      </c>
      <c r="F118" s="8">
        <v>59840</v>
      </c>
      <c r="G118" s="11">
        <v>59840</v>
      </c>
      <c r="H118" s="7" t="s">
        <v>5631</v>
      </c>
      <c r="I118" s="6" t="s">
        <v>5631</v>
      </c>
      <c r="J118" s="6" t="s">
        <v>3595</v>
      </c>
    </row>
    <row r="119" spans="1:10" ht="15" customHeight="1">
      <c r="A119" s="7" t="s">
        <v>5005</v>
      </c>
      <c r="B119" s="7" t="s">
        <v>3251</v>
      </c>
      <c r="C119" s="7" t="s">
        <v>4463</v>
      </c>
      <c r="D119" s="11">
        <v>0</v>
      </c>
      <c r="E119" s="12">
        <v>0</v>
      </c>
      <c r="F119" s="8">
        <v>67794</v>
      </c>
      <c r="G119" s="11">
        <v>67794</v>
      </c>
      <c r="H119" s="7" t="s">
        <v>5631</v>
      </c>
      <c r="I119" s="6" t="s">
        <v>5631</v>
      </c>
      <c r="J119" s="6" t="s">
        <v>1115</v>
      </c>
    </row>
    <row r="120" spans="1:10" ht="15" customHeight="1">
      <c r="A120" s="7" t="s">
        <v>1577</v>
      </c>
      <c r="B120" s="7" t="s">
        <v>4282</v>
      </c>
      <c r="C120" s="7" t="s">
        <v>4463</v>
      </c>
      <c r="D120" s="11">
        <v>0</v>
      </c>
      <c r="E120" s="12">
        <v>0</v>
      </c>
      <c r="F120" s="8">
        <v>44816</v>
      </c>
      <c r="G120" s="11">
        <v>44816</v>
      </c>
      <c r="H120" s="7" t="s">
        <v>5631</v>
      </c>
      <c r="I120" s="6" t="s">
        <v>5631</v>
      </c>
      <c r="J120" s="6" t="s">
        <v>5164</v>
      </c>
    </row>
    <row r="121" spans="1:10" ht="15" customHeight="1">
      <c r="A121" s="7" t="s">
        <v>1577</v>
      </c>
      <c r="B121" s="7" t="s">
        <v>2816</v>
      </c>
      <c r="C121" s="7" t="s">
        <v>4463</v>
      </c>
      <c r="D121" s="11">
        <v>0</v>
      </c>
      <c r="E121" s="12">
        <v>0</v>
      </c>
      <c r="F121" s="8">
        <v>70122</v>
      </c>
      <c r="G121" s="11">
        <v>70122</v>
      </c>
      <c r="H121" s="7" t="s">
        <v>5631</v>
      </c>
      <c r="I121" s="6" t="s">
        <v>5631</v>
      </c>
      <c r="J121" s="6" t="s">
        <v>519</v>
      </c>
    </row>
    <row r="122" spans="1:10" ht="15" customHeight="1">
      <c r="A122" s="7" t="s">
        <v>1577</v>
      </c>
      <c r="B122" s="7" t="s">
        <v>86</v>
      </c>
      <c r="C122" s="7" t="s">
        <v>4463</v>
      </c>
      <c r="D122" s="11">
        <v>0</v>
      </c>
      <c r="E122" s="12">
        <v>0</v>
      </c>
      <c r="F122" s="8">
        <v>98901</v>
      </c>
      <c r="G122" s="11">
        <v>98901</v>
      </c>
      <c r="H122" s="7" t="s">
        <v>5631</v>
      </c>
      <c r="I122" s="6" t="s">
        <v>5631</v>
      </c>
      <c r="J122" s="6" t="s">
        <v>4697</v>
      </c>
    </row>
    <row r="123" spans="1:10" ht="15" customHeight="1">
      <c r="A123" s="7" t="s">
        <v>1236</v>
      </c>
      <c r="B123" s="7" t="s">
        <v>2482</v>
      </c>
      <c r="C123" s="7" t="s">
        <v>4463</v>
      </c>
      <c r="D123" s="11">
        <v>0</v>
      </c>
      <c r="E123" s="12">
        <v>0</v>
      </c>
      <c r="F123" s="8">
        <v>6800</v>
      </c>
      <c r="G123" s="11">
        <v>6800</v>
      </c>
      <c r="H123" s="7" t="s">
        <v>5631</v>
      </c>
      <c r="I123" s="6" t="s">
        <v>5631</v>
      </c>
      <c r="J123" s="6" t="s">
        <v>5598</v>
      </c>
    </row>
    <row r="124" spans="1:10" ht="15" customHeight="1">
      <c r="A124" s="7" t="s">
        <v>1236</v>
      </c>
      <c r="B124" s="7" t="s">
        <v>326</v>
      </c>
      <c r="C124" s="7" t="s">
        <v>4463</v>
      </c>
      <c r="D124" s="11">
        <v>0</v>
      </c>
      <c r="E124" s="12">
        <v>0</v>
      </c>
      <c r="F124" s="8">
        <v>8384</v>
      </c>
      <c r="G124" s="11">
        <v>8384</v>
      </c>
      <c r="H124" s="7" t="s">
        <v>5631</v>
      </c>
      <c r="I124" s="6" t="s">
        <v>5631</v>
      </c>
      <c r="J124" s="6" t="s">
        <v>1512</v>
      </c>
    </row>
    <row r="125" spans="1:10" ht="15" customHeight="1">
      <c r="A125" s="7" t="s">
        <v>1236</v>
      </c>
      <c r="B125" s="7" t="s">
        <v>4367</v>
      </c>
      <c r="C125" s="7" t="s">
        <v>4463</v>
      </c>
      <c r="D125" s="11">
        <v>0</v>
      </c>
      <c r="E125" s="12">
        <v>0</v>
      </c>
      <c r="F125" s="8">
        <v>24128</v>
      </c>
      <c r="G125" s="11">
        <v>24128</v>
      </c>
      <c r="H125" s="7" t="s">
        <v>5631</v>
      </c>
      <c r="I125" s="6" t="s">
        <v>5631</v>
      </c>
      <c r="J125" s="6" t="s">
        <v>4453</v>
      </c>
    </row>
    <row r="126" spans="1:10" ht="15" customHeight="1">
      <c r="A126" s="7" t="s">
        <v>1236</v>
      </c>
      <c r="B126" s="7" t="s">
        <v>4326</v>
      </c>
      <c r="C126" s="7" t="s">
        <v>4463</v>
      </c>
      <c r="D126" s="11">
        <v>0</v>
      </c>
      <c r="E126" s="12">
        <v>0</v>
      </c>
      <c r="F126" s="8">
        <v>34620</v>
      </c>
      <c r="G126" s="11">
        <v>34620</v>
      </c>
      <c r="H126" s="7" t="s">
        <v>5631</v>
      </c>
      <c r="I126" s="6" t="s">
        <v>5631</v>
      </c>
      <c r="J126" s="6" t="s">
        <v>1997</v>
      </c>
    </row>
    <row r="127" spans="1:10" ht="15" customHeight="1">
      <c r="A127" s="7" t="s">
        <v>1236</v>
      </c>
      <c r="B127" s="7" t="s">
        <v>4597</v>
      </c>
      <c r="C127" s="7" t="s">
        <v>4463</v>
      </c>
      <c r="D127" s="11">
        <v>0</v>
      </c>
      <c r="E127" s="12">
        <v>0</v>
      </c>
      <c r="F127" s="8">
        <v>38794</v>
      </c>
      <c r="G127" s="11">
        <v>38794</v>
      </c>
      <c r="H127" s="7" t="s">
        <v>5631</v>
      </c>
      <c r="I127" s="6" t="s">
        <v>5631</v>
      </c>
      <c r="J127" s="6" t="s">
        <v>939</v>
      </c>
    </row>
    <row r="128" spans="1:10" ht="15" customHeight="1">
      <c r="A128" s="7" t="s">
        <v>1236</v>
      </c>
      <c r="B128" s="7" t="s">
        <v>4220</v>
      </c>
      <c r="C128" s="7" t="s">
        <v>4463</v>
      </c>
      <c r="D128" s="11">
        <v>0</v>
      </c>
      <c r="E128" s="12">
        <v>0</v>
      </c>
      <c r="F128" s="8">
        <v>60876</v>
      </c>
      <c r="G128" s="11">
        <v>60876</v>
      </c>
      <c r="H128" s="7" t="s">
        <v>5631</v>
      </c>
      <c r="I128" s="6" t="s">
        <v>5631</v>
      </c>
      <c r="J128" s="6" t="s">
        <v>1099</v>
      </c>
    </row>
    <row r="129" spans="1:10" ht="15" customHeight="1">
      <c r="A129" s="7" t="s">
        <v>1236</v>
      </c>
      <c r="B129" s="7" t="s">
        <v>311</v>
      </c>
      <c r="C129" s="7" t="s">
        <v>4463</v>
      </c>
      <c r="D129" s="11">
        <v>0</v>
      </c>
      <c r="E129" s="12">
        <v>0</v>
      </c>
      <c r="F129" s="8">
        <v>65166</v>
      </c>
      <c r="G129" s="11">
        <v>65166</v>
      </c>
      <c r="H129" s="7" t="s">
        <v>5631</v>
      </c>
      <c r="I129" s="6" t="s">
        <v>5631</v>
      </c>
      <c r="J129" s="6" t="s">
        <v>3030</v>
      </c>
    </row>
    <row r="130" spans="1:10" ht="15" customHeight="1">
      <c r="A130" s="7" t="s">
        <v>1236</v>
      </c>
      <c r="B130" s="7" t="s">
        <v>5322</v>
      </c>
      <c r="C130" s="7" t="s">
        <v>4463</v>
      </c>
      <c r="D130" s="11">
        <v>0</v>
      </c>
      <c r="E130" s="12">
        <v>0</v>
      </c>
      <c r="F130" s="8">
        <v>75002</v>
      </c>
      <c r="G130" s="11">
        <v>75002</v>
      </c>
      <c r="H130" s="7" t="s">
        <v>5631</v>
      </c>
      <c r="I130" s="6" t="s">
        <v>5631</v>
      </c>
      <c r="J130" s="6" t="s">
        <v>641</v>
      </c>
    </row>
    <row r="131" spans="1:10" ht="15" customHeight="1">
      <c r="A131" s="7" t="s">
        <v>1236</v>
      </c>
      <c r="B131" s="7" t="s">
        <v>3938</v>
      </c>
      <c r="C131" s="7" t="s">
        <v>4463</v>
      </c>
      <c r="D131" s="11">
        <v>0</v>
      </c>
      <c r="E131" s="12">
        <v>0</v>
      </c>
      <c r="F131" s="8">
        <v>82551</v>
      </c>
      <c r="G131" s="11">
        <v>82551</v>
      </c>
      <c r="H131" s="7" t="s">
        <v>5631</v>
      </c>
      <c r="I131" s="6" t="s">
        <v>5631</v>
      </c>
      <c r="J131" s="6" t="s">
        <v>3086</v>
      </c>
    </row>
    <row r="132" spans="1:10" ht="15" customHeight="1">
      <c r="A132" s="7" t="s">
        <v>1236</v>
      </c>
      <c r="B132" s="7" t="s">
        <v>1903</v>
      </c>
      <c r="C132" s="7" t="s">
        <v>4463</v>
      </c>
      <c r="D132" s="11">
        <v>0</v>
      </c>
      <c r="E132" s="12">
        <v>0</v>
      </c>
      <c r="F132" s="8">
        <v>159366</v>
      </c>
      <c r="G132" s="11">
        <v>159366</v>
      </c>
      <c r="H132" s="7" t="s">
        <v>5631</v>
      </c>
      <c r="I132" s="6" t="s">
        <v>5631</v>
      </c>
      <c r="J132" s="6" t="s">
        <v>3870</v>
      </c>
    </row>
    <row r="133" spans="1:10" ht="15" customHeight="1">
      <c r="A133" s="7" t="s">
        <v>5371</v>
      </c>
      <c r="B133" s="7" t="s">
        <v>3619</v>
      </c>
      <c r="C133" s="7" t="s">
        <v>4463</v>
      </c>
      <c r="D133" s="11">
        <v>0</v>
      </c>
      <c r="E133" s="12">
        <v>0</v>
      </c>
      <c r="F133" s="8">
        <v>84123</v>
      </c>
      <c r="G133" s="11">
        <v>84123</v>
      </c>
      <c r="H133" s="7" t="s">
        <v>5631</v>
      </c>
      <c r="I133" s="6" t="s">
        <v>5631</v>
      </c>
      <c r="J133" s="6" t="s">
        <v>4064</v>
      </c>
    </row>
    <row r="134" spans="1:10" ht="15" customHeight="1">
      <c r="A134" s="7" t="s">
        <v>5371</v>
      </c>
      <c r="B134" s="7" t="s">
        <v>2016</v>
      </c>
      <c r="C134" s="7" t="s">
        <v>4463</v>
      </c>
      <c r="D134" s="11">
        <v>0</v>
      </c>
      <c r="E134" s="12">
        <v>0</v>
      </c>
      <c r="F134" s="8">
        <v>95056</v>
      </c>
      <c r="G134" s="11">
        <v>95056</v>
      </c>
      <c r="H134" s="7" t="s">
        <v>5631</v>
      </c>
      <c r="I134" s="6" t="s">
        <v>5631</v>
      </c>
      <c r="J134" s="6" t="s">
        <v>31</v>
      </c>
    </row>
    <row r="135" spans="1:10" ht="15" customHeight="1">
      <c r="A135" s="7" t="s">
        <v>5371</v>
      </c>
      <c r="B135" s="7" t="s">
        <v>3769</v>
      </c>
      <c r="C135" s="7" t="s">
        <v>4463</v>
      </c>
      <c r="D135" s="11">
        <v>0</v>
      </c>
      <c r="E135" s="12">
        <v>0</v>
      </c>
      <c r="F135" s="8">
        <v>109452</v>
      </c>
      <c r="G135" s="11">
        <v>109452</v>
      </c>
      <c r="H135" s="7" t="s">
        <v>5631</v>
      </c>
      <c r="I135" s="6" t="s">
        <v>5631</v>
      </c>
      <c r="J135" s="6" t="s">
        <v>3497</v>
      </c>
    </row>
    <row r="136" spans="1:10" ht="15" customHeight="1">
      <c r="A136" s="7" t="s">
        <v>5371</v>
      </c>
      <c r="B136" s="7" t="s">
        <v>5012</v>
      </c>
      <c r="C136" s="7" t="s">
        <v>4463</v>
      </c>
      <c r="D136" s="11">
        <v>0</v>
      </c>
      <c r="E136" s="12">
        <v>0</v>
      </c>
      <c r="F136" s="8">
        <v>157613</v>
      </c>
      <c r="G136" s="11">
        <v>157613</v>
      </c>
      <c r="H136" s="7" t="s">
        <v>5631</v>
      </c>
      <c r="I136" s="6" t="s">
        <v>5631</v>
      </c>
      <c r="J136" s="6" t="s">
        <v>3016</v>
      </c>
    </row>
    <row r="137" spans="1:10" ht="15" customHeight="1">
      <c r="A137" s="7" t="s">
        <v>5371</v>
      </c>
      <c r="B137" s="7" t="s">
        <v>3180</v>
      </c>
      <c r="C137" s="7" t="s">
        <v>4463</v>
      </c>
      <c r="D137" s="11">
        <v>0</v>
      </c>
      <c r="E137" s="12">
        <v>0</v>
      </c>
      <c r="F137" s="8">
        <v>199012</v>
      </c>
      <c r="G137" s="11">
        <v>199012</v>
      </c>
      <c r="H137" s="7" t="s">
        <v>5631</v>
      </c>
      <c r="I137" s="6" t="s">
        <v>5631</v>
      </c>
      <c r="J137" s="6" t="s">
        <v>2152</v>
      </c>
    </row>
    <row r="138" spans="1:10" ht="15" customHeight="1">
      <c r="A138" s="7" t="s">
        <v>5371</v>
      </c>
      <c r="B138" s="7" t="s">
        <v>4641</v>
      </c>
      <c r="C138" s="7" t="s">
        <v>4463</v>
      </c>
      <c r="D138" s="11">
        <v>0</v>
      </c>
      <c r="E138" s="12">
        <v>0</v>
      </c>
      <c r="F138" s="8">
        <v>238803</v>
      </c>
      <c r="G138" s="11">
        <v>238803</v>
      </c>
      <c r="H138" s="7" t="s">
        <v>5631</v>
      </c>
      <c r="I138" s="6" t="s">
        <v>5631</v>
      </c>
      <c r="J138" s="6" t="s">
        <v>3805</v>
      </c>
    </row>
    <row r="139" spans="1:10" ht="15" customHeight="1">
      <c r="A139" s="7" t="s">
        <v>5371</v>
      </c>
      <c r="B139" s="7" t="s">
        <v>2484</v>
      </c>
      <c r="C139" s="7" t="s">
        <v>4463</v>
      </c>
      <c r="D139" s="11">
        <v>0</v>
      </c>
      <c r="E139" s="12">
        <v>0</v>
      </c>
      <c r="F139" s="8">
        <v>255943</v>
      </c>
      <c r="G139" s="11">
        <v>255943</v>
      </c>
      <c r="H139" s="7" t="s">
        <v>5631</v>
      </c>
      <c r="I139" s="6" t="s">
        <v>5631</v>
      </c>
      <c r="J139" s="6" t="s">
        <v>2875</v>
      </c>
    </row>
    <row r="140" spans="1:10" ht="15" customHeight="1">
      <c r="A140" s="7" t="s">
        <v>5371</v>
      </c>
      <c r="B140" s="7" t="s">
        <v>871</v>
      </c>
      <c r="C140" s="7" t="s">
        <v>4463</v>
      </c>
      <c r="D140" s="11">
        <v>0</v>
      </c>
      <c r="E140" s="12">
        <v>0</v>
      </c>
      <c r="F140" s="8">
        <v>298793</v>
      </c>
      <c r="G140" s="11">
        <v>298793</v>
      </c>
      <c r="H140" s="7" t="s">
        <v>5631</v>
      </c>
      <c r="I140" s="6" t="s">
        <v>5631</v>
      </c>
      <c r="J140" s="6" t="s">
        <v>294</v>
      </c>
    </row>
    <row r="141" spans="1:10" ht="15" customHeight="1">
      <c r="A141" s="7" t="s">
        <v>170</v>
      </c>
      <c r="B141" s="7" t="s">
        <v>1583</v>
      </c>
      <c r="C141" s="7" t="s">
        <v>4463</v>
      </c>
      <c r="D141" s="11">
        <v>0</v>
      </c>
      <c r="E141" s="12">
        <v>0</v>
      </c>
      <c r="F141" s="8">
        <v>8434</v>
      </c>
      <c r="G141" s="11">
        <v>8434</v>
      </c>
      <c r="H141" s="7" t="s">
        <v>5631</v>
      </c>
      <c r="I141" s="6" t="s">
        <v>5631</v>
      </c>
      <c r="J141" s="6" t="s">
        <v>2254</v>
      </c>
    </row>
    <row r="142" spans="1:10" ht="15" customHeight="1">
      <c r="A142" s="7" t="s">
        <v>170</v>
      </c>
      <c r="B142" s="7" t="s">
        <v>2323</v>
      </c>
      <c r="C142" s="7" t="s">
        <v>4463</v>
      </c>
      <c r="D142" s="11">
        <v>0</v>
      </c>
      <c r="E142" s="12">
        <v>0</v>
      </c>
      <c r="F142" s="8">
        <v>19842</v>
      </c>
      <c r="G142" s="11">
        <v>19842</v>
      </c>
      <c r="H142" s="7" t="s">
        <v>5631</v>
      </c>
      <c r="I142" s="6" t="s">
        <v>5631</v>
      </c>
      <c r="J142" s="6" t="s">
        <v>2795</v>
      </c>
    </row>
    <row r="143" spans="1:10" ht="15" customHeight="1">
      <c r="A143" s="7" t="s">
        <v>170</v>
      </c>
      <c r="B143" s="7" t="s">
        <v>3070</v>
      </c>
      <c r="C143" s="7" t="s">
        <v>4463</v>
      </c>
      <c r="D143" s="11">
        <v>0</v>
      </c>
      <c r="E143" s="12">
        <v>0</v>
      </c>
      <c r="F143" s="8">
        <v>25544</v>
      </c>
      <c r="G143" s="11">
        <v>25544</v>
      </c>
      <c r="H143" s="7" t="s">
        <v>5631</v>
      </c>
      <c r="I143" s="6" t="s">
        <v>5631</v>
      </c>
      <c r="J143" s="6" t="s">
        <v>2650</v>
      </c>
    </row>
    <row r="144" spans="1:10" ht="15" customHeight="1">
      <c r="A144" s="7" t="s">
        <v>170</v>
      </c>
      <c r="B144" s="7" t="s">
        <v>3251</v>
      </c>
      <c r="C144" s="7" t="s">
        <v>4463</v>
      </c>
      <c r="D144" s="11">
        <v>0</v>
      </c>
      <c r="E144" s="12">
        <v>0</v>
      </c>
      <c r="F144" s="8">
        <v>28655</v>
      </c>
      <c r="G144" s="11">
        <v>28655</v>
      </c>
      <c r="H144" s="7" t="s">
        <v>5631</v>
      </c>
      <c r="I144" s="6" t="s">
        <v>5631</v>
      </c>
      <c r="J144" s="6" t="s">
        <v>270</v>
      </c>
    </row>
    <row r="145" spans="1:10" ht="15" customHeight="1">
      <c r="A145" s="7" t="s">
        <v>170</v>
      </c>
      <c r="B145" s="7" t="s">
        <v>681</v>
      </c>
      <c r="C145" s="7" t="s">
        <v>4463</v>
      </c>
      <c r="D145" s="11">
        <v>0</v>
      </c>
      <c r="E145" s="12">
        <v>0</v>
      </c>
      <c r="F145" s="8">
        <v>33545</v>
      </c>
      <c r="G145" s="11">
        <v>33545</v>
      </c>
      <c r="H145" s="7" t="s">
        <v>5631</v>
      </c>
      <c r="I145" s="6" t="s">
        <v>5631</v>
      </c>
      <c r="J145" s="6" t="s">
        <v>903</v>
      </c>
    </row>
    <row r="146" spans="1:10" ht="15" customHeight="1">
      <c r="A146" s="7" t="s">
        <v>170</v>
      </c>
      <c r="B146" s="7" t="s">
        <v>4220</v>
      </c>
      <c r="C146" s="7" t="s">
        <v>4463</v>
      </c>
      <c r="D146" s="11">
        <v>0</v>
      </c>
      <c r="E146" s="12">
        <v>0</v>
      </c>
      <c r="F146" s="8">
        <v>41323</v>
      </c>
      <c r="G146" s="11">
        <v>41323</v>
      </c>
      <c r="H146" s="7" t="s">
        <v>5631</v>
      </c>
      <c r="I146" s="6" t="s">
        <v>5631</v>
      </c>
      <c r="J146" s="6" t="s">
        <v>2898</v>
      </c>
    </row>
    <row r="147" spans="1:10" ht="15" customHeight="1">
      <c r="A147" s="7" t="s">
        <v>170</v>
      </c>
      <c r="B147" s="7" t="s">
        <v>3752</v>
      </c>
      <c r="C147" s="7" t="s">
        <v>4463</v>
      </c>
      <c r="D147" s="11">
        <v>0</v>
      </c>
      <c r="E147" s="12">
        <v>0</v>
      </c>
      <c r="F147" s="8">
        <v>78063</v>
      </c>
      <c r="G147" s="11">
        <v>78063</v>
      </c>
      <c r="H147" s="7" t="s">
        <v>5631</v>
      </c>
      <c r="I147" s="6" t="s">
        <v>5631</v>
      </c>
      <c r="J147" s="6" t="s">
        <v>2081</v>
      </c>
    </row>
    <row r="148" spans="1:10" ht="15" customHeight="1">
      <c r="A148" s="7" t="s">
        <v>2177</v>
      </c>
      <c r="B148" s="7" t="s">
        <v>3160</v>
      </c>
      <c r="C148" s="7" t="s">
        <v>4463</v>
      </c>
      <c r="D148" s="11">
        <v>0</v>
      </c>
      <c r="E148" s="12">
        <v>0</v>
      </c>
      <c r="F148" s="8">
        <v>17905</v>
      </c>
      <c r="G148" s="11">
        <v>17905</v>
      </c>
      <c r="H148" s="7" t="s">
        <v>5631</v>
      </c>
      <c r="I148" s="6" t="s">
        <v>5631</v>
      </c>
      <c r="J148" s="6" t="s">
        <v>3164</v>
      </c>
    </row>
    <row r="149" spans="1:10" ht="15" customHeight="1">
      <c r="A149" s="7" t="s">
        <v>2177</v>
      </c>
      <c r="B149" s="7" t="s">
        <v>2904</v>
      </c>
      <c r="C149" s="7" t="s">
        <v>4463</v>
      </c>
      <c r="D149" s="11">
        <v>0</v>
      </c>
      <c r="E149" s="12">
        <v>0</v>
      </c>
      <c r="F149" s="8">
        <v>25317</v>
      </c>
      <c r="G149" s="11">
        <v>25317</v>
      </c>
      <c r="H149" s="7" t="s">
        <v>5631</v>
      </c>
      <c r="I149" s="6" t="s">
        <v>5631</v>
      </c>
      <c r="J149" s="6" t="s">
        <v>178</v>
      </c>
    </row>
    <row r="150" spans="1:10" ht="15" customHeight="1">
      <c r="A150" s="7" t="s">
        <v>2177</v>
      </c>
      <c r="B150" s="7" t="s">
        <v>5275</v>
      </c>
      <c r="C150" s="7" t="s">
        <v>4463</v>
      </c>
      <c r="D150" s="11">
        <v>0</v>
      </c>
      <c r="E150" s="12">
        <v>0</v>
      </c>
      <c r="F150" s="8">
        <v>30269</v>
      </c>
      <c r="G150" s="11">
        <v>30269</v>
      </c>
      <c r="H150" s="7" t="s">
        <v>5631</v>
      </c>
      <c r="I150" s="6" t="s">
        <v>5631</v>
      </c>
      <c r="J150" s="6" t="s">
        <v>3526</v>
      </c>
    </row>
    <row r="151" spans="1:10" ht="15" customHeight="1">
      <c r="A151" s="7" t="s">
        <v>2177</v>
      </c>
      <c r="B151" s="7" t="s">
        <v>4303</v>
      </c>
      <c r="C151" s="7" t="s">
        <v>4463</v>
      </c>
      <c r="D151" s="11">
        <v>0</v>
      </c>
      <c r="E151" s="12">
        <v>0</v>
      </c>
      <c r="F151" s="8">
        <v>40968</v>
      </c>
      <c r="G151" s="11">
        <v>40968</v>
      </c>
      <c r="H151" s="7" t="s">
        <v>5631</v>
      </c>
      <c r="I151" s="6" t="s">
        <v>5631</v>
      </c>
      <c r="J151" s="6" t="s">
        <v>2985</v>
      </c>
    </row>
    <row r="152" spans="1:10" ht="15" customHeight="1">
      <c r="A152" s="7" t="s">
        <v>2177</v>
      </c>
      <c r="B152" s="7" t="s">
        <v>452</v>
      </c>
      <c r="C152" s="7" t="s">
        <v>4463</v>
      </c>
      <c r="D152" s="11">
        <v>0</v>
      </c>
      <c r="E152" s="12">
        <v>0</v>
      </c>
      <c r="F152" s="8">
        <v>51611</v>
      </c>
      <c r="G152" s="11">
        <v>51611</v>
      </c>
      <c r="H152" s="7" t="s">
        <v>5631</v>
      </c>
      <c r="I152" s="6" t="s">
        <v>5631</v>
      </c>
      <c r="J152" s="6" t="s">
        <v>3118</v>
      </c>
    </row>
    <row r="153" spans="1:10" ht="15" customHeight="1">
      <c r="A153" s="7" t="s">
        <v>2177</v>
      </c>
      <c r="B153" s="7" t="s">
        <v>143</v>
      </c>
      <c r="C153" s="7" t="s">
        <v>4463</v>
      </c>
      <c r="D153" s="11">
        <v>0</v>
      </c>
      <c r="E153" s="12">
        <v>0</v>
      </c>
      <c r="F153" s="8">
        <v>59597</v>
      </c>
      <c r="G153" s="11">
        <v>59597</v>
      </c>
      <c r="H153" s="7" t="s">
        <v>5631</v>
      </c>
      <c r="I153" s="6" t="s">
        <v>5631</v>
      </c>
      <c r="J153" s="6" t="s">
        <v>586</v>
      </c>
    </row>
    <row r="154" spans="1:10" ht="15" customHeight="1">
      <c r="A154" s="7" t="s">
        <v>4159</v>
      </c>
      <c r="B154" s="7" t="s">
        <v>4108</v>
      </c>
      <c r="C154" s="7" t="s">
        <v>740</v>
      </c>
      <c r="D154" s="11">
        <v>0</v>
      </c>
      <c r="E154" s="12">
        <v>0</v>
      </c>
      <c r="F154" s="8">
        <v>1134</v>
      </c>
      <c r="G154" s="11">
        <v>1134</v>
      </c>
      <c r="H154" s="7" t="s">
        <v>5631</v>
      </c>
      <c r="I154" s="6" t="s">
        <v>5631</v>
      </c>
      <c r="J154" s="6" t="s">
        <v>5443</v>
      </c>
    </row>
    <row r="155" spans="1:10" ht="15" customHeight="1">
      <c r="A155" s="7" t="s">
        <v>5054</v>
      </c>
      <c r="B155" s="7" t="s">
        <v>1466</v>
      </c>
      <c r="C155" s="7" t="s">
        <v>4463</v>
      </c>
      <c r="D155" s="11">
        <v>0</v>
      </c>
      <c r="E155" s="12">
        <v>0</v>
      </c>
      <c r="F155" s="8">
        <v>1318</v>
      </c>
      <c r="G155" s="11">
        <v>1318</v>
      </c>
      <c r="H155" s="7" t="s">
        <v>5631</v>
      </c>
      <c r="I155" s="6" t="s">
        <v>5631</v>
      </c>
      <c r="J155" s="6" t="s">
        <v>2921</v>
      </c>
    </row>
    <row r="156" spans="1:10" ht="15" customHeight="1">
      <c r="A156" s="7" t="s">
        <v>5485</v>
      </c>
      <c r="B156" s="7" t="s">
        <v>1806</v>
      </c>
      <c r="C156" s="7" t="s">
        <v>4463</v>
      </c>
      <c r="D156" s="11">
        <v>0</v>
      </c>
      <c r="E156" s="12">
        <v>0</v>
      </c>
      <c r="F156" s="8">
        <v>66768</v>
      </c>
      <c r="G156" s="11">
        <v>66768</v>
      </c>
      <c r="H156" s="7" t="s">
        <v>5631</v>
      </c>
      <c r="I156" s="6" t="s">
        <v>5631</v>
      </c>
      <c r="J156" s="6" t="s">
        <v>4501</v>
      </c>
    </row>
    <row r="157" spans="1:10" ht="15" customHeight="1">
      <c r="A157" s="7" t="s">
        <v>5485</v>
      </c>
      <c r="B157" s="7" t="s">
        <v>425</v>
      </c>
      <c r="C157" s="7" t="s">
        <v>4463</v>
      </c>
      <c r="D157" s="11">
        <v>0</v>
      </c>
      <c r="E157" s="12">
        <v>0</v>
      </c>
      <c r="F157" s="8">
        <v>110034</v>
      </c>
      <c r="G157" s="11">
        <v>110034</v>
      </c>
      <c r="H157" s="7" t="s">
        <v>5631</v>
      </c>
      <c r="I157" s="6" t="s">
        <v>5631</v>
      </c>
      <c r="J157" s="6" t="s">
        <v>1461</v>
      </c>
    </row>
    <row r="158" spans="1:10" ht="15" customHeight="1">
      <c r="A158" s="7" t="s">
        <v>5485</v>
      </c>
      <c r="B158" s="7" t="s">
        <v>1782</v>
      </c>
      <c r="C158" s="7" t="s">
        <v>4463</v>
      </c>
      <c r="D158" s="11">
        <v>0</v>
      </c>
      <c r="E158" s="12">
        <v>0</v>
      </c>
      <c r="F158" s="8">
        <v>140428</v>
      </c>
      <c r="G158" s="11">
        <v>140428</v>
      </c>
      <c r="H158" s="7" t="s">
        <v>5631</v>
      </c>
      <c r="I158" s="6" t="s">
        <v>5631</v>
      </c>
      <c r="J158" s="6" t="s">
        <v>340</v>
      </c>
    </row>
    <row r="159" spans="1:10" ht="15" customHeight="1">
      <c r="A159" s="7" t="s">
        <v>5485</v>
      </c>
      <c r="B159" s="7" t="s">
        <v>3786</v>
      </c>
      <c r="C159" s="7" t="s">
        <v>4463</v>
      </c>
      <c r="D159" s="11">
        <v>0</v>
      </c>
      <c r="E159" s="12">
        <v>0</v>
      </c>
      <c r="F159" s="8">
        <v>162437</v>
      </c>
      <c r="G159" s="11">
        <v>162437</v>
      </c>
      <c r="H159" s="7" t="s">
        <v>5631</v>
      </c>
      <c r="I159" s="6" t="s">
        <v>5631</v>
      </c>
      <c r="J159" s="6" t="s">
        <v>2847</v>
      </c>
    </row>
    <row r="160" spans="1:10" ht="15" customHeight="1">
      <c r="A160" s="7" t="s">
        <v>5485</v>
      </c>
      <c r="B160" s="7" t="s">
        <v>2923</v>
      </c>
      <c r="C160" s="7" t="s">
        <v>4463</v>
      </c>
      <c r="D160" s="11">
        <v>0</v>
      </c>
      <c r="E160" s="12">
        <v>0</v>
      </c>
      <c r="F160" s="8">
        <v>210642</v>
      </c>
      <c r="G160" s="11">
        <v>210642</v>
      </c>
      <c r="H160" s="7" t="s">
        <v>5631</v>
      </c>
      <c r="I160" s="6" t="s">
        <v>5631</v>
      </c>
      <c r="J160" s="6" t="s">
        <v>1754</v>
      </c>
    </row>
    <row r="161" spans="1:10" ht="15" customHeight="1">
      <c r="A161" s="7" t="s">
        <v>5485</v>
      </c>
      <c r="B161" s="7" t="s">
        <v>4472</v>
      </c>
      <c r="C161" s="7" t="s">
        <v>740</v>
      </c>
      <c r="D161" s="11">
        <v>0</v>
      </c>
      <c r="E161" s="12">
        <v>0</v>
      </c>
      <c r="F161" s="8">
        <v>294961</v>
      </c>
      <c r="G161" s="11">
        <v>294961</v>
      </c>
      <c r="H161" s="7" t="s">
        <v>5631</v>
      </c>
      <c r="I161" s="6" t="s">
        <v>5631</v>
      </c>
      <c r="J161" s="6" t="s">
        <v>4192</v>
      </c>
    </row>
    <row r="162" spans="1:10" ht="15" customHeight="1">
      <c r="A162" s="7" t="s">
        <v>5485</v>
      </c>
      <c r="B162" s="7" t="s">
        <v>4379</v>
      </c>
      <c r="C162" s="7" t="s">
        <v>4463</v>
      </c>
      <c r="D162" s="11">
        <v>0</v>
      </c>
      <c r="E162" s="12">
        <v>0</v>
      </c>
      <c r="F162" s="8">
        <v>268562</v>
      </c>
      <c r="G162" s="11">
        <v>268562</v>
      </c>
      <c r="H162" s="7" t="s">
        <v>5631</v>
      </c>
      <c r="I162" s="6" t="s">
        <v>5631</v>
      </c>
      <c r="J162" s="6" t="s">
        <v>2984</v>
      </c>
    </row>
    <row r="163" spans="1:10" ht="15" customHeight="1">
      <c r="A163" s="7" t="s">
        <v>5485</v>
      </c>
      <c r="B163" s="7" t="s">
        <v>428</v>
      </c>
      <c r="C163" s="7" t="s">
        <v>740</v>
      </c>
      <c r="D163" s="11">
        <v>0</v>
      </c>
      <c r="E163" s="12">
        <v>0</v>
      </c>
      <c r="F163" s="8">
        <v>402220</v>
      </c>
      <c r="G163" s="11">
        <v>402220</v>
      </c>
      <c r="H163" s="7" t="s">
        <v>5631</v>
      </c>
      <c r="I163" s="6" t="s">
        <v>5631</v>
      </c>
      <c r="J163" s="6" t="s">
        <v>4391</v>
      </c>
    </row>
    <row r="164" spans="1:10" ht="15" customHeight="1">
      <c r="A164" s="7" t="s">
        <v>5485</v>
      </c>
      <c r="B164" s="7" t="s">
        <v>1550</v>
      </c>
      <c r="C164" s="7" t="s">
        <v>4463</v>
      </c>
      <c r="D164" s="11">
        <v>0</v>
      </c>
      <c r="E164" s="12">
        <v>0</v>
      </c>
      <c r="F164" s="8">
        <v>370856</v>
      </c>
      <c r="G164" s="11">
        <v>370856</v>
      </c>
      <c r="H164" s="7" t="s">
        <v>5631</v>
      </c>
      <c r="I164" s="6" t="s">
        <v>5631</v>
      </c>
      <c r="J164" s="6" t="s">
        <v>1673</v>
      </c>
    </row>
    <row r="165" spans="1:10" ht="15" customHeight="1">
      <c r="A165" s="7" t="s">
        <v>5485</v>
      </c>
      <c r="B165" s="7" t="s">
        <v>473</v>
      </c>
      <c r="C165" s="7" t="s">
        <v>740</v>
      </c>
      <c r="D165" s="11">
        <v>0</v>
      </c>
      <c r="E165" s="12">
        <v>0</v>
      </c>
      <c r="F165" s="8">
        <v>579281</v>
      </c>
      <c r="G165" s="11">
        <v>579281</v>
      </c>
      <c r="H165" s="7" t="s">
        <v>5631</v>
      </c>
      <c r="I165" s="6" t="s">
        <v>5631</v>
      </c>
      <c r="J165" s="6" t="s">
        <v>2899</v>
      </c>
    </row>
    <row r="166" spans="1:10" ht="15" customHeight="1">
      <c r="A166" s="7" t="s">
        <v>5485</v>
      </c>
      <c r="B166" s="7" t="s">
        <v>266</v>
      </c>
      <c r="C166" s="7" t="s">
        <v>4463</v>
      </c>
      <c r="D166" s="11">
        <v>0</v>
      </c>
      <c r="E166" s="12">
        <v>0</v>
      </c>
      <c r="F166" s="8">
        <v>585027</v>
      </c>
      <c r="G166" s="11">
        <v>585027</v>
      </c>
      <c r="H166" s="7" t="s">
        <v>5631</v>
      </c>
      <c r="I166" s="6" t="s">
        <v>5631</v>
      </c>
      <c r="J166" s="6" t="s">
        <v>4070</v>
      </c>
    </row>
    <row r="167" spans="1:10" ht="15" customHeight="1">
      <c r="A167" s="7" t="s">
        <v>5485</v>
      </c>
      <c r="B167" s="7" t="s">
        <v>2103</v>
      </c>
      <c r="C167" s="7" t="s">
        <v>4463</v>
      </c>
      <c r="D167" s="11">
        <v>0</v>
      </c>
      <c r="E167" s="12">
        <v>0</v>
      </c>
      <c r="F167" s="8">
        <v>864078</v>
      </c>
      <c r="G167" s="11">
        <v>864078</v>
      </c>
      <c r="H167" s="7" t="s">
        <v>5631</v>
      </c>
      <c r="I167" s="6" t="s">
        <v>5631</v>
      </c>
      <c r="J167" s="6" t="s">
        <v>5606</v>
      </c>
    </row>
    <row r="168" spans="1:10" ht="15" customHeight="1">
      <c r="A168" s="7" t="s">
        <v>5485</v>
      </c>
      <c r="B168" s="7" t="s">
        <v>3267</v>
      </c>
      <c r="C168" s="7" t="s">
        <v>4463</v>
      </c>
      <c r="D168" s="11">
        <v>0</v>
      </c>
      <c r="E168" s="12">
        <v>0</v>
      </c>
      <c r="F168" s="8">
        <v>1066206</v>
      </c>
      <c r="G168" s="11">
        <v>1066206</v>
      </c>
      <c r="H168" s="7" t="s">
        <v>5631</v>
      </c>
      <c r="I168" s="6" t="s">
        <v>5631</v>
      </c>
      <c r="J168" s="6" t="s">
        <v>2124</v>
      </c>
    </row>
    <row r="169" spans="1:10" ht="15" customHeight="1">
      <c r="A169" s="7" t="s">
        <v>5485</v>
      </c>
      <c r="B169" s="7" t="s">
        <v>2794</v>
      </c>
      <c r="C169" s="7" t="s">
        <v>4463</v>
      </c>
      <c r="D169" s="11">
        <v>0</v>
      </c>
      <c r="E169" s="12">
        <v>0</v>
      </c>
      <c r="F169" s="8">
        <v>2006253</v>
      </c>
      <c r="G169" s="11">
        <v>2006253</v>
      </c>
      <c r="H169" s="7" t="s">
        <v>5631</v>
      </c>
      <c r="I169" s="6" t="s">
        <v>5631</v>
      </c>
      <c r="J169" s="6" t="s">
        <v>5165</v>
      </c>
    </row>
    <row r="170" spans="1:10" ht="15" customHeight="1">
      <c r="A170" s="7" t="s">
        <v>5485</v>
      </c>
      <c r="B170" s="7" t="s">
        <v>783</v>
      </c>
      <c r="C170" s="7" t="s">
        <v>4463</v>
      </c>
      <c r="D170" s="11">
        <v>0</v>
      </c>
      <c r="E170" s="12">
        <v>0</v>
      </c>
      <c r="F170" s="8">
        <v>2464635</v>
      </c>
      <c r="G170" s="11">
        <v>2464635</v>
      </c>
      <c r="H170" s="7" t="s">
        <v>5631</v>
      </c>
      <c r="I170" s="6" t="s">
        <v>5631</v>
      </c>
      <c r="J170" s="6" t="s">
        <v>4691</v>
      </c>
    </row>
    <row r="171" spans="1:10" ht="15" customHeight="1">
      <c r="A171" s="7" t="s">
        <v>2599</v>
      </c>
      <c r="B171" s="7" t="s">
        <v>5495</v>
      </c>
      <c r="C171" s="7" t="s">
        <v>740</v>
      </c>
      <c r="D171" s="11">
        <v>0</v>
      </c>
      <c r="E171" s="12">
        <v>0</v>
      </c>
      <c r="F171" s="8">
        <v>113600</v>
      </c>
      <c r="G171" s="11">
        <v>113600</v>
      </c>
      <c r="H171" s="7" t="s">
        <v>5631</v>
      </c>
      <c r="I171" s="6" t="s">
        <v>5631</v>
      </c>
      <c r="J171" s="6" t="s">
        <v>4111</v>
      </c>
    </row>
    <row r="172" spans="1:10" ht="15" customHeight="1">
      <c r="A172" s="7" t="s">
        <v>2599</v>
      </c>
      <c r="B172" s="7" t="s">
        <v>3769</v>
      </c>
      <c r="C172" s="7" t="s">
        <v>740</v>
      </c>
      <c r="D172" s="11">
        <v>0</v>
      </c>
      <c r="E172" s="12">
        <v>0</v>
      </c>
      <c r="F172" s="8">
        <v>167696</v>
      </c>
      <c r="G172" s="11">
        <v>167696</v>
      </c>
      <c r="H172" s="7" t="s">
        <v>5631</v>
      </c>
      <c r="I172" s="6" t="s">
        <v>5631</v>
      </c>
      <c r="J172" s="6" t="s">
        <v>1134</v>
      </c>
    </row>
    <row r="173" spans="1:10" ht="15" customHeight="1">
      <c r="A173" s="7" t="s">
        <v>2599</v>
      </c>
      <c r="B173" s="7" t="s">
        <v>4338</v>
      </c>
      <c r="C173" s="7" t="s">
        <v>740</v>
      </c>
      <c r="D173" s="11">
        <v>0</v>
      </c>
      <c r="E173" s="12">
        <v>0</v>
      </c>
      <c r="F173" s="8">
        <v>215029</v>
      </c>
      <c r="G173" s="11">
        <v>215029</v>
      </c>
      <c r="H173" s="7" t="s">
        <v>5631</v>
      </c>
      <c r="I173" s="6" t="s">
        <v>5631</v>
      </c>
      <c r="J173" s="6" t="s">
        <v>2772</v>
      </c>
    </row>
    <row r="174" spans="1:10" ht="15" customHeight="1">
      <c r="A174" s="7" t="s">
        <v>2599</v>
      </c>
      <c r="B174" s="7" t="s">
        <v>3180</v>
      </c>
      <c r="C174" s="7" t="s">
        <v>740</v>
      </c>
      <c r="D174" s="11">
        <v>0</v>
      </c>
      <c r="E174" s="12">
        <v>0</v>
      </c>
      <c r="F174" s="8">
        <v>243429</v>
      </c>
      <c r="G174" s="11">
        <v>243429</v>
      </c>
      <c r="H174" s="7" t="s">
        <v>5631</v>
      </c>
      <c r="I174" s="6" t="s">
        <v>5631</v>
      </c>
      <c r="J174" s="6" t="s">
        <v>5333</v>
      </c>
    </row>
    <row r="175" spans="1:10" ht="15" customHeight="1">
      <c r="A175" s="7" t="s">
        <v>2599</v>
      </c>
      <c r="B175" s="7" t="s">
        <v>4641</v>
      </c>
      <c r="C175" s="7" t="s">
        <v>740</v>
      </c>
      <c r="D175" s="11">
        <v>0</v>
      </c>
      <c r="E175" s="12">
        <v>0</v>
      </c>
      <c r="F175" s="8">
        <v>297525</v>
      </c>
      <c r="G175" s="11">
        <v>297525</v>
      </c>
      <c r="H175" s="7" t="s">
        <v>5631</v>
      </c>
      <c r="I175" s="6" t="s">
        <v>5631</v>
      </c>
      <c r="J175" s="6" t="s">
        <v>1405</v>
      </c>
    </row>
    <row r="176" spans="1:10" ht="15" customHeight="1">
      <c r="A176" s="7" t="s">
        <v>2599</v>
      </c>
      <c r="B176" s="7" t="s">
        <v>2967</v>
      </c>
      <c r="C176" s="7" t="s">
        <v>740</v>
      </c>
      <c r="D176" s="11">
        <v>0</v>
      </c>
      <c r="E176" s="12">
        <v>0</v>
      </c>
      <c r="F176" s="8">
        <v>319163</v>
      </c>
      <c r="G176" s="11">
        <v>319163</v>
      </c>
      <c r="H176" s="7" t="s">
        <v>5631</v>
      </c>
      <c r="I176" s="6" t="s">
        <v>5631</v>
      </c>
      <c r="J176" s="6" t="s">
        <v>3822</v>
      </c>
    </row>
    <row r="177" spans="1:10" ht="15" customHeight="1">
      <c r="A177" s="7" t="s">
        <v>2599</v>
      </c>
      <c r="B177" s="7" t="s">
        <v>3998</v>
      </c>
      <c r="C177" s="7" t="s">
        <v>740</v>
      </c>
      <c r="D177" s="11">
        <v>0</v>
      </c>
      <c r="E177" s="12">
        <v>0</v>
      </c>
      <c r="F177" s="8">
        <v>351620</v>
      </c>
      <c r="G177" s="11">
        <v>351620</v>
      </c>
      <c r="H177" s="7" t="s">
        <v>5631</v>
      </c>
      <c r="I177" s="6" t="s">
        <v>5631</v>
      </c>
      <c r="J177" s="6" t="s">
        <v>5481</v>
      </c>
    </row>
    <row r="178" spans="1:10" ht="15" customHeight="1">
      <c r="A178" s="7" t="s">
        <v>2599</v>
      </c>
      <c r="B178" s="7" t="s">
        <v>5207</v>
      </c>
      <c r="C178" s="7" t="s">
        <v>740</v>
      </c>
      <c r="D178" s="11">
        <v>0</v>
      </c>
      <c r="E178" s="12">
        <v>0</v>
      </c>
      <c r="F178" s="8">
        <v>384077</v>
      </c>
      <c r="G178" s="11">
        <v>384077</v>
      </c>
      <c r="H178" s="7" t="s">
        <v>5631</v>
      </c>
      <c r="I178" s="6" t="s">
        <v>5631</v>
      </c>
      <c r="J178" s="6" t="s">
        <v>2626</v>
      </c>
    </row>
    <row r="179" spans="1:10" ht="15" customHeight="1">
      <c r="A179" s="7" t="s">
        <v>2599</v>
      </c>
      <c r="B179" s="7" t="s">
        <v>3754</v>
      </c>
      <c r="C179" s="7" t="s">
        <v>740</v>
      </c>
      <c r="D179" s="11">
        <v>0</v>
      </c>
      <c r="E179" s="12">
        <v>0</v>
      </c>
      <c r="F179" s="8">
        <v>478125</v>
      </c>
      <c r="G179" s="11">
        <v>478125</v>
      </c>
      <c r="H179" s="7" t="s">
        <v>5631</v>
      </c>
      <c r="I179" s="6" t="s">
        <v>5631</v>
      </c>
      <c r="J179" s="6" t="s">
        <v>4031</v>
      </c>
    </row>
    <row r="180" spans="1:10" ht="15" customHeight="1">
      <c r="A180" s="7" t="s">
        <v>2599</v>
      </c>
      <c r="B180" s="7" t="s">
        <v>3197</v>
      </c>
      <c r="C180" s="7" t="s">
        <v>740</v>
      </c>
      <c r="D180" s="11">
        <v>0</v>
      </c>
      <c r="E180" s="12">
        <v>0</v>
      </c>
      <c r="F180" s="8">
        <v>527430</v>
      </c>
      <c r="G180" s="11">
        <v>527430</v>
      </c>
      <c r="H180" s="7" t="s">
        <v>5631</v>
      </c>
      <c r="I180" s="6" t="s">
        <v>5631</v>
      </c>
      <c r="J180" s="6" t="s">
        <v>2690</v>
      </c>
    </row>
    <row r="181" spans="1:10" ht="15" customHeight="1">
      <c r="A181" s="7" t="s">
        <v>2599</v>
      </c>
      <c r="B181" s="7" t="s">
        <v>2965</v>
      </c>
      <c r="C181" s="7" t="s">
        <v>740</v>
      </c>
      <c r="D181" s="11">
        <v>0</v>
      </c>
      <c r="E181" s="12">
        <v>0</v>
      </c>
      <c r="F181" s="8">
        <v>608573</v>
      </c>
      <c r="G181" s="11">
        <v>608573</v>
      </c>
      <c r="H181" s="7" t="s">
        <v>5631</v>
      </c>
      <c r="I181" s="6" t="s">
        <v>5631</v>
      </c>
      <c r="J181" s="6" t="s">
        <v>1332</v>
      </c>
    </row>
    <row r="182" spans="1:10" ht="15" customHeight="1">
      <c r="A182" s="7" t="s">
        <v>2599</v>
      </c>
      <c r="B182" s="7" t="s">
        <v>1509</v>
      </c>
      <c r="C182" s="7" t="s">
        <v>740</v>
      </c>
      <c r="D182" s="11">
        <v>0</v>
      </c>
      <c r="E182" s="12">
        <v>0</v>
      </c>
      <c r="F182" s="8">
        <v>757335</v>
      </c>
      <c r="G182" s="11">
        <v>757335</v>
      </c>
      <c r="H182" s="7" t="s">
        <v>5631</v>
      </c>
      <c r="I182" s="6" t="s">
        <v>5631</v>
      </c>
      <c r="J182" s="6" t="s">
        <v>5397</v>
      </c>
    </row>
    <row r="183" spans="1:10" ht="15" customHeight="1">
      <c r="A183" s="7" t="s">
        <v>2599</v>
      </c>
      <c r="B183" s="7" t="s">
        <v>266</v>
      </c>
      <c r="C183" s="7" t="s">
        <v>740</v>
      </c>
      <c r="D183" s="11">
        <v>0</v>
      </c>
      <c r="E183" s="12">
        <v>0</v>
      </c>
      <c r="F183" s="8">
        <v>883759</v>
      </c>
      <c r="G183" s="11">
        <v>883759</v>
      </c>
      <c r="H183" s="7" t="s">
        <v>5631</v>
      </c>
      <c r="I183" s="6" t="s">
        <v>5631</v>
      </c>
      <c r="J183" s="6" t="s">
        <v>4441</v>
      </c>
    </row>
    <row r="184" spans="1:10" ht="15" customHeight="1">
      <c r="A184" s="7" t="s">
        <v>2599</v>
      </c>
      <c r="B184" s="7" t="s">
        <v>5480</v>
      </c>
      <c r="C184" s="7" t="s">
        <v>4463</v>
      </c>
      <c r="D184" s="11">
        <v>0</v>
      </c>
      <c r="E184" s="12">
        <v>0</v>
      </c>
      <c r="F184" s="8">
        <v>1182405</v>
      </c>
      <c r="G184" s="11">
        <v>1182405</v>
      </c>
      <c r="H184" s="7" t="s">
        <v>5631</v>
      </c>
      <c r="I184" s="6" t="s">
        <v>5631</v>
      </c>
      <c r="J184" s="6" t="s">
        <v>201</v>
      </c>
    </row>
    <row r="185" spans="1:10" ht="15" customHeight="1">
      <c r="A185" s="7" t="s">
        <v>2599</v>
      </c>
      <c r="B185" s="7" t="s">
        <v>3729</v>
      </c>
      <c r="C185" s="7" t="s">
        <v>4463</v>
      </c>
      <c r="D185" s="11">
        <v>0</v>
      </c>
      <c r="E185" s="12">
        <v>0</v>
      </c>
      <c r="F185" s="8">
        <v>1582604</v>
      </c>
      <c r="G185" s="11">
        <v>1582604</v>
      </c>
      <c r="H185" s="7" t="s">
        <v>5631</v>
      </c>
      <c r="I185" s="6" t="s">
        <v>5631</v>
      </c>
      <c r="J185" s="6" t="s">
        <v>1715</v>
      </c>
    </row>
    <row r="186" spans="1:10" ht="15" customHeight="1">
      <c r="A186" s="7" t="s">
        <v>2599</v>
      </c>
      <c r="B186" s="7" t="s">
        <v>1195</v>
      </c>
      <c r="C186" s="7" t="s">
        <v>4463</v>
      </c>
      <c r="D186" s="11">
        <v>0</v>
      </c>
      <c r="E186" s="12">
        <v>0</v>
      </c>
      <c r="F186" s="8">
        <v>1673857</v>
      </c>
      <c r="G186" s="11">
        <v>1673857</v>
      </c>
      <c r="H186" s="7" t="s">
        <v>5631</v>
      </c>
      <c r="I186" s="6" t="s">
        <v>5631</v>
      </c>
      <c r="J186" s="6" t="s">
        <v>3186</v>
      </c>
    </row>
    <row r="187" spans="1:10" ht="15" customHeight="1">
      <c r="A187" s="7" t="s">
        <v>2599</v>
      </c>
      <c r="B187" s="7" t="s">
        <v>3267</v>
      </c>
      <c r="C187" s="7" t="s">
        <v>4463</v>
      </c>
      <c r="D187" s="11">
        <v>0</v>
      </c>
      <c r="E187" s="12">
        <v>0</v>
      </c>
      <c r="F187" s="8">
        <v>2046470</v>
      </c>
      <c r="G187" s="11">
        <v>2046470</v>
      </c>
      <c r="H187" s="7" t="s">
        <v>5631</v>
      </c>
      <c r="I187" s="6" t="s">
        <v>5631</v>
      </c>
      <c r="J187" s="6" t="s">
        <v>384</v>
      </c>
    </row>
    <row r="188" spans="1:10" ht="15" customHeight="1">
      <c r="A188" s="7" t="s">
        <v>2599</v>
      </c>
      <c r="B188" s="7" t="s">
        <v>2132</v>
      </c>
      <c r="C188" s="7" t="s">
        <v>4463</v>
      </c>
      <c r="D188" s="11">
        <v>0</v>
      </c>
      <c r="E188" s="12">
        <v>0</v>
      </c>
      <c r="F188" s="8">
        <v>2387549</v>
      </c>
      <c r="G188" s="11">
        <v>2387549</v>
      </c>
      <c r="H188" s="7" t="s">
        <v>5631</v>
      </c>
      <c r="I188" s="6" t="s">
        <v>5631</v>
      </c>
      <c r="J188" s="6" t="s">
        <v>4738</v>
      </c>
    </row>
    <row r="189" spans="1:10" ht="15" customHeight="1">
      <c r="A189" s="7" t="s">
        <v>3929</v>
      </c>
      <c r="B189" s="7" t="s">
        <v>3160</v>
      </c>
      <c r="C189" s="7" t="s">
        <v>740</v>
      </c>
      <c r="D189" s="11">
        <v>0</v>
      </c>
      <c r="E189" s="12">
        <v>0</v>
      </c>
      <c r="F189" s="8">
        <v>26400</v>
      </c>
      <c r="G189" s="11">
        <v>26400</v>
      </c>
      <c r="H189" s="7" t="s">
        <v>5631</v>
      </c>
      <c r="I189" s="6" t="s">
        <v>5631</v>
      </c>
      <c r="J189" s="6" t="s">
        <v>2123</v>
      </c>
    </row>
    <row r="190" spans="1:10" ht="15" customHeight="1">
      <c r="A190" s="7" t="s">
        <v>3929</v>
      </c>
      <c r="B190" s="7" t="s">
        <v>2904</v>
      </c>
      <c r="C190" s="7" t="s">
        <v>740</v>
      </c>
      <c r="D190" s="11">
        <v>0</v>
      </c>
      <c r="E190" s="12">
        <v>0</v>
      </c>
      <c r="F190" s="8">
        <v>29474</v>
      </c>
      <c r="G190" s="11">
        <v>29474</v>
      </c>
      <c r="H190" s="7" t="s">
        <v>5631</v>
      </c>
      <c r="I190" s="6" t="s">
        <v>5631</v>
      </c>
      <c r="J190" s="6" t="s">
        <v>5420</v>
      </c>
    </row>
    <row r="191" spans="1:10" ht="15" customHeight="1">
      <c r="A191" s="7" t="s">
        <v>3929</v>
      </c>
      <c r="B191" s="7" t="s">
        <v>5521</v>
      </c>
      <c r="C191" s="7" t="s">
        <v>740</v>
      </c>
      <c r="D191" s="11">
        <v>0</v>
      </c>
      <c r="E191" s="12">
        <v>0</v>
      </c>
      <c r="F191" s="8">
        <v>33960</v>
      </c>
      <c r="G191" s="11">
        <v>33960</v>
      </c>
      <c r="H191" s="7" t="s">
        <v>5631</v>
      </c>
      <c r="I191" s="6" t="s">
        <v>5631</v>
      </c>
      <c r="J191" s="6" t="s">
        <v>4261</v>
      </c>
    </row>
    <row r="192" spans="1:10" ht="15" customHeight="1">
      <c r="A192" s="7" t="s">
        <v>4815</v>
      </c>
      <c r="B192" s="7" t="s">
        <v>5495</v>
      </c>
      <c r="C192" s="7" t="s">
        <v>740</v>
      </c>
      <c r="D192" s="11">
        <v>0</v>
      </c>
      <c r="E192" s="12">
        <v>0</v>
      </c>
      <c r="F192" s="8">
        <v>71478</v>
      </c>
      <c r="G192" s="11">
        <v>71478</v>
      </c>
      <c r="H192" s="7" t="s">
        <v>5631</v>
      </c>
      <c r="I192" s="6" t="s">
        <v>5631</v>
      </c>
      <c r="J192" s="6" t="s">
        <v>312</v>
      </c>
    </row>
    <row r="193" spans="1:10" ht="15" customHeight="1">
      <c r="A193" s="7" t="s">
        <v>4815</v>
      </c>
      <c r="B193" s="7" t="s">
        <v>3769</v>
      </c>
      <c r="C193" s="7" t="s">
        <v>740</v>
      </c>
      <c r="D193" s="11">
        <v>0</v>
      </c>
      <c r="E193" s="12">
        <v>0</v>
      </c>
      <c r="F193" s="8">
        <v>90972</v>
      </c>
      <c r="G193" s="11">
        <v>90972</v>
      </c>
      <c r="H193" s="7" t="s">
        <v>5631</v>
      </c>
      <c r="I193" s="6" t="s">
        <v>5631</v>
      </c>
      <c r="J193" s="6" t="s">
        <v>2858</v>
      </c>
    </row>
    <row r="194" spans="1:10" ht="15" customHeight="1">
      <c r="A194" s="7" t="s">
        <v>4815</v>
      </c>
      <c r="B194" s="7" t="s">
        <v>3877</v>
      </c>
      <c r="C194" s="7" t="s">
        <v>740</v>
      </c>
      <c r="D194" s="11">
        <v>0</v>
      </c>
      <c r="E194" s="12">
        <v>0</v>
      </c>
      <c r="F194" s="8">
        <v>91890</v>
      </c>
      <c r="G194" s="11">
        <v>91890</v>
      </c>
      <c r="H194" s="7" t="s">
        <v>5631</v>
      </c>
      <c r="I194" s="6" t="s">
        <v>5631</v>
      </c>
      <c r="J194" s="6" t="s">
        <v>1413</v>
      </c>
    </row>
    <row r="195" spans="1:10" ht="15" customHeight="1">
      <c r="A195" s="7" t="s">
        <v>3154</v>
      </c>
      <c r="B195" s="7" t="s">
        <v>4396</v>
      </c>
      <c r="C195" s="7" t="s">
        <v>4463</v>
      </c>
      <c r="D195" s="11">
        <v>0</v>
      </c>
      <c r="E195" s="12">
        <v>0</v>
      </c>
      <c r="F195" s="8">
        <v>6386</v>
      </c>
      <c r="G195" s="11">
        <v>6386</v>
      </c>
      <c r="H195" s="7" t="s">
        <v>5631</v>
      </c>
      <c r="I195" s="6" t="s">
        <v>5631</v>
      </c>
      <c r="J195" s="6" t="s">
        <v>358</v>
      </c>
    </row>
    <row r="196" spans="1:10" ht="15" customHeight="1">
      <c r="A196" s="7" t="s">
        <v>3154</v>
      </c>
      <c r="B196" s="7" t="s">
        <v>5428</v>
      </c>
      <c r="C196" s="7" t="s">
        <v>4463</v>
      </c>
      <c r="D196" s="11">
        <v>0</v>
      </c>
      <c r="E196" s="12">
        <v>0</v>
      </c>
      <c r="F196" s="8">
        <v>12309</v>
      </c>
      <c r="G196" s="11">
        <v>12309</v>
      </c>
      <c r="H196" s="7" t="s">
        <v>5631</v>
      </c>
      <c r="I196" s="6" t="s">
        <v>5631</v>
      </c>
      <c r="J196" s="6" t="s">
        <v>4753</v>
      </c>
    </row>
    <row r="197" spans="1:10" ht="15" customHeight="1">
      <c r="A197" s="7" t="s">
        <v>3154</v>
      </c>
      <c r="B197" s="7" t="s">
        <v>5544</v>
      </c>
      <c r="C197" s="7" t="s">
        <v>4463</v>
      </c>
      <c r="D197" s="11">
        <v>0</v>
      </c>
      <c r="E197" s="12">
        <v>0</v>
      </c>
      <c r="F197" s="8">
        <v>18003</v>
      </c>
      <c r="G197" s="11">
        <v>18003</v>
      </c>
      <c r="H197" s="7" t="s">
        <v>5631</v>
      </c>
      <c r="I197" s="6" t="s">
        <v>5631</v>
      </c>
      <c r="J197" s="6" t="s">
        <v>4541</v>
      </c>
    </row>
    <row r="198" spans="1:10" ht="15" customHeight="1">
      <c r="A198" s="7" t="s">
        <v>3154</v>
      </c>
      <c r="B198" s="7" t="s">
        <v>5154</v>
      </c>
      <c r="C198" s="7" t="s">
        <v>4463</v>
      </c>
      <c r="D198" s="11">
        <v>0</v>
      </c>
      <c r="E198" s="12">
        <v>0</v>
      </c>
      <c r="F198" s="8">
        <v>25558</v>
      </c>
      <c r="G198" s="11">
        <v>25558</v>
      </c>
      <c r="H198" s="7" t="s">
        <v>5631</v>
      </c>
      <c r="I198" s="6" t="s">
        <v>5631</v>
      </c>
      <c r="J198" s="6" t="s">
        <v>4817</v>
      </c>
    </row>
    <row r="199" spans="1:10" ht="15" customHeight="1">
      <c r="A199" s="7" t="s">
        <v>3154</v>
      </c>
      <c r="B199" s="7" t="s">
        <v>3079</v>
      </c>
      <c r="C199" s="7" t="s">
        <v>4463</v>
      </c>
      <c r="D199" s="11">
        <v>0</v>
      </c>
      <c r="E199" s="12">
        <v>0</v>
      </c>
      <c r="F199" s="8">
        <v>41472</v>
      </c>
      <c r="G199" s="11">
        <v>41472</v>
      </c>
      <c r="H199" s="7" t="s">
        <v>5631</v>
      </c>
      <c r="I199" s="6" t="s">
        <v>5631</v>
      </c>
      <c r="J199" s="6" t="s">
        <v>4575</v>
      </c>
    </row>
    <row r="200" spans="1:10" ht="15" customHeight="1">
      <c r="A200" s="7" t="s">
        <v>3154</v>
      </c>
      <c r="B200" s="7" t="s">
        <v>106</v>
      </c>
      <c r="C200" s="7" t="s">
        <v>4463</v>
      </c>
      <c r="D200" s="11">
        <v>0</v>
      </c>
      <c r="E200" s="12">
        <v>0</v>
      </c>
      <c r="F200" s="8">
        <v>44250</v>
      </c>
      <c r="G200" s="11">
        <v>44250</v>
      </c>
      <c r="H200" s="7" t="s">
        <v>5631</v>
      </c>
      <c r="I200" s="6" t="s">
        <v>5631</v>
      </c>
      <c r="J200" s="6" t="s">
        <v>4953</v>
      </c>
    </row>
    <row r="201" spans="1:10" ht="15" customHeight="1">
      <c r="A201" s="7" t="s">
        <v>3154</v>
      </c>
      <c r="B201" s="7" t="s">
        <v>1677</v>
      </c>
      <c r="C201" s="7" t="s">
        <v>4463</v>
      </c>
      <c r="D201" s="11">
        <v>0</v>
      </c>
      <c r="E201" s="12">
        <v>0</v>
      </c>
      <c r="F201" s="8">
        <v>52451</v>
      </c>
      <c r="G201" s="11">
        <v>52451</v>
      </c>
      <c r="H201" s="7" t="s">
        <v>5631</v>
      </c>
      <c r="I201" s="6" t="s">
        <v>5631</v>
      </c>
      <c r="J201" s="6" t="s">
        <v>4225</v>
      </c>
    </row>
    <row r="202" spans="1:10" ht="15" customHeight="1">
      <c r="A202" s="7" t="s">
        <v>3154</v>
      </c>
      <c r="B202" s="7" t="s">
        <v>5002</v>
      </c>
      <c r="C202" s="7" t="s">
        <v>4463</v>
      </c>
      <c r="D202" s="11">
        <v>0</v>
      </c>
      <c r="E202" s="12">
        <v>0</v>
      </c>
      <c r="F202" s="8">
        <v>68221</v>
      </c>
      <c r="G202" s="11">
        <v>68221</v>
      </c>
      <c r="H202" s="7" t="s">
        <v>5631</v>
      </c>
      <c r="I202" s="6" t="s">
        <v>5631</v>
      </c>
      <c r="J202" s="6" t="s">
        <v>2146</v>
      </c>
    </row>
    <row r="203" spans="1:10" ht="15" customHeight="1">
      <c r="A203" s="7" t="s">
        <v>3154</v>
      </c>
      <c r="B203" s="7" t="s">
        <v>5274</v>
      </c>
      <c r="C203" s="7" t="s">
        <v>4463</v>
      </c>
      <c r="D203" s="11">
        <v>0</v>
      </c>
      <c r="E203" s="12">
        <v>0</v>
      </c>
      <c r="F203" s="8">
        <v>86309</v>
      </c>
      <c r="G203" s="11">
        <v>86309</v>
      </c>
      <c r="H203" s="7" t="s">
        <v>5631</v>
      </c>
      <c r="I203" s="6" t="s">
        <v>5631</v>
      </c>
      <c r="J203" s="6" t="s">
        <v>5374</v>
      </c>
    </row>
    <row r="204" spans="1:10" ht="15" customHeight="1">
      <c r="A204" s="7" t="s">
        <v>3174</v>
      </c>
      <c r="B204" s="7" t="s">
        <v>4396</v>
      </c>
      <c r="C204" s="7" t="s">
        <v>4463</v>
      </c>
      <c r="D204" s="11">
        <v>0</v>
      </c>
      <c r="E204" s="12">
        <v>0</v>
      </c>
      <c r="F204" s="8">
        <v>6847</v>
      </c>
      <c r="G204" s="11">
        <v>6847</v>
      </c>
      <c r="H204" s="7" t="s">
        <v>5631</v>
      </c>
      <c r="I204" s="6" t="s">
        <v>5631</v>
      </c>
      <c r="J204" s="6" t="s">
        <v>4911</v>
      </c>
    </row>
    <row r="205" spans="1:10" ht="15" customHeight="1">
      <c r="A205" s="7" t="s">
        <v>3174</v>
      </c>
      <c r="B205" s="7" t="s">
        <v>5428</v>
      </c>
      <c r="C205" s="7" t="s">
        <v>4463</v>
      </c>
      <c r="D205" s="11">
        <v>0</v>
      </c>
      <c r="E205" s="12">
        <v>0</v>
      </c>
      <c r="F205" s="8">
        <v>12297</v>
      </c>
      <c r="G205" s="11">
        <v>12297</v>
      </c>
      <c r="H205" s="7" t="s">
        <v>5631</v>
      </c>
      <c r="I205" s="6" t="s">
        <v>5631</v>
      </c>
      <c r="J205" s="6" t="s">
        <v>204</v>
      </c>
    </row>
    <row r="206" spans="1:10" ht="15" customHeight="1">
      <c r="A206" s="7" t="s">
        <v>3174</v>
      </c>
      <c r="B206" s="7" t="s">
        <v>5544</v>
      </c>
      <c r="C206" s="7" t="s">
        <v>4463</v>
      </c>
      <c r="D206" s="11">
        <v>0</v>
      </c>
      <c r="E206" s="12">
        <v>0</v>
      </c>
      <c r="F206" s="8">
        <v>18352</v>
      </c>
      <c r="G206" s="11">
        <v>18352</v>
      </c>
      <c r="H206" s="7" t="s">
        <v>5631</v>
      </c>
      <c r="I206" s="6" t="s">
        <v>5631</v>
      </c>
      <c r="J206" s="6" t="s">
        <v>738</v>
      </c>
    </row>
    <row r="207" spans="1:10" ht="15" customHeight="1">
      <c r="A207" s="7" t="s">
        <v>3174</v>
      </c>
      <c r="B207" s="7" t="s">
        <v>5154</v>
      </c>
      <c r="C207" s="7" t="s">
        <v>4463</v>
      </c>
      <c r="D207" s="11">
        <v>0</v>
      </c>
      <c r="E207" s="12">
        <v>0</v>
      </c>
      <c r="F207" s="8">
        <v>22831</v>
      </c>
      <c r="G207" s="11">
        <v>22831</v>
      </c>
      <c r="H207" s="7" t="s">
        <v>5631</v>
      </c>
      <c r="I207" s="6" t="s">
        <v>5631</v>
      </c>
      <c r="J207" s="6" t="s">
        <v>280</v>
      </c>
    </row>
    <row r="208" spans="1:10" ht="15" customHeight="1">
      <c r="A208" s="7" t="s">
        <v>3174</v>
      </c>
      <c r="B208" s="7" t="s">
        <v>3079</v>
      </c>
      <c r="C208" s="7" t="s">
        <v>4463</v>
      </c>
      <c r="D208" s="11">
        <v>0</v>
      </c>
      <c r="E208" s="12">
        <v>0</v>
      </c>
      <c r="F208" s="8">
        <v>36574</v>
      </c>
      <c r="G208" s="11">
        <v>36574</v>
      </c>
      <c r="H208" s="7" t="s">
        <v>5631</v>
      </c>
      <c r="I208" s="6" t="s">
        <v>5631</v>
      </c>
      <c r="J208" s="6" t="s">
        <v>14</v>
      </c>
    </row>
    <row r="209" spans="1:10" ht="15" customHeight="1">
      <c r="A209" s="7" t="s">
        <v>4972</v>
      </c>
      <c r="B209" s="7" t="s">
        <v>106</v>
      </c>
      <c r="C209" s="7" t="s">
        <v>4463</v>
      </c>
      <c r="D209" s="11">
        <v>0</v>
      </c>
      <c r="E209" s="12">
        <v>0</v>
      </c>
      <c r="F209" s="8">
        <v>38534</v>
      </c>
      <c r="G209" s="11">
        <v>38534</v>
      </c>
      <c r="H209" s="7" t="s">
        <v>5631</v>
      </c>
      <c r="I209" s="6" t="s">
        <v>5631</v>
      </c>
      <c r="J209" s="6" t="s">
        <v>1123</v>
      </c>
    </row>
    <row r="210" spans="1:10" ht="15" customHeight="1">
      <c r="A210" s="7" t="s">
        <v>3174</v>
      </c>
      <c r="B210" s="7" t="s">
        <v>1677</v>
      </c>
      <c r="C210" s="7" t="s">
        <v>4463</v>
      </c>
      <c r="D210" s="11">
        <v>0</v>
      </c>
      <c r="E210" s="12">
        <v>0</v>
      </c>
      <c r="F210" s="8">
        <v>47434</v>
      </c>
      <c r="G210" s="11">
        <v>47434</v>
      </c>
      <c r="H210" s="7" t="s">
        <v>5631</v>
      </c>
      <c r="I210" s="6" t="s">
        <v>5631</v>
      </c>
      <c r="J210" s="6" t="s">
        <v>402</v>
      </c>
    </row>
    <row r="211" spans="1:10" ht="15" customHeight="1">
      <c r="A211" s="7" t="s">
        <v>3174</v>
      </c>
      <c r="B211" s="7" t="s">
        <v>5002</v>
      </c>
      <c r="C211" s="7" t="s">
        <v>4463</v>
      </c>
      <c r="D211" s="11">
        <v>0</v>
      </c>
      <c r="E211" s="12">
        <v>0</v>
      </c>
      <c r="F211" s="8">
        <v>60850</v>
      </c>
      <c r="G211" s="11">
        <v>60850</v>
      </c>
      <c r="H211" s="7" t="s">
        <v>5631</v>
      </c>
      <c r="I211" s="6" t="s">
        <v>5631</v>
      </c>
      <c r="J211" s="6" t="s">
        <v>3841</v>
      </c>
    </row>
    <row r="212" spans="1:10" ht="15" customHeight="1">
      <c r="A212" s="7" t="s">
        <v>3174</v>
      </c>
      <c r="B212" s="7" t="s">
        <v>5274</v>
      </c>
      <c r="C212" s="7" t="s">
        <v>4463</v>
      </c>
      <c r="D212" s="11">
        <v>0</v>
      </c>
      <c r="E212" s="12">
        <v>0</v>
      </c>
      <c r="F212" s="8">
        <v>82558</v>
      </c>
      <c r="G212" s="11">
        <v>82558</v>
      </c>
      <c r="H212" s="7" t="s">
        <v>5631</v>
      </c>
      <c r="I212" s="6" t="s">
        <v>5631</v>
      </c>
      <c r="J212" s="6" t="s">
        <v>830</v>
      </c>
    </row>
    <row r="213" spans="1:10" ht="15" customHeight="1">
      <c r="A213" s="7" t="s">
        <v>4466</v>
      </c>
      <c r="B213" s="7" t="s">
        <v>4396</v>
      </c>
      <c r="C213" s="7" t="s">
        <v>4463</v>
      </c>
      <c r="D213" s="11">
        <v>0</v>
      </c>
      <c r="E213" s="12">
        <v>0</v>
      </c>
      <c r="F213" s="8">
        <v>1062</v>
      </c>
      <c r="G213" s="11">
        <v>1062</v>
      </c>
      <c r="H213" s="7" t="s">
        <v>5631</v>
      </c>
      <c r="I213" s="6" t="s">
        <v>5631</v>
      </c>
      <c r="J213" s="6" t="s">
        <v>2447</v>
      </c>
    </row>
    <row r="214" spans="1:10" ht="15" customHeight="1">
      <c r="A214" s="7" t="s">
        <v>4466</v>
      </c>
      <c r="B214" s="7" t="s">
        <v>5428</v>
      </c>
      <c r="C214" s="7" t="s">
        <v>4463</v>
      </c>
      <c r="D214" s="11">
        <v>0</v>
      </c>
      <c r="E214" s="12">
        <v>0</v>
      </c>
      <c r="F214" s="8">
        <v>2165</v>
      </c>
      <c r="G214" s="11">
        <v>2165</v>
      </c>
      <c r="H214" s="7" t="s">
        <v>5631</v>
      </c>
      <c r="I214" s="6" t="s">
        <v>5631</v>
      </c>
      <c r="J214" s="6" t="s">
        <v>4005</v>
      </c>
    </row>
    <row r="215" spans="1:10" ht="15" customHeight="1">
      <c r="A215" s="7" t="s">
        <v>4079</v>
      </c>
      <c r="B215" s="7" t="s">
        <v>5544</v>
      </c>
      <c r="C215" s="7" t="s">
        <v>4463</v>
      </c>
      <c r="D215" s="11">
        <v>0</v>
      </c>
      <c r="E215" s="12">
        <v>0</v>
      </c>
      <c r="F215" s="8">
        <v>3043</v>
      </c>
      <c r="G215" s="11">
        <v>3043</v>
      </c>
      <c r="H215" s="7" t="s">
        <v>5631</v>
      </c>
      <c r="I215" s="6" t="s">
        <v>5631</v>
      </c>
      <c r="J215" s="6" t="s">
        <v>3796</v>
      </c>
    </row>
    <row r="216" spans="1:10" ht="15" customHeight="1">
      <c r="A216" s="7" t="s">
        <v>4466</v>
      </c>
      <c r="B216" s="7" t="s">
        <v>5154</v>
      </c>
      <c r="C216" s="7" t="s">
        <v>4463</v>
      </c>
      <c r="D216" s="11">
        <v>0</v>
      </c>
      <c r="E216" s="12">
        <v>0</v>
      </c>
      <c r="F216" s="8">
        <v>3688</v>
      </c>
      <c r="G216" s="11">
        <v>3688</v>
      </c>
      <c r="H216" s="7" t="s">
        <v>5631</v>
      </c>
      <c r="I216" s="6" t="s">
        <v>5631</v>
      </c>
      <c r="J216" s="6" t="s">
        <v>4068</v>
      </c>
    </row>
    <row r="217" spans="1:10" ht="15" customHeight="1">
      <c r="A217" s="7" t="s">
        <v>4466</v>
      </c>
      <c r="B217" s="7" t="s">
        <v>3079</v>
      </c>
      <c r="C217" s="7" t="s">
        <v>4463</v>
      </c>
      <c r="D217" s="11">
        <v>0</v>
      </c>
      <c r="E217" s="12">
        <v>0</v>
      </c>
      <c r="F217" s="8">
        <v>5540</v>
      </c>
      <c r="G217" s="11">
        <v>5540</v>
      </c>
      <c r="H217" s="7" t="s">
        <v>5631</v>
      </c>
      <c r="I217" s="6" t="s">
        <v>5631</v>
      </c>
      <c r="J217" s="6" t="s">
        <v>3823</v>
      </c>
    </row>
    <row r="218" spans="1:10" ht="15" customHeight="1">
      <c r="A218" s="7" t="s">
        <v>4466</v>
      </c>
      <c r="B218" s="7" t="s">
        <v>106</v>
      </c>
      <c r="C218" s="7" t="s">
        <v>4463</v>
      </c>
      <c r="D218" s="11">
        <v>0</v>
      </c>
      <c r="E218" s="12">
        <v>0</v>
      </c>
      <c r="F218" s="8">
        <v>6407</v>
      </c>
      <c r="G218" s="11">
        <v>6407</v>
      </c>
      <c r="H218" s="7" t="s">
        <v>5631</v>
      </c>
      <c r="I218" s="6" t="s">
        <v>5631</v>
      </c>
      <c r="J218" s="6" t="s">
        <v>2849</v>
      </c>
    </row>
    <row r="219" spans="1:10" ht="15" customHeight="1">
      <c r="A219" s="7" t="s">
        <v>4466</v>
      </c>
      <c r="B219" s="7" t="s">
        <v>1677</v>
      </c>
      <c r="C219" s="7" t="s">
        <v>4463</v>
      </c>
      <c r="D219" s="11">
        <v>0</v>
      </c>
      <c r="E219" s="12">
        <v>0</v>
      </c>
      <c r="F219" s="8">
        <v>7700</v>
      </c>
      <c r="G219" s="11">
        <v>7700</v>
      </c>
      <c r="H219" s="7" t="s">
        <v>5631</v>
      </c>
      <c r="I219" s="6" t="s">
        <v>5631</v>
      </c>
      <c r="J219" s="6" t="s">
        <v>3474</v>
      </c>
    </row>
    <row r="220" spans="1:10" ht="15" customHeight="1">
      <c r="A220" s="7" t="s">
        <v>4466</v>
      </c>
      <c r="B220" s="7" t="s">
        <v>5002</v>
      </c>
      <c r="C220" s="7" t="s">
        <v>4463</v>
      </c>
      <c r="D220" s="11">
        <v>0</v>
      </c>
      <c r="E220" s="12">
        <v>0</v>
      </c>
      <c r="F220" s="8">
        <v>8905</v>
      </c>
      <c r="G220" s="11">
        <v>8905</v>
      </c>
      <c r="H220" s="7" t="s">
        <v>5631</v>
      </c>
      <c r="I220" s="6" t="s">
        <v>5631</v>
      </c>
      <c r="J220" s="6" t="s">
        <v>36</v>
      </c>
    </row>
    <row r="221" spans="1:10" ht="15" customHeight="1">
      <c r="A221" s="7" t="s">
        <v>4466</v>
      </c>
      <c r="B221" s="7" t="s">
        <v>5274</v>
      </c>
      <c r="C221" s="7" t="s">
        <v>4463</v>
      </c>
      <c r="D221" s="11">
        <v>0</v>
      </c>
      <c r="E221" s="12">
        <v>0</v>
      </c>
      <c r="F221" s="8">
        <v>12997</v>
      </c>
      <c r="G221" s="11">
        <v>12997</v>
      </c>
      <c r="H221" s="7" t="s">
        <v>5631</v>
      </c>
      <c r="I221" s="6" t="s">
        <v>5631</v>
      </c>
      <c r="J221" s="6" t="s">
        <v>3211</v>
      </c>
    </row>
    <row r="222" spans="1:10" ht="15" customHeight="1">
      <c r="A222" s="7" t="s">
        <v>1211</v>
      </c>
      <c r="B222" s="7" t="s">
        <v>4396</v>
      </c>
      <c r="C222" s="7" t="s">
        <v>4463</v>
      </c>
      <c r="D222" s="11">
        <v>0</v>
      </c>
      <c r="E222" s="12">
        <v>0</v>
      </c>
      <c r="F222" s="8">
        <v>1141</v>
      </c>
      <c r="G222" s="11">
        <v>1141</v>
      </c>
      <c r="H222" s="7" t="s">
        <v>5631</v>
      </c>
      <c r="I222" s="6" t="s">
        <v>5631</v>
      </c>
      <c r="J222" s="6" t="s">
        <v>2796</v>
      </c>
    </row>
    <row r="223" spans="1:10" ht="15" customHeight="1">
      <c r="A223" s="7" t="s">
        <v>1211</v>
      </c>
      <c r="B223" s="7" t="s">
        <v>5428</v>
      </c>
      <c r="C223" s="7" t="s">
        <v>4463</v>
      </c>
      <c r="D223" s="11">
        <v>0</v>
      </c>
      <c r="E223" s="12">
        <v>0</v>
      </c>
      <c r="F223" s="8">
        <v>1320</v>
      </c>
      <c r="G223" s="11">
        <v>1320</v>
      </c>
      <c r="H223" s="7" t="s">
        <v>5631</v>
      </c>
      <c r="I223" s="6" t="s">
        <v>5631</v>
      </c>
      <c r="J223" s="6" t="s">
        <v>3626</v>
      </c>
    </row>
    <row r="224" spans="1:10" ht="15" customHeight="1">
      <c r="A224" s="7" t="s">
        <v>1211</v>
      </c>
      <c r="B224" s="7" t="s">
        <v>5544</v>
      </c>
      <c r="C224" s="7" t="s">
        <v>4463</v>
      </c>
      <c r="D224" s="11">
        <v>0</v>
      </c>
      <c r="E224" s="12">
        <v>0</v>
      </c>
      <c r="F224" s="8">
        <v>2126</v>
      </c>
      <c r="G224" s="11">
        <v>2126</v>
      </c>
      <c r="H224" s="7" t="s">
        <v>5631</v>
      </c>
      <c r="I224" s="6" t="s">
        <v>5631</v>
      </c>
      <c r="J224" s="6" t="s">
        <v>4168</v>
      </c>
    </row>
    <row r="225" spans="1:10" ht="15" customHeight="1">
      <c r="A225" s="7" t="s">
        <v>1211</v>
      </c>
      <c r="B225" s="7" t="s">
        <v>5154</v>
      </c>
      <c r="C225" s="7" t="s">
        <v>4463</v>
      </c>
      <c r="D225" s="11">
        <v>0</v>
      </c>
      <c r="E225" s="12">
        <v>0</v>
      </c>
      <c r="F225" s="8">
        <v>3503</v>
      </c>
      <c r="G225" s="11">
        <v>3503</v>
      </c>
      <c r="H225" s="7" t="s">
        <v>5631</v>
      </c>
      <c r="I225" s="6" t="s">
        <v>5631</v>
      </c>
      <c r="J225" s="6" t="s">
        <v>3706</v>
      </c>
    </row>
    <row r="226" spans="1:10" ht="15" customHeight="1">
      <c r="A226" s="7" t="s">
        <v>1211</v>
      </c>
      <c r="B226" s="7" t="s">
        <v>3079</v>
      </c>
      <c r="C226" s="7" t="s">
        <v>4463</v>
      </c>
      <c r="D226" s="11">
        <v>0</v>
      </c>
      <c r="E226" s="12">
        <v>0</v>
      </c>
      <c r="F226" s="8">
        <v>4288</v>
      </c>
      <c r="G226" s="11">
        <v>4288</v>
      </c>
      <c r="H226" s="7" t="s">
        <v>5631</v>
      </c>
      <c r="I226" s="6" t="s">
        <v>5631</v>
      </c>
      <c r="J226" s="6" t="s">
        <v>3445</v>
      </c>
    </row>
    <row r="227" spans="1:10" ht="15" customHeight="1">
      <c r="A227" s="7" t="s">
        <v>1211</v>
      </c>
      <c r="B227" s="7" t="s">
        <v>106</v>
      </c>
      <c r="C227" s="7" t="s">
        <v>4463</v>
      </c>
      <c r="D227" s="11">
        <v>0</v>
      </c>
      <c r="E227" s="12">
        <v>0</v>
      </c>
      <c r="F227" s="8">
        <v>4962</v>
      </c>
      <c r="G227" s="11">
        <v>4962</v>
      </c>
      <c r="H227" s="7" t="s">
        <v>5631</v>
      </c>
      <c r="I227" s="6" t="s">
        <v>5631</v>
      </c>
      <c r="J227" s="6" t="s">
        <v>3162</v>
      </c>
    </row>
    <row r="228" spans="1:10" ht="15" customHeight="1">
      <c r="A228" s="7" t="s">
        <v>1211</v>
      </c>
      <c r="B228" s="7" t="s">
        <v>1677</v>
      </c>
      <c r="C228" s="7" t="s">
        <v>4463</v>
      </c>
      <c r="D228" s="11">
        <v>0</v>
      </c>
      <c r="E228" s="12">
        <v>0</v>
      </c>
      <c r="F228" s="8">
        <v>5311</v>
      </c>
      <c r="G228" s="11">
        <v>5311</v>
      </c>
      <c r="H228" s="7" t="s">
        <v>5631</v>
      </c>
      <c r="I228" s="6" t="s">
        <v>5631</v>
      </c>
      <c r="J228" s="6" t="s">
        <v>3840</v>
      </c>
    </row>
    <row r="229" spans="1:10" ht="15" customHeight="1">
      <c r="A229" s="7" t="s">
        <v>1211</v>
      </c>
      <c r="B229" s="7" t="s">
        <v>5002</v>
      </c>
      <c r="C229" s="7" t="s">
        <v>4463</v>
      </c>
      <c r="D229" s="11">
        <v>0</v>
      </c>
      <c r="E229" s="12">
        <v>0</v>
      </c>
      <c r="F229" s="8">
        <v>6347</v>
      </c>
      <c r="G229" s="11">
        <v>6347</v>
      </c>
      <c r="H229" s="7" t="s">
        <v>5631</v>
      </c>
      <c r="I229" s="6" t="s">
        <v>5631</v>
      </c>
      <c r="J229" s="6" t="s">
        <v>403</v>
      </c>
    </row>
    <row r="230" spans="1:10" ht="15" customHeight="1">
      <c r="A230" s="7" t="s">
        <v>1211</v>
      </c>
      <c r="B230" s="7" t="s">
        <v>3006</v>
      </c>
      <c r="C230" s="7" t="s">
        <v>4463</v>
      </c>
      <c r="D230" s="11">
        <v>0</v>
      </c>
      <c r="E230" s="12">
        <v>0</v>
      </c>
      <c r="F230" s="8">
        <v>9532</v>
      </c>
      <c r="G230" s="11">
        <v>9532</v>
      </c>
      <c r="H230" s="7" t="s">
        <v>5631</v>
      </c>
      <c r="I230" s="6" t="s">
        <v>5631</v>
      </c>
      <c r="J230" s="6" t="s">
        <v>2876</v>
      </c>
    </row>
    <row r="231" spans="1:10" ht="15" customHeight="1">
      <c r="A231" s="7" t="s">
        <v>2840</v>
      </c>
      <c r="B231" s="7" t="s">
        <v>5089</v>
      </c>
      <c r="C231" s="7" t="s">
        <v>740</v>
      </c>
      <c r="D231" s="11">
        <v>0</v>
      </c>
      <c r="E231" s="12">
        <v>0</v>
      </c>
      <c r="F231" s="8">
        <v>20436</v>
      </c>
      <c r="G231" s="11">
        <v>20436</v>
      </c>
      <c r="H231" s="7" t="s">
        <v>5631</v>
      </c>
      <c r="I231" s="6" t="s">
        <v>5631</v>
      </c>
      <c r="J231" s="6" t="s">
        <v>2505</v>
      </c>
    </row>
    <row r="232" spans="1:10" ht="15" customHeight="1">
      <c r="A232" s="7" t="s">
        <v>2840</v>
      </c>
      <c r="B232" s="7" t="s">
        <v>3602</v>
      </c>
      <c r="C232" s="7" t="s">
        <v>740</v>
      </c>
      <c r="D232" s="11">
        <v>0</v>
      </c>
      <c r="E232" s="12">
        <v>0</v>
      </c>
      <c r="F232" s="8">
        <v>26397</v>
      </c>
      <c r="G232" s="11">
        <v>26397</v>
      </c>
      <c r="H232" s="7" t="s">
        <v>5631</v>
      </c>
      <c r="I232" s="6" t="s">
        <v>5631</v>
      </c>
      <c r="J232" s="6" t="s">
        <v>4095</v>
      </c>
    </row>
    <row r="233" spans="1:10" ht="15" customHeight="1">
      <c r="A233" s="7" t="s">
        <v>2840</v>
      </c>
      <c r="B233" s="7" t="s">
        <v>1797</v>
      </c>
      <c r="C233" s="7" t="s">
        <v>740</v>
      </c>
      <c r="D233" s="11">
        <v>0</v>
      </c>
      <c r="E233" s="12">
        <v>0</v>
      </c>
      <c r="F233" s="8">
        <v>30654</v>
      </c>
      <c r="G233" s="11">
        <v>30654</v>
      </c>
      <c r="H233" s="7" t="s">
        <v>5631</v>
      </c>
      <c r="I233" s="6" t="s">
        <v>5631</v>
      </c>
      <c r="J233" s="6" t="s">
        <v>743</v>
      </c>
    </row>
    <row r="234" spans="1:10" ht="15" customHeight="1">
      <c r="A234" s="7" t="s">
        <v>1860</v>
      </c>
      <c r="B234" s="7" t="s">
        <v>5399</v>
      </c>
      <c r="C234" s="7" t="s">
        <v>4463</v>
      </c>
      <c r="D234" s="11">
        <v>0</v>
      </c>
      <c r="E234" s="12">
        <v>0</v>
      </c>
      <c r="F234" s="8">
        <v>242550</v>
      </c>
      <c r="G234" s="11">
        <v>242550</v>
      </c>
      <c r="H234" s="7" t="s">
        <v>5631</v>
      </c>
      <c r="I234" s="6" t="s">
        <v>5631</v>
      </c>
      <c r="J234" s="6" t="s">
        <v>2131</v>
      </c>
    </row>
    <row r="235" spans="1:10" ht="15" customHeight="1">
      <c r="A235" s="7" t="s">
        <v>1860</v>
      </c>
      <c r="B235" s="7" t="s">
        <v>2663</v>
      </c>
      <c r="C235" s="7" t="s">
        <v>740</v>
      </c>
      <c r="D235" s="11">
        <v>0</v>
      </c>
      <c r="E235" s="12">
        <v>0</v>
      </c>
      <c r="F235" s="8">
        <v>360360</v>
      </c>
      <c r="G235" s="11">
        <v>360360</v>
      </c>
      <c r="H235" s="7" t="s">
        <v>5631</v>
      </c>
      <c r="I235" s="6" t="s">
        <v>5631</v>
      </c>
      <c r="J235" s="6" t="s">
        <v>1404</v>
      </c>
    </row>
    <row r="236" spans="1:10" ht="15" customHeight="1">
      <c r="A236" s="7" t="s">
        <v>1860</v>
      </c>
      <c r="B236" s="7" t="s">
        <v>2318</v>
      </c>
      <c r="C236" s="7" t="s">
        <v>740</v>
      </c>
      <c r="D236" s="11">
        <v>0</v>
      </c>
      <c r="E236" s="12">
        <v>0</v>
      </c>
      <c r="F236" s="8">
        <v>472500</v>
      </c>
      <c r="G236" s="11">
        <v>472500</v>
      </c>
      <c r="H236" s="7" t="s">
        <v>5631</v>
      </c>
      <c r="I236" s="6" t="s">
        <v>5631</v>
      </c>
      <c r="J236" s="6" t="s">
        <v>892</v>
      </c>
    </row>
    <row r="237" spans="1:10" ht="15" customHeight="1">
      <c r="A237" s="7" t="s">
        <v>1860</v>
      </c>
      <c r="B237" s="7" t="s">
        <v>585</v>
      </c>
      <c r="C237" s="7" t="s">
        <v>4463</v>
      </c>
      <c r="D237" s="11">
        <v>0</v>
      </c>
      <c r="E237" s="12">
        <v>0</v>
      </c>
      <c r="F237" s="8">
        <v>578813</v>
      </c>
      <c r="G237" s="11">
        <v>578813</v>
      </c>
      <c r="H237" s="7" t="s">
        <v>5631</v>
      </c>
      <c r="I237" s="6" t="s">
        <v>5631</v>
      </c>
      <c r="J237" s="6" t="s">
        <v>4564</v>
      </c>
    </row>
    <row r="238" spans="1:10" ht="15" customHeight="1">
      <c r="A238" s="7" t="s">
        <v>4880</v>
      </c>
      <c r="B238" s="7" t="s">
        <v>1095</v>
      </c>
      <c r="C238" s="7" t="s">
        <v>740</v>
      </c>
      <c r="D238" s="11">
        <v>0</v>
      </c>
      <c r="E238" s="12">
        <v>0</v>
      </c>
      <c r="F238" s="8">
        <v>19650</v>
      </c>
      <c r="G238" s="11">
        <v>19650</v>
      </c>
      <c r="H238" s="7" t="s">
        <v>5631</v>
      </c>
      <c r="I238" s="6" t="s">
        <v>5631</v>
      </c>
      <c r="J238" s="6" t="s">
        <v>4002</v>
      </c>
    </row>
    <row r="239" spans="1:10" ht="15" customHeight="1">
      <c r="A239" s="7" t="s">
        <v>882</v>
      </c>
      <c r="B239" s="7" t="s">
        <v>5521</v>
      </c>
      <c r="C239" s="7" t="s">
        <v>4463</v>
      </c>
      <c r="D239" s="11">
        <v>0</v>
      </c>
      <c r="E239" s="12">
        <v>0</v>
      </c>
      <c r="F239" s="8">
        <v>9949</v>
      </c>
      <c r="G239" s="11">
        <v>9949</v>
      </c>
      <c r="H239" s="7" t="s">
        <v>5631</v>
      </c>
      <c r="I239" s="6" t="s">
        <v>5631</v>
      </c>
      <c r="J239" s="6" t="s">
        <v>1184</v>
      </c>
    </row>
    <row r="240" spans="1:10" ht="15" customHeight="1">
      <c r="A240" s="7" t="s">
        <v>882</v>
      </c>
      <c r="B240" s="7" t="s">
        <v>4578</v>
      </c>
      <c r="C240" s="7" t="s">
        <v>4463</v>
      </c>
      <c r="D240" s="11">
        <v>0</v>
      </c>
      <c r="E240" s="12">
        <v>0</v>
      </c>
      <c r="F240" s="8">
        <v>13933</v>
      </c>
      <c r="G240" s="11">
        <v>13933</v>
      </c>
      <c r="H240" s="7" t="s">
        <v>5631</v>
      </c>
      <c r="I240" s="6" t="s">
        <v>5631</v>
      </c>
      <c r="J240" s="6" t="s">
        <v>558</v>
      </c>
    </row>
    <row r="241" spans="1:10" ht="15" customHeight="1">
      <c r="A241" s="7" t="s">
        <v>4617</v>
      </c>
      <c r="B241" s="7" t="s">
        <v>5502</v>
      </c>
      <c r="C241" s="7" t="s">
        <v>740</v>
      </c>
      <c r="D241" s="11">
        <v>0</v>
      </c>
      <c r="E241" s="12">
        <v>0</v>
      </c>
      <c r="F241" s="8">
        <v>1626</v>
      </c>
      <c r="G241" s="11">
        <v>1626</v>
      </c>
      <c r="H241" s="7" t="s">
        <v>5631</v>
      </c>
      <c r="I241" s="6" t="s">
        <v>5631</v>
      </c>
      <c r="J241" s="6" t="s">
        <v>2408</v>
      </c>
    </row>
    <row r="242" spans="1:10" ht="15" customHeight="1">
      <c r="A242" s="7" t="s">
        <v>2467</v>
      </c>
      <c r="B242" s="7" t="s">
        <v>1727</v>
      </c>
      <c r="C242" s="7" t="s">
        <v>740</v>
      </c>
      <c r="D242" s="11">
        <v>0</v>
      </c>
      <c r="E242" s="12">
        <v>0</v>
      </c>
      <c r="F242" s="8">
        <v>21576</v>
      </c>
      <c r="G242" s="11">
        <v>21576</v>
      </c>
      <c r="H242" s="7" t="s">
        <v>5631</v>
      </c>
      <c r="I242" s="6" t="s">
        <v>5631</v>
      </c>
      <c r="J242" s="6" t="s">
        <v>4502</v>
      </c>
    </row>
    <row r="243" spans="1:10" ht="15" customHeight="1">
      <c r="A243" s="7" t="s">
        <v>2467</v>
      </c>
      <c r="B243" s="7" t="s">
        <v>2751</v>
      </c>
      <c r="C243" s="7" t="s">
        <v>740</v>
      </c>
      <c r="D243" s="11">
        <v>0</v>
      </c>
      <c r="E243" s="12">
        <v>0</v>
      </c>
      <c r="F243" s="8">
        <v>23170</v>
      </c>
      <c r="G243" s="11">
        <v>23170</v>
      </c>
      <c r="H243" s="7" t="s">
        <v>5631</v>
      </c>
      <c r="I243" s="6" t="s">
        <v>5631</v>
      </c>
      <c r="J243" s="6" t="s">
        <v>1462</v>
      </c>
    </row>
    <row r="244" spans="1:10" ht="15" customHeight="1">
      <c r="A244" s="7" t="s">
        <v>2467</v>
      </c>
      <c r="B244" s="7" t="s">
        <v>2294</v>
      </c>
      <c r="C244" s="7" t="s">
        <v>740</v>
      </c>
      <c r="D244" s="11">
        <v>0</v>
      </c>
      <c r="E244" s="12">
        <v>0</v>
      </c>
      <c r="F244" s="8">
        <v>28517</v>
      </c>
      <c r="G244" s="11">
        <v>28517</v>
      </c>
      <c r="H244" s="7" t="s">
        <v>5631</v>
      </c>
      <c r="I244" s="6" t="s">
        <v>5631</v>
      </c>
      <c r="J244" s="6" t="s">
        <v>73</v>
      </c>
    </row>
    <row r="245" spans="1:10" ht="15" customHeight="1">
      <c r="A245" s="7" t="s">
        <v>2467</v>
      </c>
      <c r="B245" s="7" t="s">
        <v>5521</v>
      </c>
      <c r="C245" s="7" t="s">
        <v>740</v>
      </c>
      <c r="D245" s="11">
        <v>0</v>
      </c>
      <c r="E245" s="12">
        <v>0</v>
      </c>
      <c r="F245" s="8">
        <v>39453</v>
      </c>
      <c r="G245" s="11">
        <v>39453</v>
      </c>
      <c r="H245" s="7" t="s">
        <v>5631</v>
      </c>
      <c r="I245" s="6" t="s">
        <v>5631</v>
      </c>
      <c r="J245" s="6" t="s">
        <v>242</v>
      </c>
    </row>
    <row r="246" spans="1:10" ht="15" customHeight="1">
      <c r="A246" s="7" t="s">
        <v>2467</v>
      </c>
      <c r="B246" s="7" t="s">
        <v>1359</v>
      </c>
      <c r="C246" s="7" t="s">
        <v>740</v>
      </c>
      <c r="D246" s="11">
        <v>0</v>
      </c>
      <c r="E246" s="12">
        <v>0</v>
      </c>
      <c r="F246" s="8">
        <v>50771</v>
      </c>
      <c r="G246" s="11">
        <v>50771</v>
      </c>
      <c r="H246" s="7" t="s">
        <v>5631</v>
      </c>
      <c r="I246" s="6" t="s">
        <v>5631</v>
      </c>
      <c r="J246" s="6" t="s">
        <v>179</v>
      </c>
    </row>
    <row r="247" spans="1:10" ht="15" customHeight="1">
      <c r="A247" s="7" t="s">
        <v>3243</v>
      </c>
      <c r="B247" s="7" t="s">
        <v>1466</v>
      </c>
      <c r="C247" s="7" t="s">
        <v>4463</v>
      </c>
      <c r="D247" s="11">
        <v>0</v>
      </c>
      <c r="E247" s="12">
        <v>0</v>
      </c>
      <c r="F247" s="8">
        <v>8151</v>
      </c>
      <c r="G247" s="11">
        <v>8151</v>
      </c>
      <c r="H247" s="7" t="s">
        <v>5631</v>
      </c>
      <c r="I247" s="6" t="s">
        <v>5631</v>
      </c>
      <c r="J247" s="6" t="s">
        <v>664</v>
      </c>
    </row>
    <row r="248" spans="1:10" ht="15" customHeight="1">
      <c r="A248" s="7" t="s">
        <v>2266</v>
      </c>
      <c r="B248" s="7" t="s">
        <v>2751</v>
      </c>
      <c r="C248" s="7" t="s">
        <v>4463</v>
      </c>
      <c r="D248" s="11">
        <v>0</v>
      </c>
      <c r="E248" s="12">
        <v>0</v>
      </c>
      <c r="F248" s="8">
        <v>11918</v>
      </c>
      <c r="G248" s="11">
        <v>11918</v>
      </c>
      <c r="H248" s="7" t="s">
        <v>5631</v>
      </c>
      <c r="I248" s="6" t="s">
        <v>5631</v>
      </c>
      <c r="J248" s="6" t="s">
        <v>4903</v>
      </c>
    </row>
    <row r="249" spans="1:10" ht="15" customHeight="1">
      <c r="A249" s="7" t="s">
        <v>2266</v>
      </c>
      <c r="B249" s="7" t="s">
        <v>2294</v>
      </c>
      <c r="C249" s="7" t="s">
        <v>4463</v>
      </c>
      <c r="D249" s="11">
        <v>0</v>
      </c>
      <c r="E249" s="12">
        <v>0</v>
      </c>
      <c r="F249" s="8">
        <v>14775</v>
      </c>
      <c r="G249" s="11">
        <v>14775</v>
      </c>
      <c r="H249" s="7" t="s">
        <v>5631</v>
      </c>
      <c r="I249" s="6" t="s">
        <v>5631</v>
      </c>
      <c r="J249" s="6" t="s">
        <v>3409</v>
      </c>
    </row>
    <row r="250" spans="1:10" ht="15" customHeight="1">
      <c r="A250" s="7" t="s">
        <v>2266</v>
      </c>
      <c r="B250" s="7" t="s">
        <v>76</v>
      </c>
      <c r="C250" s="7" t="s">
        <v>4463</v>
      </c>
      <c r="D250" s="11">
        <v>0</v>
      </c>
      <c r="E250" s="12">
        <v>0</v>
      </c>
      <c r="F250" s="8">
        <v>18964</v>
      </c>
      <c r="G250" s="11">
        <v>18964</v>
      </c>
      <c r="H250" s="7" t="s">
        <v>5631</v>
      </c>
      <c r="I250" s="6" t="s">
        <v>5631</v>
      </c>
      <c r="J250" s="6" t="s">
        <v>1970</v>
      </c>
    </row>
    <row r="251" spans="1:10" ht="15" customHeight="1">
      <c r="A251" s="7" t="s">
        <v>3860</v>
      </c>
      <c r="B251" s="7" t="s">
        <v>4338</v>
      </c>
      <c r="C251" s="7" t="s">
        <v>4463</v>
      </c>
      <c r="D251" s="11">
        <v>0</v>
      </c>
      <c r="E251" s="12">
        <v>0</v>
      </c>
      <c r="F251" s="8">
        <v>49594</v>
      </c>
      <c r="G251" s="11">
        <v>49594</v>
      </c>
      <c r="H251" s="7" t="s">
        <v>5631</v>
      </c>
      <c r="I251" s="6" t="s">
        <v>5631</v>
      </c>
      <c r="J251" s="6" t="s">
        <v>5039</v>
      </c>
    </row>
    <row r="252" spans="1:10" ht="15" customHeight="1">
      <c r="A252" s="7" t="s">
        <v>3860</v>
      </c>
      <c r="B252" s="7" t="s">
        <v>4641</v>
      </c>
      <c r="C252" s="7" t="s">
        <v>4463</v>
      </c>
      <c r="D252" s="11">
        <v>0</v>
      </c>
      <c r="E252" s="12">
        <v>0</v>
      </c>
      <c r="F252" s="8">
        <v>66826</v>
      </c>
      <c r="G252" s="11">
        <v>66826</v>
      </c>
      <c r="H252" s="7" t="s">
        <v>5631</v>
      </c>
      <c r="I252" s="6" t="s">
        <v>5631</v>
      </c>
      <c r="J252" s="6" t="s">
        <v>3552</v>
      </c>
    </row>
    <row r="253" spans="1:10" ht="15" customHeight="1">
      <c r="A253" s="7" t="s">
        <v>4043</v>
      </c>
      <c r="B253" s="7" t="s">
        <v>3998</v>
      </c>
      <c r="C253" s="7" t="s">
        <v>4463</v>
      </c>
      <c r="D253" s="11">
        <v>0</v>
      </c>
      <c r="E253" s="12">
        <v>0</v>
      </c>
      <c r="F253" s="8">
        <v>88164</v>
      </c>
      <c r="G253" s="11">
        <v>88164</v>
      </c>
      <c r="H253" s="7" t="s">
        <v>5631</v>
      </c>
      <c r="I253" s="6" t="s">
        <v>5631</v>
      </c>
      <c r="J253" s="6" t="s">
        <v>2162</v>
      </c>
    </row>
    <row r="254" spans="1:10" ht="15" customHeight="1">
      <c r="A254" s="7" t="s">
        <v>4043</v>
      </c>
      <c r="B254" s="7" t="s">
        <v>3197</v>
      </c>
      <c r="C254" s="7" t="s">
        <v>4463</v>
      </c>
      <c r="D254" s="11">
        <v>0</v>
      </c>
      <c r="E254" s="12">
        <v>0</v>
      </c>
      <c r="F254" s="8">
        <v>123428</v>
      </c>
      <c r="G254" s="11">
        <v>123428</v>
      </c>
      <c r="H254" s="7" t="s">
        <v>5631</v>
      </c>
      <c r="I254" s="6" t="s">
        <v>5631</v>
      </c>
      <c r="J254" s="6" t="s">
        <v>4929</v>
      </c>
    </row>
    <row r="255" spans="1:10" ht="15" customHeight="1">
      <c r="A255" s="7" t="s">
        <v>4425</v>
      </c>
      <c r="B255" s="7" t="s">
        <v>5514</v>
      </c>
      <c r="C255" s="7" t="s">
        <v>740</v>
      </c>
      <c r="D255" s="11">
        <v>0</v>
      </c>
      <c r="E255" s="12">
        <v>0</v>
      </c>
      <c r="F255" s="8">
        <v>286068</v>
      </c>
      <c r="G255" s="11">
        <v>286068</v>
      </c>
      <c r="H255" s="7" t="s">
        <v>5631</v>
      </c>
      <c r="I255" s="6" t="s">
        <v>5631</v>
      </c>
      <c r="J255" s="6" t="s">
        <v>2274</v>
      </c>
    </row>
    <row r="256" spans="1:10" ht="15" customHeight="1">
      <c r="A256" s="7" t="s">
        <v>4425</v>
      </c>
      <c r="B256" s="7" t="s">
        <v>5437</v>
      </c>
      <c r="C256" s="7" t="s">
        <v>740</v>
      </c>
      <c r="D256" s="11">
        <v>0</v>
      </c>
      <c r="E256" s="12">
        <v>0</v>
      </c>
      <c r="F256" s="8">
        <v>376916</v>
      </c>
      <c r="G256" s="11">
        <v>376916</v>
      </c>
      <c r="H256" s="7" t="s">
        <v>5631</v>
      </c>
      <c r="I256" s="6" t="s">
        <v>5631</v>
      </c>
      <c r="J256" s="6" t="s">
        <v>5055</v>
      </c>
    </row>
    <row r="257" spans="1:10" ht="15" customHeight="1">
      <c r="A257" s="7" t="s">
        <v>4425</v>
      </c>
      <c r="B257" s="7" t="s">
        <v>59</v>
      </c>
      <c r="C257" s="7" t="s">
        <v>740</v>
      </c>
      <c r="D257" s="11">
        <v>0</v>
      </c>
      <c r="E257" s="12">
        <v>0</v>
      </c>
      <c r="F257" s="8">
        <v>483333</v>
      </c>
      <c r="G257" s="11">
        <v>483333</v>
      </c>
      <c r="H257" s="7" t="s">
        <v>5631</v>
      </c>
      <c r="I257" s="6" t="s">
        <v>5631</v>
      </c>
      <c r="J257" s="6" t="s">
        <v>2357</v>
      </c>
    </row>
    <row r="258" spans="1:10" ht="15" customHeight="1">
      <c r="A258" s="7" t="s">
        <v>4425</v>
      </c>
      <c r="B258" s="7" t="s">
        <v>1553</v>
      </c>
      <c r="C258" s="7" t="s">
        <v>740</v>
      </c>
      <c r="D258" s="11">
        <v>0</v>
      </c>
      <c r="E258" s="12">
        <v>0</v>
      </c>
      <c r="F258" s="8">
        <v>580000</v>
      </c>
      <c r="G258" s="11">
        <v>580000</v>
      </c>
      <c r="H258" s="7" t="s">
        <v>5631</v>
      </c>
      <c r="I258" s="6" t="s">
        <v>5631</v>
      </c>
      <c r="J258" s="6" t="s">
        <v>1853</v>
      </c>
    </row>
    <row r="259" spans="1:10" ht="15" customHeight="1">
      <c r="A259" s="7" t="s">
        <v>4425</v>
      </c>
      <c r="B259" s="7" t="s">
        <v>219</v>
      </c>
      <c r="C259" s="7" t="s">
        <v>740</v>
      </c>
      <c r="D259" s="11">
        <v>0</v>
      </c>
      <c r="E259" s="12">
        <v>0</v>
      </c>
      <c r="F259" s="8">
        <v>654444</v>
      </c>
      <c r="G259" s="11">
        <v>654444</v>
      </c>
      <c r="H259" s="7" t="s">
        <v>5631</v>
      </c>
      <c r="I259" s="6" t="s">
        <v>5631</v>
      </c>
      <c r="J259" s="6" t="s">
        <v>4721</v>
      </c>
    </row>
    <row r="260" spans="1:10" ht="15" customHeight="1">
      <c r="A260" s="7" t="s">
        <v>4231</v>
      </c>
      <c r="B260" s="7" t="s">
        <v>2127</v>
      </c>
      <c r="C260" s="7" t="s">
        <v>740</v>
      </c>
      <c r="D260" s="11">
        <v>0</v>
      </c>
      <c r="E260" s="12">
        <v>0</v>
      </c>
      <c r="F260" s="8">
        <v>177545</v>
      </c>
      <c r="G260" s="11">
        <v>177545</v>
      </c>
      <c r="H260" s="7" t="s">
        <v>5631</v>
      </c>
      <c r="I260" s="6" t="s">
        <v>5631</v>
      </c>
      <c r="J260" s="6" t="s">
        <v>1222</v>
      </c>
    </row>
    <row r="261" spans="1:10" ht="15" customHeight="1">
      <c r="A261" s="7" t="s">
        <v>852</v>
      </c>
      <c r="B261" s="7" t="s">
        <v>2843</v>
      </c>
      <c r="C261" s="7" t="s">
        <v>4463</v>
      </c>
      <c r="D261" s="11">
        <v>0</v>
      </c>
      <c r="E261" s="12">
        <v>0</v>
      </c>
      <c r="F261" s="8">
        <v>39828</v>
      </c>
      <c r="G261" s="11">
        <v>39828</v>
      </c>
      <c r="H261" s="7" t="s">
        <v>5631</v>
      </c>
      <c r="I261" s="6" t="s">
        <v>5631</v>
      </c>
      <c r="J261" s="6" t="s">
        <v>925</v>
      </c>
    </row>
    <row r="262" spans="1:10" ht="15" customHeight="1">
      <c r="A262" s="7" t="s">
        <v>852</v>
      </c>
      <c r="B262" s="7" t="s">
        <v>4427</v>
      </c>
      <c r="C262" s="7" t="s">
        <v>4463</v>
      </c>
      <c r="D262" s="11">
        <v>0</v>
      </c>
      <c r="E262" s="12">
        <v>0</v>
      </c>
      <c r="F262" s="8">
        <v>48129</v>
      </c>
      <c r="G262" s="11">
        <v>48129</v>
      </c>
      <c r="H262" s="7" t="s">
        <v>5631</v>
      </c>
      <c r="I262" s="6" t="s">
        <v>5631</v>
      </c>
      <c r="J262" s="6" t="s">
        <v>611</v>
      </c>
    </row>
    <row r="263" spans="1:10" ht="15" customHeight="1">
      <c r="A263" s="7" t="s">
        <v>852</v>
      </c>
      <c r="B263" s="7" t="s">
        <v>652</v>
      </c>
      <c r="C263" s="7" t="s">
        <v>4463</v>
      </c>
      <c r="D263" s="11">
        <v>0</v>
      </c>
      <c r="E263" s="12">
        <v>0</v>
      </c>
      <c r="F263" s="8">
        <v>59405</v>
      </c>
      <c r="G263" s="11">
        <v>59405</v>
      </c>
      <c r="H263" s="7" t="s">
        <v>5631</v>
      </c>
      <c r="I263" s="6" t="s">
        <v>5631</v>
      </c>
      <c r="J263" s="6" t="s">
        <v>1695</v>
      </c>
    </row>
    <row r="264" spans="1:10" ht="15" customHeight="1">
      <c r="A264" s="7" t="s">
        <v>852</v>
      </c>
      <c r="B264" s="7" t="s">
        <v>216</v>
      </c>
      <c r="C264" s="7" t="s">
        <v>4463</v>
      </c>
      <c r="D264" s="11">
        <v>0</v>
      </c>
      <c r="E264" s="12">
        <v>0</v>
      </c>
      <c r="F264" s="8">
        <v>69259</v>
      </c>
      <c r="G264" s="11">
        <v>69259</v>
      </c>
      <c r="H264" s="7" t="s">
        <v>5631</v>
      </c>
      <c r="I264" s="6" t="s">
        <v>5631</v>
      </c>
      <c r="J264" s="6" t="s">
        <v>313</v>
      </c>
    </row>
    <row r="265" spans="1:10" ht="15" customHeight="1">
      <c r="A265" s="7" t="s">
        <v>2538</v>
      </c>
      <c r="B265" s="7" t="s">
        <v>1510</v>
      </c>
      <c r="C265" s="7" t="s">
        <v>4463</v>
      </c>
      <c r="D265" s="11">
        <v>0</v>
      </c>
      <c r="E265" s="12">
        <v>0</v>
      </c>
      <c r="F265" s="8">
        <v>1764</v>
      </c>
      <c r="G265" s="11">
        <v>1764</v>
      </c>
      <c r="H265" s="7" t="s">
        <v>5631</v>
      </c>
      <c r="I265" s="6" t="s">
        <v>5631</v>
      </c>
      <c r="J265" s="6" t="s">
        <v>5350</v>
      </c>
    </row>
    <row r="266" spans="1:10" ht="15" customHeight="1">
      <c r="A266" s="7" t="s">
        <v>2538</v>
      </c>
      <c r="B266" s="7" t="s">
        <v>1073</v>
      </c>
      <c r="C266" s="7" t="s">
        <v>4463</v>
      </c>
      <c r="D266" s="11">
        <v>0</v>
      </c>
      <c r="E266" s="12">
        <v>0</v>
      </c>
      <c r="F266" s="8">
        <v>2400</v>
      </c>
      <c r="G266" s="11">
        <v>2400</v>
      </c>
      <c r="H266" s="7" t="s">
        <v>5631</v>
      </c>
      <c r="I266" s="6" t="s">
        <v>5631</v>
      </c>
      <c r="J266" s="6" t="s">
        <v>2621</v>
      </c>
    </row>
    <row r="267" spans="1:10" ht="15" customHeight="1">
      <c r="A267" s="7" t="s">
        <v>4227</v>
      </c>
      <c r="B267" s="7" t="s">
        <v>253</v>
      </c>
      <c r="C267" s="7" t="s">
        <v>4463</v>
      </c>
      <c r="D267" s="11">
        <v>0</v>
      </c>
      <c r="E267" s="12">
        <v>0</v>
      </c>
      <c r="F267" s="8">
        <v>3493854</v>
      </c>
      <c r="G267" s="11">
        <v>3493854</v>
      </c>
      <c r="H267" s="7" t="s">
        <v>5631</v>
      </c>
      <c r="I267" s="6" t="s">
        <v>5631</v>
      </c>
      <c r="J267" s="6" t="s">
        <v>1003</v>
      </c>
    </row>
    <row r="268" spans="1:10" ht="15" customHeight="1">
      <c r="A268" s="7" t="s">
        <v>5182</v>
      </c>
      <c r="B268" s="7" t="s">
        <v>3239</v>
      </c>
      <c r="C268" s="7" t="s">
        <v>4463</v>
      </c>
      <c r="D268" s="11">
        <v>0</v>
      </c>
      <c r="E268" s="12">
        <v>0</v>
      </c>
      <c r="F268" s="8">
        <v>82681</v>
      </c>
      <c r="G268" s="11">
        <v>82681</v>
      </c>
      <c r="H268" s="7" t="s">
        <v>5631</v>
      </c>
      <c r="I268" s="6" t="s">
        <v>5631</v>
      </c>
      <c r="J268" s="6" t="s">
        <v>4595</v>
      </c>
    </row>
    <row r="269" spans="1:10" ht="15" customHeight="1">
      <c r="A269" s="7" t="s">
        <v>5182</v>
      </c>
      <c r="B269" s="7" t="s">
        <v>4982</v>
      </c>
      <c r="C269" s="7" t="s">
        <v>4463</v>
      </c>
      <c r="D269" s="11">
        <v>0</v>
      </c>
      <c r="E269" s="12">
        <v>0</v>
      </c>
      <c r="F269" s="8">
        <v>105196</v>
      </c>
      <c r="G269" s="11">
        <v>105196</v>
      </c>
      <c r="H269" s="7" t="s">
        <v>5631</v>
      </c>
      <c r="I269" s="6" t="s">
        <v>5631</v>
      </c>
      <c r="J269" s="6" t="s">
        <v>5141</v>
      </c>
    </row>
    <row r="270" spans="1:10" ht="15" customHeight="1">
      <c r="A270" s="7" t="s">
        <v>4935</v>
      </c>
      <c r="B270" s="7" t="s">
        <v>3429</v>
      </c>
      <c r="C270" s="7" t="s">
        <v>4463</v>
      </c>
      <c r="D270" s="11">
        <v>0</v>
      </c>
      <c r="E270" s="12">
        <v>0</v>
      </c>
      <c r="F270" s="8">
        <v>123145</v>
      </c>
      <c r="G270" s="11">
        <v>123145</v>
      </c>
      <c r="H270" s="7" t="s">
        <v>5631</v>
      </c>
      <c r="I270" s="6" t="s">
        <v>5631</v>
      </c>
      <c r="J270" s="6" t="s">
        <v>2968</v>
      </c>
    </row>
    <row r="271" spans="1:10" ht="15" customHeight="1">
      <c r="A271" s="7" t="s">
        <v>4935</v>
      </c>
      <c r="B271" s="7" t="s">
        <v>4954</v>
      </c>
      <c r="C271" s="7" t="s">
        <v>4463</v>
      </c>
      <c r="D271" s="11">
        <v>0</v>
      </c>
      <c r="E271" s="12">
        <v>0</v>
      </c>
      <c r="F271" s="8">
        <v>229871</v>
      </c>
      <c r="G271" s="11">
        <v>229871</v>
      </c>
      <c r="H271" s="7" t="s">
        <v>5631</v>
      </c>
      <c r="I271" s="6" t="s">
        <v>5631</v>
      </c>
      <c r="J271" s="6" t="s">
        <v>4890</v>
      </c>
    </row>
    <row r="272" spans="1:10" ht="15" customHeight="1">
      <c r="A272" s="7" t="s">
        <v>4935</v>
      </c>
      <c r="B272" s="7" t="s">
        <v>1048</v>
      </c>
      <c r="C272" s="7" t="s">
        <v>4463</v>
      </c>
      <c r="D272" s="11">
        <v>0</v>
      </c>
      <c r="E272" s="12">
        <v>0</v>
      </c>
      <c r="F272" s="8">
        <v>385855</v>
      </c>
      <c r="G272" s="11">
        <v>385855</v>
      </c>
      <c r="H272" s="7" t="s">
        <v>5631</v>
      </c>
      <c r="I272" s="6" t="s">
        <v>5631</v>
      </c>
      <c r="J272" s="6" t="s">
        <v>5191</v>
      </c>
    </row>
    <row r="273" spans="1:10" ht="15" customHeight="1">
      <c r="A273" s="7" t="s">
        <v>4935</v>
      </c>
      <c r="B273" s="7" t="s">
        <v>580</v>
      </c>
      <c r="C273" s="7" t="s">
        <v>4463</v>
      </c>
      <c r="D273" s="11">
        <v>0</v>
      </c>
      <c r="E273" s="12">
        <v>0</v>
      </c>
      <c r="F273" s="8">
        <v>591163</v>
      </c>
      <c r="G273" s="11">
        <v>591163</v>
      </c>
      <c r="H273" s="7" t="s">
        <v>5631</v>
      </c>
      <c r="I273" s="6" t="s">
        <v>5631</v>
      </c>
      <c r="J273" s="6" t="s">
        <v>2373</v>
      </c>
    </row>
    <row r="274" spans="1:10" ht="15" customHeight="1">
      <c r="A274" s="7" t="s">
        <v>4444</v>
      </c>
      <c r="B274" s="7" t="s">
        <v>157</v>
      </c>
      <c r="C274" s="7" t="s">
        <v>4463</v>
      </c>
      <c r="D274" s="11">
        <v>0</v>
      </c>
      <c r="E274" s="12">
        <v>0</v>
      </c>
      <c r="F274" s="8">
        <v>196479</v>
      </c>
      <c r="G274" s="11">
        <v>196479</v>
      </c>
      <c r="H274" s="7" t="s">
        <v>5631</v>
      </c>
      <c r="I274" s="6" t="s">
        <v>5631</v>
      </c>
      <c r="J274" s="6" t="s">
        <v>893</v>
      </c>
    </row>
    <row r="275" spans="1:10" ht="15" customHeight="1">
      <c r="A275" s="7" t="s">
        <v>2824</v>
      </c>
      <c r="B275" s="7" t="s">
        <v>4440</v>
      </c>
      <c r="C275" s="7" t="s">
        <v>4463</v>
      </c>
      <c r="D275" s="11">
        <v>0</v>
      </c>
      <c r="E275" s="12">
        <v>0</v>
      </c>
      <c r="F275" s="8">
        <v>296430</v>
      </c>
      <c r="G275" s="11">
        <v>296430</v>
      </c>
      <c r="H275" s="7" t="s">
        <v>5631</v>
      </c>
      <c r="I275" s="6" t="s">
        <v>5631</v>
      </c>
      <c r="J275" s="6" t="s">
        <v>1547</v>
      </c>
    </row>
    <row r="276" spans="1:10" ht="15" customHeight="1">
      <c r="A276" s="7" t="s">
        <v>4883</v>
      </c>
      <c r="B276" s="7" t="s">
        <v>4092</v>
      </c>
      <c r="C276" s="7" t="s">
        <v>4463</v>
      </c>
      <c r="D276" s="11">
        <v>0</v>
      </c>
      <c r="E276" s="12">
        <v>0</v>
      </c>
      <c r="F276" s="8">
        <v>65000</v>
      </c>
      <c r="G276" s="11">
        <v>65000</v>
      </c>
      <c r="H276" s="7" t="s">
        <v>5631</v>
      </c>
      <c r="I276" s="6" t="s">
        <v>5631</v>
      </c>
      <c r="J276" s="6" t="s">
        <v>2566</v>
      </c>
    </row>
    <row r="277" spans="1:10" ht="15" customHeight="1">
      <c r="A277" s="7" t="s">
        <v>4883</v>
      </c>
      <c r="B277" s="7" t="s">
        <v>4440</v>
      </c>
      <c r="C277" s="7" t="s">
        <v>4463</v>
      </c>
      <c r="D277" s="11">
        <v>0</v>
      </c>
      <c r="E277" s="12">
        <v>0</v>
      </c>
      <c r="F277" s="8">
        <v>60000</v>
      </c>
      <c r="G277" s="11">
        <v>60000</v>
      </c>
      <c r="H277" s="7" t="s">
        <v>5631</v>
      </c>
      <c r="I277" s="6" t="s">
        <v>5631</v>
      </c>
      <c r="J277" s="6" t="s">
        <v>2859</v>
      </c>
    </row>
    <row r="278" spans="1:10" ht="15" customHeight="1">
      <c r="A278" s="7" t="s">
        <v>1498</v>
      </c>
      <c r="B278" s="7" t="s">
        <v>4092</v>
      </c>
      <c r="C278" s="7" t="s">
        <v>4463</v>
      </c>
      <c r="D278" s="11">
        <v>0</v>
      </c>
      <c r="E278" s="12">
        <v>0</v>
      </c>
      <c r="F278" s="8">
        <v>63357</v>
      </c>
      <c r="G278" s="11">
        <v>63357</v>
      </c>
      <c r="H278" s="7" t="s">
        <v>5631</v>
      </c>
      <c r="I278" s="6" t="s">
        <v>5631</v>
      </c>
      <c r="J278" s="6" t="s">
        <v>3904</v>
      </c>
    </row>
    <row r="279" spans="1:10" ht="15" customHeight="1">
      <c r="A279" s="7" t="s">
        <v>1571</v>
      </c>
      <c r="B279" s="7" t="s">
        <v>5283</v>
      </c>
      <c r="C279" s="7" t="s">
        <v>4463</v>
      </c>
      <c r="D279" s="11">
        <v>0</v>
      </c>
      <c r="E279" s="12">
        <v>0</v>
      </c>
      <c r="F279" s="8">
        <v>205922</v>
      </c>
      <c r="G279" s="11">
        <v>205922</v>
      </c>
      <c r="H279" s="7" t="s">
        <v>5631</v>
      </c>
      <c r="I279" s="6" t="s">
        <v>5631</v>
      </c>
      <c r="J279" s="6" t="s">
        <v>5553</v>
      </c>
    </row>
    <row r="280" spans="1:10" ht="15" customHeight="1">
      <c r="A280" s="7" t="s">
        <v>2638</v>
      </c>
      <c r="B280" s="7" t="s">
        <v>3209</v>
      </c>
      <c r="C280" s="7" t="s">
        <v>740</v>
      </c>
      <c r="D280" s="11">
        <v>0</v>
      </c>
      <c r="E280" s="12">
        <v>0</v>
      </c>
      <c r="F280" s="8">
        <v>167670</v>
      </c>
      <c r="G280" s="11">
        <v>167670</v>
      </c>
      <c r="H280" s="7" t="s">
        <v>5631</v>
      </c>
      <c r="I280" s="6" t="s">
        <v>5631</v>
      </c>
      <c r="J280" s="6" t="s">
        <v>5554</v>
      </c>
    </row>
    <row r="281" spans="1:10" ht="15" customHeight="1">
      <c r="A281" s="7" t="s">
        <v>2638</v>
      </c>
      <c r="B281" s="7" t="s">
        <v>1186</v>
      </c>
      <c r="C281" s="7" t="s">
        <v>740</v>
      </c>
      <c r="D281" s="11">
        <v>0</v>
      </c>
      <c r="E281" s="12">
        <v>0</v>
      </c>
      <c r="F281" s="8">
        <v>224957</v>
      </c>
      <c r="G281" s="11">
        <v>224957</v>
      </c>
      <c r="H281" s="7" t="s">
        <v>5631</v>
      </c>
      <c r="I281" s="6" t="s">
        <v>5631</v>
      </c>
      <c r="J281" s="6" t="s">
        <v>1157</v>
      </c>
    </row>
    <row r="282" spans="1:10" ht="15" customHeight="1">
      <c r="A282" s="7" t="s">
        <v>2638</v>
      </c>
      <c r="B282" s="7" t="s">
        <v>804</v>
      </c>
      <c r="C282" s="7" t="s">
        <v>740</v>
      </c>
      <c r="D282" s="11">
        <v>0</v>
      </c>
      <c r="E282" s="12">
        <v>0</v>
      </c>
      <c r="F282" s="8">
        <v>311128</v>
      </c>
      <c r="G282" s="11">
        <v>311128</v>
      </c>
      <c r="H282" s="7" t="s">
        <v>5631</v>
      </c>
      <c r="I282" s="6" t="s">
        <v>5631</v>
      </c>
      <c r="J282" s="6" t="s">
        <v>4549</v>
      </c>
    </row>
    <row r="283" spans="1:10" ht="15" customHeight="1">
      <c r="A283" s="7" t="s">
        <v>2638</v>
      </c>
      <c r="B283" s="7" t="s">
        <v>5560</v>
      </c>
      <c r="C283" s="7" t="s">
        <v>740</v>
      </c>
      <c r="D283" s="11">
        <v>0</v>
      </c>
      <c r="E283" s="12">
        <v>0</v>
      </c>
      <c r="F283" s="8">
        <v>353770</v>
      </c>
      <c r="G283" s="11">
        <v>353770</v>
      </c>
      <c r="H283" s="7" t="s">
        <v>5631</v>
      </c>
      <c r="I283" s="6" t="s">
        <v>5631</v>
      </c>
      <c r="J283" s="6" t="s">
        <v>193</v>
      </c>
    </row>
    <row r="284" spans="1:10" ht="15" customHeight="1">
      <c r="A284" s="7" t="s">
        <v>2638</v>
      </c>
      <c r="B284" s="7" t="s">
        <v>195</v>
      </c>
      <c r="C284" s="7" t="s">
        <v>740</v>
      </c>
      <c r="D284" s="11">
        <v>0</v>
      </c>
      <c r="E284" s="12">
        <v>0</v>
      </c>
      <c r="F284" s="8">
        <v>385356</v>
      </c>
      <c r="G284" s="11">
        <v>385356</v>
      </c>
      <c r="H284" s="7" t="s">
        <v>5631</v>
      </c>
      <c r="I284" s="6" t="s">
        <v>5631</v>
      </c>
      <c r="J284" s="6" t="s">
        <v>1534</v>
      </c>
    </row>
    <row r="285" spans="1:10" ht="15" customHeight="1">
      <c r="A285" s="7" t="s">
        <v>2638</v>
      </c>
      <c r="B285" s="7" t="s">
        <v>2310</v>
      </c>
      <c r="C285" s="7" t="s">
        <v>740</v>
      </c>
      <c r="D285" s="11">
        <v>0</v>
      </c>
      <c r="E285" s="12">
        <v>0</v>
      </c>
      <c r="F285" s="8">
        <v>452004</v>
      </c>
      <c r="G285" s="11">
        <v>452004</v>
      </c>
      <c r="H285" s="7" t="s">
        <v>5631</v>
      </c>
      <c r="I285" s="6" t="s">
        <v>5631</v>
      </c>
      <c r="J285" s="6" t="s">
        <v>1885</v>
      </c>
    </row>
    <row r="286" spans="1:10" ht="15" customHeight="1">
      <c r="A286" s="7" t="s">
        <v>3009</v>
      </c>
      <c r="B286" s="7" t="s">
        <v>3835</v>
      </c>
      <c r="C286" s="7" t="s">
        <v>740</v>
      </c>
      <c r="D286" s="11">
        <v>0</v>
      </c>
      <c r="E286" s="12">
        <v>0</v>
      </c>
      <c r="F286" s="8">
        <v>22545</v>
      </c>
      <c r="G286" s="11">
        <v>22545</v>
      </c>
      <c r="H286" s="7" t="s">
        <v>5631</v>
      </c>
      <c r="I286" s="6" t="s">
        <v>5631</v>
      </c>
      <c r="J286" s="6" t="s">
        <v>1971</v>
      </c>
    </row>
    <row r="287" spans="1:10" ht="15" customHeight="1">
      <c r="A287" s="7" t="s">
        <v>3009</v>
      </c>
      <c r="B287" s="7" t="s">
        <v>5070</v>
      </c>
      <c r="C287" s="7" t="s">
        <v>740</v>
      </c>
      <c r="D287" s="11">
        <v>0</v>
      </c>
      <c r="E287" s="12">
        <v>0</v>
      </c>
      <c r="F287" s="8">
        <v>27927</v>
      </c>
      <c r="G287" s="11">
        <v>27927</v>
      </c>
      <c r="H287" s="7" t="s">
        <v>5631</v>
      </c>
      <c r="I287" s="6" t="s">
        <v>5631</v>
      </c>
      <c r="J287" s="6" t="s">
        <v>653</v>
      </c>
    </row>
    <row r="288" spans="1:10" ht="15" customHeight="1">
      <c r="A288" s="7" t="s">
        <v>3009</v>
      </c>
      <c r="B288" s="7" t="s">
        <v>4682</v>
      </c>
      <c r="C288" s="7" t="s">
        <v>740</v>
      </c>
      <c r="D288" s="11">
        <v>0</v>
      </c>
      <c r="E288" s="12">
        <v>0</v>
      </c>
      <c r="F288" s="8">
        <v>33310</v>
      </c>
      <c r="G288" s="11">
        <v>33310</v>
      </c>
      <c r="H288" s="7" t="s">
        <v>5631</v>
      </c>
      <c r="I288" s="6" t="s">
        <v>5631</v>
      </c>
      <c r="J288" s="6" t="s">
        <v>10</v>
      </c>
    </row>
    <row r="289" spans="1:10" ht="15" customHeight="1">
      <c r="A289" s="7" t="s">
        <v>3009</v>
      </c>
      <c r="B289" s="7" t="s">
        <v>4197</v>
      </c>
      <c r="C289" s="7" t="s">
        <v>740</v>
      </c>
      <c r="D289" s="11">
        <v>0</v>
      </c>
      <c r="E289" s="12">
        <v>0</v>
      </c>
      <c r="F289" s="8">
        <v>38692</v>
      </c>
      <c r="G289" s="11">
        <v>38692</v>
      </c>
      <c r="H289" s="7" t="s">
        <v>5631</v>
      </c>
      <c r="I289" s="6" t="s">
        <v>5631</v>
      </c>
      <c r="J289" s="6" t="s">
        <v>1256</v>
      </c>
    </row>
    <row r="290" spans="1:10" ht="15" customHeight="1">
      <c r="A290" s="7" t="s">
        <v>3254</v>
      </c>
      <c r="B290" s="7" t="s">
        <v>2301</v>
      </c>
      <c r="C290" s="7" t="s">
        <v>4463</v>
      </c>
      <c r="D290" s="11">
        <v>0</v>
      </c>
      <c r="E290" s="12">
        <v>0</v>
      </c>
      <c r="F290" s="8">
        <v>4510</v>
      </c>
      <c r="G290" s="11">
        <v>4510</v>
      </c>
      <c r="H290" s="7" t="s">
        <v>5631</v>
      </c>
      <c r="I290" s="6" t="s">
        <v>5631</v>
      </c>
      <c r="J290" s="6" t="s">
        <v>544</v>
      </c>
    </row>
    <row r="291" spans="1:10" ht="15" customHeight="1">
      <c r="A291" s="7" t="s">
        <v>3254</v>
      </c>
      <c r="B291" s="7" t="s">
        <v>5233</v>
      </c>
      <c r="C291" s="7" t="s">
        <v>4463</v>
      </c>
      <c r="D291" s="11">
        <v>0</v>
      </c>
      <c r="E291" s="12">
        <v>0</v>
      </c>
      <c r="F291" s="8">
        <v>7681</v>
      </c>
      <c r="G291" s="11">
        <v>7681</v>
      </c>
      <c r="H291" s="7" t="s">
        <v>5631</v>
      </c>
      <c r="I291" s="6" t="s">
        <v>5631</v>
      </c>
      <c r="J291" s="6" t="s">
        <v>3913</v>
      </c>
    </row>
    <row r="292" spans="1:10" ht="15" customHeight="1">
      <c r="A292" s="7" t="s">
        <v>3254</v>
      </c>
      <c r="B292" s="7" t="s">
        <v>1546</v>
      </c>
      <c r="C292" s="7" t="s">
        <v>4463</v>
      </c>
      <c r="D292" s="11">
        <v>0</v>
      </c>
      <c r="E292" s="12">
        <v>0</v>
      </c>
      <c r="F292" s="8">
        <v>9033</v>
      </c>
      <c r="G292" s="11">
        <v>9033</v>
      </c>
      <c r="H292" s="7" t="s">
        <v>5631</v>
      </c>
      <c r="I292" s="6" t="s">
        <v>5631</v>
      </c>
      <c r="J292" s="6" t="s">
        <v>4663</v>
      </c>
    </row>
    <row r="293" spans="1:10" ht="15" customHeight="1">
      <c r="A293" s="7" t="s">
        <v>3254</v>
      </c>
      <c r="B293" s="7" t="s">
        <v>2183</v>
      </c>
      <c r="C293" s="7" t="s">
        <v>4463</v>
      </c>
      <c r="D293" s="11">
        <v>0</v>
      </c>
      <c r="E293" s="12">
        <v>0</v>
      </c>
      <c r="F293" s="8">
        <v>10868</v>
      </c>
      <c r="G293" s="11">
        <v>10868</v>
      </c>
      <c r="H293" s="7" t="s">
        <v>5631</v>
      </c>
      <c r="I293" s="6" t="s">
        <v>5631</v>
      </c>
      <c r="J293" s="6" t="s">
        <v>3242</v>
      </c>
    </row>
    <row r="294" spans="1:10" ht="15" customHeight="1">
      <c r="A294" s="7" t="s">
        <v>3254</v>
      </c>
      <c r="B294" s="7" t="s">
        <v>2018</v>
      </c>
      <c r="C294" s="7" t="s">
        <v>4463</v>
      </c>
      <c r="D294" s="11">
        <v>0</v>
      </c>
      <c r="E294" s="12">
        <v>0</v>
      </c>
      <c r="F294" s="8">
        <v>12432</v>
      </c>
      <c r="G294" s="11">
        <v>12432</v>
      </c>
      <c r="H294" s="7" t="s">
        <v>5631</v>
      </c>
      <c r="I294" s="6" t="s">
        <v>5631</v>
      </c>
      <c r="J294" s="6" t="s">
        <v>1821</v>
      </c>
    </row>
    <row r="295" spans="1:10" ht="15" customHeight="1">
      <c r="A295" s="7" t="s">
        <v>3254</v>
      </c>
      <c r="B295" s="7" t="s">
        <v>3700</v>
      </c>
      <c r="C295" s="7" t="s">
        <v>4463</v>
      </c>
      <c r="D295" s="11">
        <v>0</v>
      </c>
      <c r="E295" s="12">
        <v>0</v>
      </c>
      <c r="F295" s="8">
        <v>13990</v>
      </c>
      <c r="G295" s="11">
        <v>13990</v>
      </c>
      <c r="H295" s="7" t="s">
        <v>5631</v>
      </c>
      <c r="I295" s="6" t="s">
        <v>5631</v>
      </c>
      <c r="J295" s="6" t="s">
        <v>4871</v>
      </c>
    </row>
    <row r="296" spans="1:10" ht="15" customHeight="1">
      <c r="A296" s="7" t="s">
        <v>2147</v>
      </c>
      <c r="B296" s="7" t="s">
        <v>1324</v>
      </c>
      <c r="C296" s="7" t="s">
        <v>740</v>
      </c>
      <c r="D296" s="11">
        <v>0</v>
      </c>
      <c r="E296" s="12">
        <v>0</v>
      </c>
      <c r="F296" s="8">
        <v>71891</v>
      </c>
      <c r="G296" s="11">
        <v>71891</v>
      </c>
      <c r="H296" s="7" t="s">
        <v>5631</v>
      </c>
      <c r="I296" s="6" t="s">
        <v>5631</v>
      </c>
      <c r="J296" s="6" t="s">
        <v>4669</v>
      </c>
    </row>
    <row r="297" spans="1:10" ht="15" customHeight="1">
      <c r="A297" s="7" t="s">
        <v>2147</v>
      </c>
      <c r="B297" s="7" t="s">
        <v>1326</v>
      </c>
      <c r="C297" s="7" t="s">
        <v>740</v>
      </c>
      <c r="D297" s="11">
        <v>0</v>
      </c>
      <c r="E297" s="12">
        <v>0</v>
      </c>
      <c r="F297" s="8">
        <v>67046</v>
      </c>
      <c r="G297" s="11">
        <v>67046</v>
      </c>
      <c r="H297" s="7" t="s">
        <v>5631</v>
      </c>
      <c r="I297" s="6" t="s">
        <v>5631</v>
      </c>
      <c r="J297" s="6" t="s">
        <v>1470</v>
      </c>
    </row>
    <row r="298" spans="1:10" ht="15" customHeight="1">
      <c r="A298" s="7" t="s">
        <v>225</v>
      </c>
      <c r="B298" s="7" t="s">
        <v>818</v>
      </c>
      <c r="C298" s="7" t="s">
        <v>740</v>
      </c>
      <c r="D298" s="11">
        <v>0</v>
      </c>
      <c r="E298" s="12">
        <v>0</v>
      </c>
      <c r="F298" s="8">
        <v>2331</v>
      </c>
      <c r="G298" s="11">
        <v>2331</v>
      </c>
      <c r="H298" s="7" t="s">
        <v>5631</v>
      </c>
      <c r="I298" s="6" t="s">
        <v>5631</v>
      </c>
      <c r="J298" s="6" t="s">
        <v>2418</v>
      </c>
    </row>
    <row r="299" spans="1:10" ht="15" customHeight="1">
      <c r="A299" s="7" t="s">
        <v>4543</v>
      </c>
      <c r="B299" s="7" t="s">
        <v>2253</v>
      </c>
      <c r="C299" s="7" t="s">
        <v>740</v>
      </c>
      <c r="D299" s="11">
        <v>0</v>
      </c>
      <c r="E299" s="12">
        <v>0</v>
      </c>
      <c r="F299" s="8">
        <v>142213</v>
      </c>
      <c r="G299" s="11">
        <v>142213</v>
      </c>
      <c r="H299" s="7" t="s">
        <v>5631</v>
      </c>
      <c r="I299" s="6" t="s">
        <v>5631</v>
      </c>
      <c r="J299" s="6" t="s">
        <v>2721</v>
      </c>
    </row>
    <row r="300" spans="1:10" ht="15" customHeight="1">
      <c r="A300" s="7" t="s">
        <v>4543</v>
      </c>
      <c r="B300" s="7" t="s">
        <v>2738</v>
      </c>
      <c r="C300" s="7" t="s">
        <v>740</v>
      </c>
      <c r="D300" s="11">
        <v>0</v>
      </c>
      <c r="E300" s="12">
        <v>0</v>
      </c>
      <c r="F300" s="8">
        <v>196833</v>
      </c>
      <c r="G300" s="11">
        <v>196833</v>
      </c>
      <c r="H300" s="7" t="s">
        <v>5631</v>
      </c>
      <c r="I300" s="6" t="s">
        <v>5631</v>
      </c>
      <c r="J300" s="6" t="s">
        <v>4754</v>
      </c>
    </row>
    <row r="301" spans="1:10" ht="15" customHeight="1">
      <c r="A301" s="7" t="s">
        <v>4543</v>
      </c>
      <c r="B301" s="7" t="s">
        <v>1579</v>
      </c>
      <c r="C301" s="7" t="s">
        <v>740</v>
      </c>
      <c r="D301" s="11">
        <v>0</v>
      </c>
      <c r="E301" s="12">
        <v>0</v>
      </c>
      <c r="F301" s="8">
        <v>215264</v>
      </c>
      <c r="G301" s="11">
        <v>215264</v>
      </c>
      <c r="H301" s="7" t="s">
        <v>5631</v>
      </c>
      <c r="I301" s="6" t="s">
        <v>5631</v>
      </c>
      <c r="J301" s="6" t="s">
        <v>2966</v>
      </c>
    </row>
    <row r="302" spans="1:10" ht="15" customHeight="1">
      <c r="A302" s="7" t="s">
        <v>4543</v>
      </c>
      <c r="B302" s="7" t="s">
        <v>1484</v>
      </c>
      <c r="C302" s="7" t="s">
        <v>740</v>
      </c>
      <c r="D302" s="11">
        <v>0</v>
      </c>
      <c r="E302" s="12">
        <v>0</v>
      </c>
      <c r="F302" s="8">
        <v>279460</v>
      </c>
      <c r="G302" s="11">
        <v>279460</v>
      </c>
      <c r="H302" s="7" t="s">
        <v>5631</v>
      </c>
      <c r="I302" s="6" t="s">
        <v>5631</v>
      </c>
      <c r="J302" s="6" t="s">
        <v>3418</v>
      </c>
    </row>
    <row r="303" spans="1:10" ht="15" customHeight="1">
      <c r="A303" s="7" t="s">
        <v>4543</v>
      </c>
      <c r="B303" s="7" t="s">
        <v>4909</v>
      </c>
      <c r="C303" s="7" t="s">
        <v>740</v>
      </c>
      <c r="D303" s="11">
        <v>0</v>
      </c>
      <c r="E303" s="12">
        <v>0</v>
      </c>
      <c r="F303" s="8">
        <v>280000</v>
      </c>
      <c r="G303" s="11">
        <v>280000</v>
      </c>
      <c r="H303" s="7" t="s">
        <v>5631</v>
      </c>
      <c r="I303" s="6" t="s">
        <v>5631</v>
      </c>
      <c r="J303" s="6" t="s">
        <v>5523</v>
      </c>
    </row>
    <row r="304" spans="1:10" ht="15" customHeight="1">
      <c r="A304" s="7" t="s">
        <v>4543</v>
      </c>
      <c r="B304" s="7" t="s">
        <v>2759</v>
      </c>
      <c r="C304" s="7" t="s">
        <v>740</v>
      </c>
      <c r="D304" s="11">
        <v>0</v>
      </c>
      <c r="E304" s="12">
        <v>0</v>
      </c>
      <c r="F304" s="8">
        <v>362273</v>
      </c>
      <c r="G304" s="11">
        <v>362273</v>
      </c>
      <c r="H304" s="7" t="s">
        <v>5631</v>
      </c>
      <c r="I304" s="6" t="s">
        <v>5631</v>
      </c>
      <c r="J304" s="6" t="s">
        <v>4722</v>
      </c>
    </row>
    <row r="305" spans="1:10" ht="15" customHeight="1">
      <c r="A305" s="7" t="s">
        <v>4543</v>
      </c>
      <c r="B305" s="7" t="s">
        <v>2647</v>
      </c>
      <c r="C305" s="7" t="s">
        <v>740</v>
      </c>
      <c r="D305" s="11">
        <v>0</v>
      </c>
      <c r="E305" s="12">
        <v>0</v>
      </c>
      <c r="F305" s="8">
        <v>410000</v>
      </c>
      <c r="G305" s="11">
        <v>410000</v>
      </c>
      <c r="H305" s="7" t="s">
        <v>5631</v>
      </c>
      <c r="I305" s="6" t="s">
        <v>5631</v>
      </c>
      <c r="J305" s="6" t="s">
        <v>4536</v>
      </c>
    </row>
    <row r="306" spans="1:10" ht="15" customHeight="1">
      <c r="A306" s="7" t="s">
        <v>4543</v>
      </c>
      <c r="B306" s="7" t="s">
        <v>1301</v>
      </c>
      <c r="C306" s="7" t="s">
        <v>740</v>
      </c>
      <c r="D306" s="11">
        <v>0</v>
      </c>
      <c r="E306" s="12">
        <v>0</v>
      </c>
      <c r="F306" s="8">
        <v>427500</v>
      </c>
      <c r="G306" s="11">
        <v>427500</v>
      </c>
      <c r="H306" s="7" t="s">
        <v>5631</v>
      </c>
      <c r="I306" s="6" t="s">
        <v>5631</v>
      </c>
      <c r="J306" s="6" t="s">
        <v>45</v>
      </c>
    </row>
    <row r="307" spans="1:10" ht="15" customHeight="1">
      <c r="A307" s="7" t="s">
        <v>4590</v>
      </c>
      <c r="B307" s="7" t="s">
        <v>3651</v>
      </c>
      <c r="C307" s="7" t="s">
        <v>4463</v>
      </c>
      <c r="D307" s="11">
        <v>0</v>
      </c>
      <c r="E307" s="12">
        <v>0</v>
      </c>
      <c r="F307" s="8">
        <v>44766</v>
      </c>
      <c r="G307" s="11">
        <v>44766</v>
      </c>
      <c r="H307" s="7" t="s">
        <v>5631</v>
      </c>
      <c r="I307" s="6" t="s">
        <v>5631</v>
      </c>
      <c r="J307" s="6" t="s">
        <v>520</v>
      </c>
    </row>
    <row r="308" spans="1:10" ht="15" customHeight="1">
      <c r="A308" s="7" t="s">
        <v>4590</v>
      </c>
      <c r="B308" s="7" t="s">
        <v>1393</v>
      </c>
      <c r="C308" s="7" t="s">
        <v>4463</v>
      </c>
      <c r="D308" s="11">
        <v>0</v>
      </c>
      <c r="E308" s="12">
        <v>0</v>
      </c>
      <c r="F308" s="8">
        <v>63744</v>
      </c>
      <c r="G308" s="11">
        <v>63744</v>
      </c>
      <c r="H308" s="7" t="s">
        <v>5631</v>
      </c>
      <c r="I308" s="6" t="s">
        <v>5631</v>
      </c>
      <c r="J308" s="6" t="s">
        <v>2448</v>
      </c>
    </row>
    <row r="309" spans="1:10" ht="15" customHeight="1">
      <c r="A309" s="7" t="s">
        <v>2017</v>
      </c>
      <c r="B309" s="7" t="s">
        <v>234</v>
      </c>
      <c r="C309" s="7" t="s">
        <v>4463</v>
      </c>
      <c r="D309" s="11">
        <v>0</v>
      </c>
      <c r="E309" s="12">
        <v>0</v>
      </c>
      <c r="F309" s="8">
        <v>58630</v>
      </c>
      <c r="G309" s="11">
        <v>58630</v>
      </c>
      <c r="H309" s="7" t="s">
        <v>5631</v>
      </c>
      <c r="I309" s="6" t="s">
        <v>5631</v>
      </c>
      <c r="J309" s="6" t="s">
        <v>2255</v>
      </c>
    </row>
    <row r="310" spans="1:10" ht="15" customHeight="1">
      <c r="A310" s="7" t="s">
        <v>2017</v>
      </c>
      <c r="B310" s="7" t="s">
        <v>2559</v>
      </c>
      <c r="C310" s="7" t="s">
        <v>4463</v>
      </c>
      <c r="D310" s="11">
        <v>0</v>
      </c>
      <c r="E310" s="12">
        <v>0</v>
      </c>
      <c r="F310" s="8">
        <v>248322</v>
      </c>
      <c r="G310" s="11">
        <v>248322</v>
      </c>
      <c r="H310" s="7" t="s">
        <v>5631</v>
      </c>
      <c r="I310" s="6" t="s">
        <v>5631</v>
      </c>
      <c r="J310" s="6" t="s">
        <v>4670</v>
      </c>
    </row>
    <row r="311" spans="1:10" ht="15" customHeight="1">
      <c r="A311" s="7" t="s">
        <v>3302</v>
      </c>
      <c r="B311" s="7" t="s">
        <v>3778</v>
      </c>
      <c r="C311" s="7" t="s">
        <v>740</v>
      </c>
      <c r="D311" s="11">
        <v>0</v>
      </c>
      <c r="E311" s="12">
        <v>0</v>
      </c>
      <c r="F311" s="8">
        <v>164</v>
      </c>
      <c r="G311" s="11">
        <v>164</v>
      </c>
      <c r="H311" s="7" t="s">
        <v>5631</v>
      </c>
      <c r="I311" s="6" t="s">
        <v>5631</v>
      </c>
      <c r="J311" s="6" t="s">
        <v>2296</v>
      </c>
    </row>
    <row r="312" spans="1:10" ht="15" customHeight="1">
      <c r="A312" s="7" t="s">
        <v>3302</v>
      </c>
      <c r="B312" s="7" t="s">
        <v>3379</v>
      </c>
      <c r="C312" s="7" t="s">
        <v>740</v>
      </c>
      <c r="D312" s="11">
        <v>0</v>
      </c>
      <c r="E312" s="12">
        <v>0</v>
      </c>
      <c r="F312" s="8">
        <v>315</v>
      </c>
      <c r="G312" s="11">
        <v>315</v>
      </c>
      <c r="H312" s="7" t="s">
        <v>5631</v>
      </c>
      <c r="I312" s="6" t="s">
        <v>5631</v>
      </c>
      <c r="J312" s="6" t="s">
        <v>1354</v>
      </c>
    </row>
    <row r="313" spans="1:10" ht="15" customHeight="1">
      <c r="A313" s="7" t="s">
        <v>1671</v>
      </c>
      <c r="B313" s="7" t="s">
        <v>3192</v>
      </c>
      <c r="C313" s="7" t="s">
        <v>740</v>
      </c>
      <c r="D313" s="11">
        <v>0</v>
      </c>
      <c r="E313" s="12">
        <v>0</v>
      </c>
      <c r="F313" s="8">
        <v>9450</v>
      </c>
      <c r="G313" s="11">
        <v>9450</v>
      </c>
      <c r="H313" s="7" t="s">
        <v>5631</v>
      </c>
      <c r="I313" s="6" t="s">
        <v>5631</v>
      </c>
      <c r="J313" s="6" t="s">
        <v>521</v>
      </c>
    </row>
    <row r="314" spans="1:10" ht="15" customHeight="1">
      <c r="A314" s="7" t="s">
        <v>2946</v>
      </c>
      <c r="B314" s="7" t="s">
        <v>4180</v>
      </c>
      <c r="C314" s="7" t="s">
        <v>4463</v>
      </c>
      <c r="D314" s="11">
        <v>0</v>
      </c>
      <c r="E314" s="12">
        <v>0</v>
      </c>
      <c r="F314" s="8">
        <v>186232</v>
      </c>
      <c r="G314" s="11">
        <v>186232</v>
      </c>
      <c r="H314" s="7" t="s">
        <v>5631</v>
      </c>
      <c r="I314" s="6" t="s">
        <v>5631</v>
      </c>
      <c r="J314" s="6" t="s">
        <v>385</v>
      </c>
    </row>
    <row r="315" spans="1:10" ht="15" customHeight="1">
      <c r="A315" s="7" t="s">
        <v>2946</v>
      </c>
      <c r="B315" s="7" t="s">
        <v>2694</v>
      </c>
      <c r="C315" s="7" t="s">
        <v>4463</v>
      </c>
      <c r="D315" s="11">
        <v>0</v>
      </c>
      <c r="E315" s="12">
        <v>0</v>
      </c>
      <c r="F315" s="8">
        <v>258539</v>
      </c>
      <c r="G315" s="11">
        <v>258539</v>
      </c>
      <c r="H315" s="7" t="s">
        <v>5631</v>
      </c>
      <c r="I315" s="6" t="s">
        <v>5631</v>
      </c>
      <c r="J315" s="6" t="s">
        <v>2163</v>
      </c>
    </row>
    <row r="316" spans="1:10" ht="15" customHeight="1">
      <c r="A316" s="7" t="s">
        <v>2946</v>
      </c>
      <c r="B316" s="7" t="s">
        <v>1049</v>
      </c>
      <c r="C316" s="7" t="s">
        <v>4463</v>
      </c>
      <c r="D316" s="11">
        <v>0</v>
      </c>
      <c r="E316" s="12">
        <v>0</v>
      </c>
      <c r="F316" s="8">
        <v>290858</v>
      </c>
      <c r="G316" s="11">
        <v>290858</v>
      </c>
      <c r="H316" s="7" t="s">
        <v>5631</v>
      </c>
      <c r="I316" s="6" t="s">
        <v>5631</v>
      </c>
      <c r="J316" s="6" t="s">
        <v>904</v>
      </c>
    </row>
    <row r="317" spans="1:10" ht="15" customHeight="1">
      <c r="A317" s="7" t="s">
        <v>2946</v>
      </c>
      <c r="B317" s="7" t="s">
        <v>1533</v>
      </c>
      <c r="C317" s="7" t="s">
        <v>4463</v>
      </c>
      <c r="D317" s="11">
        <v>0</v>
      </c>
      <c r="E317" s="12">
        <v>0</v>
      </c>
      <c r="F317" s="8">
        <v>316717</v>
      </c>
      <c r="G317" s="11">
        <v>316717</v>
      </c>
      <c r="H317" s="7" t="s">
        <v>5631</v>
      </c>
      <c r="I317" s="6" t="s">
        <v>5631</v>
      </c>
      <c r="J317" s="6" t="s">
        <v>1333</v>
      </c>
    </row>
    <row r="318" spans="1:10" ht="15" customHeight="1">
      <c r="A318" s="7" t="s">
        <v>1651</v>
      </c>
      <c r="B318" s="7" t="s">
        <v>1629</v>
      </c>
      <c r="C318" s="7" t="s">
        <v>4463</v>
      </c>
      <c r="D318" s="11">
        <v>0</v>
      </c>
      <c r="E318" s="12">
        <v>0</v>
      </c>
      <c r="F318" s="8">
        <v>4886</v>
      </c>
      <c r="G318" s="11">
        <v>4886</v>
      </c>
      <c r="H318" s="7" t="s">
        <v>5631</v>
      </c>
      <c r="I318" s="6" t="s">
        <v>5631</v>
      </c>
      <c r="J318" s="6" t="s">
        <v>1187</v>
      </c>
    </row>
    <row r="319" spans="1:10" ht="15" customHeight="1">
      <c r="A319" s="7" t="s">
        <v>1651</v>
      </c>
      <c r="B319" s="7" t="s">
        <v>4234</v>
      </c>
      <c r="C319" s="7" t="s">
        <v>4463</v>
      </c>
      <c r="D319" s="11">
        <v>0</v>
      </c>
      <c r="E319" s="12">
        <v>0</v>
      </c>
      <c r="F319" s="8">
        <v>5122</v>
      </c>
      <c r="G319" s="11">
        <v>5122</v>
      </c>
      <c r="H319" s="7" t="s">
        <v>5631</v>
      </c>
      <c r="I319" s="6" t="s">
        <v>5631</v>
      </c>
      <c r="J319" s="6" t="s">
        <v>2584</v>
      </c>
    </row>
    <row r="320" spans="1:10" ht="15" customHeight="1">
      <c r="A320" s="7" t="s">
        <v>1651</v>
      </c>
      <c r="B320" s="7" t="s">
        <v>2780</v>
      </c>
      <c r="C320" s="7" t="s">
        <v>4463</v>
      </c>
      <c r="D320" s="11">
        <v>0</v>
      </c>
      <c r="E320" s="12">
        <v>0</v>
      </c>
      <c r="F320" s="8">
        <v>6068</v>
      </c>
      <c r="G320" s="11">
        <v>6068</v>
      </c>
      <c r="H320" s="7" t="s">
        <v>5631</v>
      </c>
      <c r="I320" s="6" t="s">
        <v>5631</v>
      </c>
      <c r="J320" s="6" t="s">
        <v>3949</v>
      </c>
    </row>
    <row r="321" spans="1:10" ht="15" customHeight="1">
      <c r="A321" s="7" t="s">
        <v>1651</v>
      </c>
      <c r="B321" s="7" t="s">
        <v>2338</v>
      </c>
      <c r="C321" s="7" t="s">
        <v>4463</v>
      </c>
      <c r="D321" s="11">
        <v>0</v>
      </c>
      <c r="E321" s="12">
        <v>0</v>
      </c>
      <c r="F321" s="8">
        <v>6946</v>
      </c>
      <c r="G321" s="11">
        <v>6946</v>
      </c>
      <c r="H321" s="7" t="s">
        <v>5631</v>
      </c>
      <c r="I321" s="6" t="s">
        <v>5631</v>
      </c>
      <c r="J321" s="6" t="s">
        <v>4238</v>
      </c>
    </row>
    <row r="322" spans="1:10" ht="15" customHeight="1">
      <c r="A322" s="7" t="s">
        <v>1651</v>
      </c>
      <c r="B322" s="7" t="s">
        <v>203</v>
      </c>
      <c r="C322" s="7" t="s">
        <v>4463</v>
      </c>
      <c r="D322" s="11">
        <v>0</v>
      </c>
      <c r="E322" s="12">
        <v>0</v>
      </c>
      <c r="F322" s="8">
        <v>8201</v>
      </c>
      <c r="G322" s="11">
        <v>8201</v>
      </c>
      <c r="H322" s="7" t="s">
        <v>5631</v>
      </c>
      <c r="I322" s="6" t="s">
        <v>5631</v>
      </c>
      <c r="J322" s="6" t="s">
        <v>5286</v>
      </c>
    </row>
    <row r="323" spans="1:10" ht="15" customHeight="1">
      <c r="A323" s="7" t="s">
        <v>1401</v>
      </c>
      <c r="B323" s="7" t="s">
        <v>4408</v>
      </c>
      <c r="C323" s="7" t="s">
        <v>4463</v>
      </c>
      <c r="D323" s="11">
        <v>0</v>
      </c>
      <c r="E323" s="12">
        <v>0</v>
      </c>
      <c r="F323" s="8">
        <v>24478</v>
      </c>
      <c r="G323" s="11">
        <v>24478</v>
      </c>
      <c r="H323" s="7" t="s">
        <v>5631</v>
      </c>
      <c r="I323" s="6" t="s">
        <v>5631</v>
      </c>
      <c r="J323" s="6" t="s">
        <v>2602</v>
      </c>
    </row>
    <row r="324" spans="1:10" ht="15" customHeight="1">
      <c r="A324" s="7" t="s">
        <v>1401</v>
      </c>
      <c r="B324" s="7" t="s">
        <v>2400</v>
      </c>
      <c r="C324" s="7" t="s">
        <v>4463</v>
      </c>
      <c r="D324" s="11">
        <v>0</v>
      </c>
      <c r="E324" s="12">
        <v>0</v>
      </c>
      <c r="F324" s="8">
        <v>26649</v>
      </c>
      <c r="G324" s="11">
        <v>26649</v>
      </c>
      <c r="H324" s="7" t="s">
        <v>5631</v>
      </c>
      <c r="I324" s="6" t="s">
        <v>5631</v>
      </c>
      <c r="J324" s="6" t="s">
        <v>4467</v>
      </c>
    </row>
    <row r="325" spans="1:10" ht="15" customHeight="1">
      <c r="A325" s="7" t="s">
        <v>1401</v>
      </c>
      <c r="B325" s="7" t="s">
        <v>5171</v>
      </c>
      <c r="C325" s="7" t="s">
        <v>4463</v>
      </c>
      <c r="D325" s="11">
        <v>0</v>
      </c>
      <c r="E325" s="12">
        <v>0</v>
      </c>
      <c r="F325" s="8">
        <v>34501</v>
      </c>
      <c r="G325" s="11">
        <v>34501</v>
      </c>
      <c r="H325" s="7" t="s">
        <v>5631</v>
      </c>
      <c r="I325" s="6" t="s">
        <v>5631</v>
      </c>
      <c r="J325" s="6" t="s">
        <v>1985</v>
      </c>
    </row>
    <row r="326" spans="1:10" ht="15" customHeight="1">
      <c r="A326" s="7" t="s">
        <v>1401</v>
      </c>
      <c r="B326" s="7" t="s">
        <v>4308</v>
      </c>
      <c r="C326" s="7" t="s">
        <v>4463</v>
      </c>
      <c r="D326" s="11">
        <v>0</v>
      </c>
      <c r="E326" s="12">
        <v>0</v>
      </c>
      <c r="F326" s="8">
        <v>35789</v>
      </c>
      <c r="G326" s="11">
        <v>35789</v>
      </c>
      <c r="H326" s="7" t="s">
        <v>5631</v>
      </c>
      <c r="I326" s="6" t="s">
        <v>5631</v>
      </c>
      <c r="J326" s="6" t="s">
        <v>5505</v>
      </c>
    </row>
    <row r="327" spans="1:10" ht="15" customHeight="1">
      <c r="A327" s="7" t="s">
        <v>1401</v>
      </c>
      <c r="B327" s="7" t="s">
        <v>4637</v>
      </c>
      <c r="C327" s="7" t="s">
        <v>4463</v>
      </c>
      <c r="D327" s="11">
        <v>0</v>
      </c>
      <c r="E327" s="12">
        <v>0</v>
      </c>
      <c r="F327" s="8">
        <v>48017</v>
      </c>
      <c r="G327" s="11">
        <v>48017</v>
      </c>
      <c r="H327" s="7" t="s">
        <v>5631</v>
      </c>
      <c r="I327" s="6" t="s">
        <v>5631</v>
      </c>
      <c r="J327" s="6" t="s">
        <v>2449</v>
      </c>
    </row>
    <row r="328" spans="1:10" ht="15" customHeight="1">
      <c r="A328" s="7" t="s">
        <v>3183</v>
      </c>
      <c r="B328" s="7" t="s">
        <v>942</v>
      </c>
      <c r="C328" s="7" t="s">
        <v>4463</v>
      </c>
      <c r="D328" s="11">
        <v>0</v>
      </c>
      <c r="E328" s="12">
        <v>0</v>
      </c>
      <c r="F328" s="8">
        <v>22519</v>
      </c>
      <c r="G328" s="11">
        <v>22519</v>
      </c>
      <c r="H328" s="7" t="s">
        <v>5631</v>
      </c>
      <c r="I328" s="6" t="s">
        <v>5631</v>
      </c>
      <c r="J328" s="6" t="s">
        <v>4330</v>
      </c>
    </row>
    <row r="329" spans="1:10" ht="15" customHeight="1">
      <c r="A329" s="7" t="s">
        <v>3183</v>
      </c>
      <c r="B329" s="7" t="s">
        <v>4160</v>
      </c>
      <c r="C329" s="7" t="s">
        <v>4463</v>
      </c>
      <c r="D329" s="11">
        <v>0</v>
      </c>
      <c r="E329" s="12">
        <v>0</v>
      </c>
      <c r="F329" s="8">
        <v>24167</v>
      </c>
      <c r="G329" s="11">
        <v>24167</v>
      </c>
      <c r="H329" s="7" t="s">
        <v>5631</v>
      </c>
      <c r="I329" s="6" t="s">
        <v>5631</v>
      </c>
      <c r="J329" s="6" t="s">
        <v>2725</v>
      </c>
    </row>
    <row r="330" spans="1:10" ht="15" customHeight="1">
      <c r="A330" s="7" t="s">
        <v>3183</v>
      </c>
      <c r="B330" s="7" t="s">
        <v>3389</v>
      </c>
      <c r="C330" s="7" t="s">
        <v>4463</v>
      </c>
      <c r="D330" s="11">
        <v>0</v>
      </c>
      <c r="E330" s="12">
        <v>0</v>
      </c>
      <c r="F330" s="8">
        <v>28383</v>
      </c>
      <c r="G330" s="11">
        <v>28383</v>
      </c>
      <c r="H330" s="7" t="s">
        <v>5631</v>
      </c>
      <c r="I330" s="6" t="s">
        <v>5631</v>
      </c>
      <c r="J330" s="6" t="s">
        <v>5156</v>
      </c>
    </row>
    <row r="331" spans="1:10" ht="15" customHeight="1">
      <c r="A331" s="7" t="s">
        <v>3183</v>
      </c>
      <c r="B331" s="7" t="s">
        <v>1698</v>
      </c>
      <c r="C331" s="7" t="s">
        <v>4463</v>
      </c>
      <c r="D331" s="11">
        <v>0</v>
      </c>
      <c r="E331" s="12">
        <v>0</v>
      </c>
      <c r="F331" s="8">
        <v>30423</v>
      </c>
      <c r="G331" s="11">
        <v>30423</v>
      </c>
      <c r="H331" s="7" t="s">
        <v>5631</v>
      </c>
      <c r="I331" s="6" t="s">
        <v>5631</v>
      </c>
      <c r="J331" s="6" t="s">
        <v>1626</v>
      </c>
    </row>
    <row r="332" spans="1:10" ht="15" customHeight="1">
      <c r="A332" s="7" t="s">
        <v>3183</v>
      </c>
      <c r="B332" s="7" t="s">
        <v>3268</v>
      </c>
      <c r="C332" s="7" t="s">
        <v>4463</v>
      </c>
      <c r="D332" s="11">
        <v>0</v>
      </c>
      <c r="E332" s="12">
        <v>0</v>
      </c>
      <c r="F332" s="8">
        <v>40829</v>
      </c>
      <c r="G332" s="11">
        <v>40829</v>
      </c>
      <c r="H332" s="7" t="s">
        <v>5631</v>
      </c>
      <c r="I332" s="6" t="s">
        <v>5631</v>
      </c>
      <c r="J332" s="6" t="s">
        <v>4912</v>
      </c>
    </row>
    <row r="333" spans="1:10" ht="15" customHeight="1">
      <c r="A333" s="7" t="s">
        <v>3183</v>
      </c>
      <c r="B333" s="7" t="s">
        <v>1841</v>
      </c>
      <c r="C333" s="7" t="s">
        <v>4463</v>
      </c>
      <c r="D333" s="11">
        <v>0</v>
      </c>
      <c r="E333" s="12">
        <v>0</v>
      </c>
      <c r="F333" s="8">
        <v>61739</v>
      </c>
      <c r="G333" s="11">
        <v>61739</v>
      </c>
      <c r="H333" s="7" t="s">
        <v>5631</v>
      </c>
      <c r="I333" s="6" t="s">
        <v>5631</v>
      </c>
      <c r="J333" s="6" t="s">
        <v>2235</v>
      </c>
    </row>
    <row r="334" spans="1:10" ht="15" customHeight="1">
      <c r="A334" s="7" t="s">
        <v>3183</v>
      </c>
      <c r="B334" s="7" t="s">
        <v>3383</v>
      </c>
      <c r="C334" s="7" t="s">
        <v>4463</v>
      </c>
      <c r="D334" s="11">
        <v>0</v>
      </c>
      <c r="E334" s="12">
        <v>0</v>
      </c>
      <c r="F334" s="8">
        <v>63950</v>
      </c>
      <c r="G334" s="11">
        <v>63950</v>
      </c>
      <c r="H334" s="7" t="s">
        <v>5631</v>
      </c>
      <c r="I334" s="6" t="s">
        <v>5631</v>
      </c>
      <c r="J334" s="6" t="s">
        <v>5375</v>
      </c>
    </row>
    <row r="335" spans="1:10" ht="15" customHeight="1">
      <c r="A335" s="7" t="s">
        <v>3183</v>
      </c>
      <c r="B335" s="7" t="s">
        <v>4109</v>
      </c>
      <c r="C335" s="7" t="s">
        <v>4463</v>
      </c>
      <c r="D335" s="11">
        <v>0</v>
      </c>
      <c r="E335" s="12">
        <v>0</v>
      </c>
      <c r="F335" s="8">
        <v>99161</v>
      </c>
      <c r="G335" s="11">
        <v>99161</v>
      </c>
      <c r="H335" s="7" t="s">
        <v>5631</v>
      </c>
      <c r="I335" s="6" t="s">
        <v>5631</v>
      </c>
      <c r="J335" s="6" t="s">
        <v>2164</v>
      </c>
    </row>
    <row r="336" spans="1:10" ht="15" customHeight="1">
      <c r="A336" s="7" t="s">
        <v>3183</v>
      </c>
      <c r="B336" s="7" t="s">
        <v>2377</v>
      </c>
      <c r="C336" s="7" t="s">
        <v>4463</v>
      </c>
      <c r="D336" s="11">
        <v>0</v>
      </c>
      <c r="E336" s="12">
        <v>0</v>
      </c>
      <c r="F336" s="8">
        <v>119903</v>
      </c>
      <c r="G336" s="11">
        <v>119903</v>
      </c>
      <c r="H336" s="7" t="s">
        <v>5631</v>
      </c>
      <c r="I336" s="6" t="s">
        <v>5631</v>
      </c>
      <c r="J336" s="6" t="s">
        <v>5398</v>
      </c>
    </row>
    <row r="337" spans="1:10" ht="15" customHeight="1">
      <c r="A337" s="7" t="s">
        <v>3183</v>
      </c>
      <c r="B337" s="7" t="s">
        <v>4107</v>
      </c>
      <c r="C337" s="7" t="s">
        <v>4463</v>
      </c>
      <c r="D337" s="11">
        <v>0</v>
      </c>
      <c r="E337" s="12">
        <v>0</v>
      </c>
      <c r="F337" s="8">
        <v>123290</v>
      </c>
      <c r="G337" s="11">
        <v>123290</v>
      </c>
      <c r="H337" s="7" t="s">
        <v>5631</v>
      </c>
      <c r="I337" s="6" t="s">
        <v>5631</v>
      </c>
      <c r="J337" s="6" t="s">
        <v>399</v>
      </c>
    </row>
    <row r="338" spans="1:10" ht="15" customHeight="1">
      <c r="A338" s="7" t="s">
        <v>3183</v>
      </c>
      <c r="B338" s="7" t="s">
        <v>3022</v>
      </c>
      <c r="C338" s="7" t="s">
        <v>4463</v>
      </c>
      <c r="D338" s="11">
        <v>0</v>
      </c>
      <c r="E338" s="12">
        <v>0</v>
      </c>
      <c r="F338" s="8">
        <v>285326</v>
      </c>
      <c r="G338" s="11">
        <v>285326</v>
      </c>
      <c r="H338" s="7" t="s">
        <v>5631</v>
      </c>
      <c r="I338" s="6" t="s">
        <v>5631</v>
      </c>
      <c r="J338" s="6" t="s">
        <v>2969</v>
      </c>
    </row>
    <row r="339" spans="1:10" ht="15" customHeight="1">
      <c r="A339" s="7" t="s">
        <v>5303</v>
      </c>
      <c r="B339" s="7" t="s">
        <v>1029</v>
      </c>
      <c r="C339" s="7" t="s">
        <v>4463</v>
      </c>
      <c r="D339" s="11">
        <v>0</v>
      </c>
      <c r="E339" s="12">
        <v>0</v>
      </c>
      <c r="F339" s="8">
        <v>17551</v>
      </c>
      <c r="G339" s="11">
        <v>17551</v>
      </c>
      <c r="H339" s="7" t="s">
        <v>5631</v>
      </c>
      <c r="I339" s="6" t="s">
        <v>5631</v>
      </c>
      <c r="J339" s="6" t="s">
        <v>4723</v>
      </c>
    </row>
    <row r="340" spans="1:10" ht="15" customHeight="1">
      <c r="A340" s="7" t="s">
        <v>5303</v>
      </c>
      <c r="B340" s="7" t="s">
        <v>5573</v>
      </c>
      <c r="C340" s="7" t="s">
        <v>4463</v>
      </c>
      <c r="D340" s="11">
        <v>0</v>
      </c>
      <c r="E340" s="12">
        <v>0</v>
      </c>
      <c r="F340" s="8">
        <v>24644</v>
      </c>
      <c r="G340" s="11">
        <v>24644</v>
      </c>
      <c r="H340" s="7" t="s">
        <v>5631</v>
      </c>
      <c r="I340" s="6" t="s">
        <v>5631</v>
      </c>
      <c r="J340" s="6" t="s">
        <v>2384</v>
      </c>
    </row>
    <row r="341" spans="1:10" ht="15" customHeight="1">
      <c r="A341" s="7" t="s">
        <v>5303</v>
      </c>
      <c r="B341" s="7" t="s">
        <v>3829</v>
      </c>
      <c r="C341" s="7" t="s">
        <v>4463</v>
      </c>
      <c r="D341" s="11">
        <v>0</v>
      </c>
      <c r="E341" s="12">
        <v>0</v>
      </c>
      <c r="F341" s="8">
        <v>38910</v>
      </c>
      <c r="G341" s="11">
        <v>38910</v>
      </c>
      <c r="H341" s="7" t="s">
        <v>5631</v>
      </c>
      <c r="I341" s="6" t="s">
        <v>5631</v>
      </c>
      <c r="J341" s="6" t="s">
        <v>5524</v>
      </c>
    </row>
    <row r="342" spans="1:10" ht="15" customHeight="1">
      <c r="A342" s="7" t="s">
        <v>5303</v>
      </c>
      <c r="B342" s="7" t="s">
        <v>1239</v>
      </c>
      <c r="C342" s="7" t="s">
        <v>4463</v>
      </c>
      <c r="D342" s="11">
        <v>0</v>
      </c>
      <c r="E342" s="12">
        <v>0</v>
      </c>
      <c r="F342" s="8">
        <v>52174</v>
      </c>
      <c r="G342" s="11">
        <v>52174</v>
      </c>
      <c r="H342" s="7" t="s">
        <v>5631</v>
      </c>
      <c r="I342" s="6" t="s">
        <v>5631</v>
      </c>
      <c r="J342" s="6" t="s">
        <v>1968</v>
      </c>
    </row>
    <row r="343" spans="1:10" ht="15" customHeight="1">
      <c r="A343" s="7" t="s">
        <v>5303</v>
      </c>
      <c r="B343" s="7" t="s">
        <v>371</v>
      </c>
      <c r="C343" s="7" t="s">
        <v>4463</v>
      </c>
      <c r="D343" s="11">
        <v>0</v>
      </c>
      <c r="E343" s="12">
        <v>0</v>
      </c>
      <c r="F343" s="8">
        <v>53842</v>
      </c>
      <c r="G343" s="11">
        <v>53842</v>
      </c>
      <c r="H343" s="7" t="s">
        <v>5631</v>
      </c>
      <c r="I343" s="6" t="s">
        <v>5631</v>
      </c>
      <c r="J343" s="6" t="s">
        <v>4547</v>
      </c>
    </row>
    <row r="344" spans="1:10" ht="15" customHeight="1">
      <c r="A344" s="7" t="s">
        <v>5303</v>
      </c>
      <c r="B344" s="7" t="s">
        <v>5472</v>
      </c>
      <c r="C344" s="7" t="s">
        <v>4463</v>
      </c>
      <c r="D344" s="11">
        <v>0</v>
      </c>
      <c r="E344" s="12">
        <v>0</v>
      </c>
      <c r="F344" s="8">
        <v>71563</v>
      </c>
      <c r="G344" s="11">
        <v>71563</v>
      </c>
      <c r="H344" s="7" t="s">
        <v>5631</v>
      </c>
      <c r="I344" s="6" t="s">
        <v>5631</v>
      </c>
      <c r="J344" s="6" t="s">
        <v>2576</v>
      </c>
    </row>
    <row r="345" spans="1:10" ht="15" customHeight="1">
      <c r="A345" s="7" t="s">
        <v>5303</v>
      </c>
      <c r="B345" s="7" t="s">
        <v>400</v>
      </c>
      <c r="C345" s="7" t="s">
        <v>4463</v>
      </c>
      <c r="D345" s="11">
        <v>0</v>
      </c>
      <c r="E345" s="12">
        <v>0</v>
      </c>
      <c r="F345" s="8">
        <v>100321</v>
      </c>
      <c r="G345" s="11">
        <v>100321</v>
      </c>
      <c r="H345" s="7" t="s">
        <v>5631</v>
      </c>
      <c r="I345" s="6" t="s">
        <v>5631</v>
      </c>
      <c r="J345" s="6" t="s">
        <v>5004</v>
      </c>
    </row>
    <row r="346" spans="1:10" ht="15" customHeight="1">
      <c r="A346" s="7" t="s">
        <v>5303</v>
      </c>
      <c r="B346" s="7" t="s">
        <v>3037</v>
      </c>
      <c r="C346" s="7" t="s">
        <v>4463</v>
      </c>
      <c r="D346" s="11">
        <v>0</v>
      </c>
      <c r="E346" s="12">
        <v>0</v>
      </c>
      <c r="F346" s="8">
        <v>123971</v>
      </c>
      <c r="G346" s="11">
        <v>123971</v>
      </c>
      <c r="H346" s="7" t="s">
        <v>5631</v>
      </c>
      <c r="I346" s="6" t="s">
        <v>5631</v>
      </c>
      <c r="J346" s="6" t="s">
        <v>2508</v>
      </c>
    </row>
    <row r="347" spans="1:10" ht="15" customHeight="1">
      <c r="A347" s="7" t="s">
        <v>2487</v>
      </c>
      <c r="B347" s="7" t="s">
        <v>4053</v>
      </c>
      <c r="C347" s="7" t="s">
        <v>4463</v>
      </c>
      <c r="D347" s="11">
        <v>0</v>
      </c>
      <c r="E347" s="12">
        <v>0</v>
      </c>
      <c r="F347" s="8">
        <v>46066</v>
      </c>
      <c r="G347" s="11">
        <v>46066</v>
      </c>
      <c r="H347" s="7" t="s">
        <v>5631</v>
      </c>
      <c r="I347" s="6" t="s">
        <v>5631</v>
      </c>
      <c r="J347" s="6" t="s">
        <v>1170</v>
      </c>
    </row>
    <row r="348" spans="1:10" ht="15" customHeight="1">
      <c r="A348" s="7" t="s">
        <v>2487</v>
      </c>
      <c r="B348" s="7" t="s">
        <v>629</v>
      </c>
      <c r="C348" s="7" t="s">
        <v>4463</v>
      </c>
      <c r="D348" s="11">
        <v>0</v>
      </c>
      <c r="E348" s="12">
        <v>0</v>
      </c>
      <c r="F348" s="8">
        <v>70666</v>
      </c>
      <c r="G348" s="11">
        <v>70666</v>
      </c>
      <c r="H348" s="7" t="s">
        <v>5631</v>
      </c>
      <c r="I348" s="6" t="s">
        <v>5631</v>
      </c>
      <c r="J348" s="6" t="s">
        <v>1315</v>
      </c>
    </row>
    <row r="349" spans="1:10" ht="15" customHeight="1">
      <c r="A349" s="7" t="s">
        <v>2487</v>
      </c>
      <c r="B349" s="7" t="s">
        <v>4593</v>
      </c>
      <c r="C349" s="7" t="s">
        <v>4463</v>
      </c>
      <c r="D349" s="11">
        <v>0</v>
      </c>
      <c r="E349" s="12">
        <v>0</v>
      </c>
      <c r="F349" s="8">
        <v>108087</v>
      </c>
      <c r="G349" s="11">
        <v>108087</v>
      </c>
      <c r="H349" s="7" t="s">
        <v>5631</v>
      </c>
      <c r="I349" s="6" t="s">
        <v>5631</v>
      </c>
      <c r="J349" s="6" t="s">
        <v>4006</v>
      </c>
    </row>
    <row r="350" spans="1:10" ht="15" customHeight="1">
      <c r="A350" s="7" t="s">
        <v>2487</v>
      </c>
      <c r="B350" s="7" t="s">
        <v>573</v>
      </c>
      <c r="C350" s="7" t="s">
        <v>4463</v>
      </c>
      <c r="D350" s="11">
        <v>0</v>
      </c>
      <c r="E350" s="12">
        <v>0</v>
      </c>
      <c r="F350" s="8">
        <v>119783</v>
      </c>
      <c r="G350" s="11">
        <v>119783</v>
      </c>
      <c r="H350" s="7" t="s">
        <v>5631</v>
      </c>
      <c r="I350" s="6" t="s">
        <v>5631</v>
      </c>
      <c r="J350" s="6" t="s">
        <v>1242</v>
      </c>
    </row>
    <row r="351" spans="1:10" ht="15" customHeight="1">
      <c r="A351" s="7" t="s">
        <v>1403</v>
      </c>
      <c r="B351" s="7" t="s">
        <v>1485</v>
      </c>
      <c r="C351" s="7" t="s">
        <v>4463</v>
      </c>
      <c r="D351" s="11">
        <v>0</v>
      </c>
      <c r="E351" s="12">
        <v>0</v>
      </c>
      <c r="F351" s="8">
        <v>13841</v>
      </c>
      <c r="G351" s="11">
        <v>13841</v>
      </c>
      <c r="H351" s="7" t="s">
        <v>5631</v>
      </c>
      <c r="I351" s="6" t="s">
        <v>5631</v>
      </c>
      <c r="J351" s="6" t="s">
        <v>3950</v>
      </c>
    </row>
    <row r="352" spans="1:10" ht="15" customHeight="1">
      <c r="A352" s="7" t="s">
        <v>1403</v>
      </c>
      <c r="B352" s="7" t="s">
        <v>5407</v>
      </c>
      <c r="C352" s="7" t="s">
        <v>4463</v>
      </c>
      <c r="D352" s="11">
        <v>0</v>
      </c>
      <c r="E352" s="12">
        <v>0</v>
      </c>
      <c r="F352" s="8">
        <v>15141</v>
      </c>
      <c r="G352" s="11">
        <v>15141</v>
      </c>
      <c r="H352" s="7" t="s">
        <v>5631</v>
      </c>
      <c r="I352" s="6" t="s">
        <v>5631</v>
      </c>
      <c r="J352" s="6" t="s">
        <v>303</v>
      </c>
    </row>
    <row r="353" spans="1:10" ht="15" customHeight="1">
      <c r="A353" s="7" t="s">
        <v>1403</v>
      </c>
      <c r="B353" s="7" t="s">
        <v>3807</v>
      </c>
      <c r="C353" s="7" t="s">
        <v>4463</v>
      </c>
      <c r="D353" s="11">
        <v>0</v>
      </c>
      <c r="E353" s="12">
        <v>0</v>
      </c>
      <c r="F353" s="8">
        <v>16065</v>
      </c>
      <c r="G353" s="11">
        <v>16065</v>
      </c>
      <c r="H353" s="7" t="s">
        <v>5631</v>
      </c>
      <c r="I353" s="6" t="s">
        <v>5631</v>
      </c>
      <c r="J353" s="6" t="s">
        <v>3343</v>
      </c>
    </row>
    <row r="354" spans="1:10" ht="15" customHeight="1">
      <c r="A354" s="7" t="s">
        <v>1403</v>
      </c>
      <c r="B354" s="7" t="s">
        <v>1166</v>
      </c>
      <c r="C354" s="7" t="s">
        <v>4463</v>
      </c>
      <c r="D354" s="11">
        <v>0</v>
      </c>
      <c r="E354" s="12">
        <v>0</v>
      </c>
      <c r="F354" s="8">
        <v>16317</v>
      </c>
      <c r="G354" s="11">
        <v>16317</v>
      </c>
      <c r="H354" s="7" t="s">
        <v>5631</v>
      </c>
      <c r="I354" s="6" t="s">
        <v>5631</v>
      </c>
      <c r="J354" s="6" t="s">
        <v>1294</v>
      </c>
    </row>
    <row r="355" spans="1:10" ht="15" customHeight="1">
      <c r="A355" s="7" t="s">
        <v>1403</v>
      </c>
      <c r="B355" s="7" t="s">
        <v>3774</v>
      </c>
      <c r="C355" s="7" t="s">
        <v>4463</v>
      </c>
      <c r="D355" s="11">
        <v>0</v>
      </c>
      <c r="E355" s="12">
        <v>0</v>
      </c>
      <c r="F355" s="8">
        <v>16652</v>
      </c>
      <c r="G355" s="11">
        <v>16652</v>
      </c>
      <c r="H355" s="7" t="s">
        <v>5631</v>
      </c>
      <c r="I355" s="6" t="s">
        <v>5631</v>
      </c>
      <c r="J355" s="6" t="s">
        <v>3794</v>
      </c>
    </row>
    <row r="356" spans="1:10" ht="15" customHeight="1">
      <c r="A356" s="7" t="s">
        <v>1403</v>
      </c>
      <c r="B356" s="7" t="s">
        <v>5250</v>
      </c>
      <c r="C356" s="7" t="s">
        <v>4463</v>
      </c>
      <c r="D356" s="11">
        <v>0</v>
      </c>
      <c r="E356" s="12">
        <v>0</v>
      </c>
      <c r="F356" s="8">
        <v>17466</v>
      </c>
      <c r="G356" s="11">
        <v>17466</v>
      </c>
      <c r="H356" s="7" t="s">
        <v>5631</v>
      </c>
      <c r="I356" s="6" t="s">
        <v>5631</v>
      </c>
      <c r="J356" s="6" t="s">
        <v>491</v>
      </c>
    </row>
    <row r="357" spans="1:10" ht="15" customHeight="1">
      <c r="A357" s="7" t="s">
        <v>1403</v>
      </c>
      <c r="B357" s="7" t="s">
        <v>2440</v>
      </c>
      <c r="C357" s="7" t="s">
        <v>4463</v>
      </c>
      <c r="D357" s="11">
        <v>0</v>
      </c>
      <c r="E357" s="12">
        <v>0</v>
      </c>
      <c r="F357" s="8">
        <v>28770</v>
      </c>
      <c r="G357" s="11">
        <v>28770</v>
      </c>
      <c r="H357" s="7" t="s">
        <v>5631</v>
      </c>
      <c r="I357" s="6" t="s">
        <v>5631</v>
      </c>
      <c r="J357" s="6" t="s">
        <v>2880</v>
      </c>
    </row>
    <row r="358" spans="1:10" ht="15" customHeight="1">
      <c r="A358" s="7" t="s">
        <v>1403</v>
      </c>
      <c r="B358" s="7" t="s">
        <v>2041</v>
      </c>
      <c r="C358" s="7" t="s">
        <v>4463</v>
      </c>
      <c r="D358" s="11">
        <v>0</v>
      </c>
      <c r="E358" s="12">
        <v>0</v>
      </c>
      <c r="F358" s="8">
        <v>29774</v>
      </c>
      <c r="G358" s="11">
        <v>29774</v>
      </c>
      <c r="H358" s="7" t="s">
        <v>5631</v>
      </c>
      <c r="I358" s="6" t="s">
        <v>5631</v>
      </c>
      <c r="J358" s="6" t="s">
        <v>423</v>
      </c>
    </row>
    <row r="359" spans="1:10" ht="15" customHeight="1">
      <c r="A359" s="7" t="s">
        <v>3637</v>
      </c>
      <c r="B359" s="7" t="s">
        <v>4254</v>
      </c>
      <c r="C359" s="7" t="s">
        <v>4463</v>
      </c>
      <c r="D359" s="11">
        <v>0</v>
      </c>
      <c r="E359" s="12">
        <v>0</v>
      </c>
      <c r="F359" s="8">
        <v>17059</v>
      </c>
      <c r="G359" s="11">
        <v>17059</v>
      </c>
      <c r="H359" s="7" t="s">
        <v>5631</v>
      </c>
      <c r="I359" s="6" t="s">
        <v>5631</v>
      </c>
      <c r="J359" s="6" t="s">
        <v>152</v>
      </c>
    </row>
    <row r="360" spans="1:10" ht="15" customHeight="1">
      <c r="A360" s="7" t="s">
        <v>3637</v>
      </c>
      <c r="B360" s="7" t="s">
        <v>3458</v>
      </c>
      <c r="C360" s="7" t="s">
        <v>4463</v>
      </c>
      <c r="D360" s="11">
        <v>0</v>
      </c>
      <c r="E360" s="12">
        <v>0</v>
      </c>
      <c r="F360" s="8">
        <v>17346</v>
      </c>
      <c r="G360" s="11">
        <v>17346</v>
      </c>
      <c r="H360" s="7" t="s">
        <v>5631</v>
      </c>
      <c r="I360" s="6" t="s">
        <v>5631</v>
      </c>
      <c r="J360" s="6" t="s">
        <v>4096</v>
      </c>
    </row>
    <row r="361" spans="1:10" ht="15" customHeight="1">
      <c r="A361" s="7" t="s">
        <v>3637</v>
      </c>
      <c r="B361" s="7" t="s">
        <v>3623</v>
      </c>
      <c r="C361" s="7" t="s">
        <v>4463</v>
      </c>
      <c r="D361" s="11">
        <v>0</v>
      </c>
      <c r="E361" s="12">
        <v>0</v>
      </c>
      <c r="F361" s="8">
        <v>18920</v>
      </c>
      <c r="G361" s="11">
        <v>18920</v>
      </c>
      <c r="H361" s="7" t="s">
        <v>5631</v>
      </c>
      <c r="I361" s="6" t="s">
        <v>5631</v>
      </c>
      <c r="J361" s="6" t="s">
        <v>970</v>
      </c>
    </row>
    <row r="362" spans="1:10" ht="15" customHeight="1">
      <c r="A362" s="7" t="s">
        <v>3637</v>
      </c>
      <c r="B362" s="7" t="s">
        <v>1554</v>
      </c>
      <c r="C362" s="7" t="s">
        <v>4463</v>
      </c>
      <c r="D362" s="11">
        <v>0</v>
      </c>
      <c r="E362" s="12">
        <v>0</v>
      </c>
      <c r="F362" s="8">
        <v>19869</v>
      </c>
      <c r="G362" s="11">
        <v>19869</v>
      </c>
      <c r="H362" s="7" t="s">
        <v>5631</v>
      </c>
      <c r="I362" s="6" t="s">
        <v>5631</v>
      </c>
      <c r="J362" s="6" t="s">
        <v>3005</v>
      </c>
    </row>
    <row r="363" spans="1:10" ht="15" customHeight="1">
      <c r="A363" s="7" t="s">
        <v>3637</v>
      </c>
      <c r="B363" s="7" t="s">
        <v>4401</v>
      </c>
      <c r="C363" s="7" t="s">
        <v>4463</v>
      </c>
      <c r="D363" s="11">
        <v>0</v>
      </c>
      <c r="E363" s="12">
        <v>0</v>
      </c>
      <c r="F363" s="8">
        <v>21026</v>
      </c>
      <c r="G363" s="11">
        <v>21026</v>
      </c>
      <c r="H363" s="7" t="s">
        <v>5631</v>
      </c>
      <c r="I363" s="6" t="s">
        <v>5631</v>
      </c>
      <c r="J363" s="6" t="s">
        <v>736</v>
      </c>
    </row>
    <row r="364" spans="1:10" ht="15" customHeight="1">
      <c r="A364" s="7" t="s">
        <v>3637</v>
      </c>
      <c r="B364" s="7" t="s">
        <v>2398</v>
      </c>
      <c r="C364" s="7" t="s">
        <v>4463</v>
      </c>
      <c r="D364" s="11">
        <v>0</v>
      </c>
      <c r="E364" s="12">
        <v>0</v>
      </c>
      <c r="F364" s="8">
        <v>31835</v>
      </c>
      <c r="G364" s="11">
        <v>31835</v>
      </c>
      <c r="H364" s="7" t="s">
        <v>5631</v>
      </c>
      <c r="I364" s="6" t="s">
        <v>5631</v>
      </c>
      <c r="J364" s="6" t="s">
        <v>3553</v>
      </c>
    </row>
    <row r="365" spans="1:10" ht="15" customHeight="1">
      <c r="A365" s="7" t="s">
        <v>3637</v>
      </c>
      <c r="B365" s="7" t="s">
        <v>2502</v>
      </c>
      <c r="C365" s="7" t="s">
        <v>4463</v>
      </c>
      <c r="D365" s="11">
        <v>0</v>
      </c>
      <c r="E365" s="12">
        <v>0</v>
      </c>
      <c r="F365" s="8">
        <v>33117</v>
      </c>
      <c r="G365" s="11">
        <v>33117</v>
      </c>
      <c r="H365" s="7" t="s">
        <v>5631</v>
      </c>
      <c r="I365" s="6" t="s">
        <v>5631</v>
      </c>
      <c r="J365" s="6" t="s">
        <v>1163</v>
      </c>
    </row>
    <row r="366" spans="1:10" ht="15" customHeight="1">
      <c r="A366" s="7" t="s">
        <v>3637</v>
      </c>
      <c r="B366" s="7" t="s">
        <v>4819</v>
      </c>
      <c r="C366" s="7" t="s">
        <v>4463</v>
      </c>
      <c r="D366" s="11">
        <v>0</v>
      </c>
      <c r="E366" s="12">
        <v>0</v>
      </c>
      <c r="F366" s="8">
        <v>37680</v>
      </c>
      <c r="G366" s="11">
        <v>37680</v>
      </c>
      <c r="H366" s="7" t="s">
        <v>5631</v>
      </c>
      <c r="I366" s="6" t="s">
        <v>5631</v>
      </c>
      <c r="J366" s="6" t="s">
        <v>3494</v>
      </c>
    </row>
    <row r="367" spans="1:10" ht="15" customHeight="1">
      <c r="A367" s="7" t="s">
        <v>2485</v>
      </c>
      <c r="B367" s="7" t="s">
        <v>3443</v>
      </c>
      <c r="C367" s="7" t="s">
        <v>4463</v>
      </c>
      <c r="D367" s="11">
        <v>0</v>
      </c>
      <c r="E367" s="12">
        <v>0</v>
      </c>
      <c r="F367" s="8">
        <v>4365</v>
      </c>
      <c r="G367" s="11">
        <v>4365</v>
      </c>
      <c r="H367" s="7" t="s">
        <v>5631</v>
      </c>
      <c r="I367" s="6" t="s">
        <v>5631</v>
      </c>
      <c r="J367" s="6" t="s">
        <v>4745</v>
      </c>
    </row>
    <row r="368" spans="1:10" ht="15" customHeight="1">
      <c r="A368" s="7" t="s">
        <v>2485</v>
      </c>
      <c r="B368" s="7" t="s">
        <v>798</v>
      </c>
      <c r="C368" s="7" t="s">
        <v>4463</v>
      </c>
      <c r="D368" s="11">
        <v>0</v>
      </c>
      <c r="E368" s="12">
        <v>0</v>
      </c>
      <c r="F368" s="8">
        <v>5039</v>
      </c>
      <c r="G368" s="11">
        <v>5039</v>
      </c>
      <c r="H368" s="7" t="s">
        <v>5631</v>
      </c>
      <c r="I368" s="6" t="s">
        <v>5631</v>
      </c>
      <c r="J368" s="6" t="s">
        <v>2402</v>
      </c>
    </row>
    <row r="369" spans="1:10" ht="15" customHeight="1">
      <c r="A369" s="7" t="s">
        <v>2485</v>
      </c>
      <c r="B369" s="7" t="s">
        <v>867</v>
      </c>
      <c r="C369" s="7" t="s">
        <v>4463</v>
      </c>
      <c r="D369" s="11">
        <v>0</v>
      </c>
      <c r="E369" s="12">
        <v>0</v>
      </c>
      <c r="F369" s="8">
        <v>7473</v>
      </c>
      <c r="G369" s="11">
        <v>7473</v>
      </c>
      <c r="H369" s="7" t="s">
        <v>5631</v>
      </c>
      <c r="I369" s="6" t="s">
        <v>5631</v>
      </c>
      <c r="J369" s="6" t="s">
        <v>5539</v>
      </c>
    </row>
    <row r="370" spans="1:10" ht="15" customHeight="1">
      <c r="A370" s="7" t="s">
        <v>2485</v>
      </c>
      <c r="B370" s="7" t="s">
        <v>1142</v>
      </c>
      <c r="C370" s="7" t="s">
        <v>4463</v>
      </c>
      <c r="D370" s="11">
        <v>0</v>
      </c>
      <c r="E370" s="12">
        <v>0</v>
      </c>
      <c r="F370" s="8">
        <v>9928</v>
      </c>
      <c r="G370" s="11">
        <v>9928</v>
      </c>
      <c r="H370" s="7" t="s">
        <v>5631</v>
      </c>
      <c r="I370" s="6" t="s">
        <v>5631</v>
      </c>
      <c r="J370" s="6" t="s">
        <v>1944</v>
      </c>
    </row>
    <row r="371" spans="1:10" ht="15" customHeight="1">
      <c r="A371" s="7" t="s">
        <v>2485</v>
      </c>
      <c r="B371" s="7" t="s">
        <v>3336</v>
      </c>
      <c r="C371" s="7" t="s">
        <v>4463</v>
      </c>
      <c r="D371" s="11">
        <v>0</v>
      </c>
      <c r="E371" s="12">
        <v>0</v>
      </c>
      <c r="F371" s="8">
        <v>15314</v>
      </c>
      <c r="G371" s="11">
        <v>15314</v>
      </c>
      <c r="H371" s="7" t="s">
        <v>5631</v>
      </c>
      <c r="I371" s="6" t="s">
        <v>5631</v>
      </c>
      <c r="J371" s="6" t="s">
        <v>4524</v>
      </c>
    </row>
    <row r="372" spans="1:10" ht="15" customHeight="1">
      <c r="A372" s="7" t="s">
        <v>2485</v>
      </c>
      <c r="B372" s="7" t="s">
        <v>2216</v>
      </c>
      <c r="C372" s="7" t="s">
        <v>4463</v>
      </c>
      <c r="D372" s="11">
        <v>0</v>
      </c>
      <c r="E372" s="12">
        <v>0</v>
      </c>
      <c r="F372" s="8">
        <v>20338</v>
      </c>
      <c r="G372" s="11">
        <v>20338</v>
      </c>
      <c r="H372" s="7" t="s">
        <v>5631</v>
      </c>
      <c r="I372" s="6" t="s">
        <v>5631</v>
      </c>
      <c r="J372" s="6" t="s">
        <v>2567</v>
      </c>
    </row>
    <row r="373" spans="1:10" ht="15" customHeight="1">
      <c r="A373" s="7" t="s">
        <v>2485</v>
      </c>
      <c r="B373" s="7" t="s">
        <v>3865</v>
      </c>
      <c r="C373" s="7" t="s">
        <v>4463</v>
      </c>
      <c r="D373" s="11">
        <v>0</v>
      </c>
      <c r="E373" s="12">
        <v>0</v>
      </c>
      <c r="F373" s="8">
        <v>21600</v>
      </c>
      <c r="G373" s="11">
        <v>21600</v>
      </c>
      <c r="H373" s="7" t="s">
        <v>5631</v>
      </c>
      <c r="I373" s="6" t="s">
        <v>5631</v>
      </c>
      <c r="J373" s="6" t="s">
        <v>4989</v>
      </c>
    </row>
    <row r="374" spans="1:10" ht="15" customHeight="1">
      <c r="A374" s="7" t="s">
        <v>1185</v>
      </c>
      <c r="B374" s="7" t="s">
        <v>1910</v>
      </c>
      <c r="C374" s="7" t="s">
        <v>740</v>
      </c>
      <c r="D374" s="11">
        <v>0</v>
      </c>
      <c r="E374" s="12">
        <v>0</v>
      </c>
      <c r="F374" s="8">
        <v>55000</v>
      </c>
      <c r="G374" s="11">
        <v>55000</v>
      </c>
      <c r="H374" s="7" t="s">
        <v>5631</v>
      </c>
      <c r="I374" s="6" t="s">
        <v>5631</v>
      </c>
      <c r="J374" s="6" t="s">
        <v>1732</v>
      </c>
    </row>
    <row r="375" spans="1:10" ht="15" customHeight="1">
      <c r="A375" s="7" t="s">
        <v>3000</v>
      </c>
      <c r="B375" s="7" t="s">
        <v>4113</v>
      </c>
      <c r="C375" s="7" t="s">
        <v>4463</v>
      </c>
      <c r="D375" s="11">
        <v>0</v>
      </c>
      <c r="E375" s="12">
        <v>0</v>
      </c>
      <c r="F375" s="8">
        <v>124700</v>
      </c>
      <c r="G375" s="11">
        <v>124700</v>
      </c>
      <c r="H375" s="7" t="s">
        <v>5631</v>
      </c>
      <c r="I375" s="6" t="s">
        <v>5631</v>
      </c>
      <c r="J375" s="6" t="s">
        <v>4512</v>
      </c>
    </row>
    <row r="376" spans="1:10" ht="15" customHeight="1">
      <c r="A376" s="7" t="s">
        <v>3000</v>
      </c>
      <c r="B376" s="7" t="s">
        <v>5484</v>
      </c>
      <c r="C376" s="7" t="s">
        <v>4463</v>
      </c>
      <c r="D376" s="11">
        <v>0</v>
      </c>
      <c r="E376" s="12">
        <v>0</v>
      </c>
      <c r="F376" s="8">
        <v>279295</v>
      </c>
      <c r="G376" s="11">
        <v>279295</v>
      </c>
      <c r="H376" s="7" t="s">
        <v>5631</v>
      </c>
      <c r="I376" s="6" t="s">
        <v>5631</v>
      </c>
      <c r="J376" s="6" t="s">
        <v>3871</v>
      </c>
    </row>
    <row r="377" spans="1:10" ht="15" customHeight="1">
      <c r="A377" s="7" t="s">
        <v>3000</v>
      </c>
      <c r="B377" s="7" t="s">
        <v>4766</v>
      </c>
      <c r="C377" s="7" t="s">
        <v>4463</v>
      </c>
      <c r="D377" s="11">
        <v>0</v>
      </c>
      <c r="E377" s="12">
        <v>0</v>
      </c>
      <c r="F377" s="8">
        <v>445643</v>
      </c>
      <c r="G377" s="11">
        <v>445643</v>
      </c>
      <c r="H377" s="7" t="s">
        <v>5631</v>
      </c>
      <c r="I377" s="6" t="s">
        <v>5631</v>
      </c>
      <c r="J377" s="6" t="s">
        <v>2841</v>
      </c>
    </row>
    <row r="378" spans="1:10" ht="15" customHeight="1">
      <c r="A378" s="7" t="s">
        <v>450</v>
      </c>
      <c r="B378" s="7" t="s">
        <v>3833</v>
      </c>
      <c r="C378" s="7" t="s">
        <v>4463</v>
      </c>
      <c r="D378" s="11">
        <v>0</v>
      </c>
      <c r="E378" s="12">
        <v>0</v>
      </c>
      <c r="F378" s="8">
        <v>30495</v>
      </c>
      <c r="G378" s="11">
        <v>30495</v>
      </c>
      <c r="H378" s="7" t="s">
        <v>5631</v>
      </c>
      <c r="I378" s="6" t="s">
        <v>5631</v>
      </c>
      <c r="J378" s="6" t="s">
        <v>3940</v>
      </c>
    </row>
    <row r="379" spans="1:10" ht="15" customHeight="1">
      <c r="A379" s="7" t="s">
        <v>450</v>
      </c>
      <c r="B379" s="7" t="s">
        <v>3630</v>
      </c>
      <c r="C379" s="7" t="s">
        <v>4463</v>
      </c>
      <c r="D379" s="11">
        <v>0</v>
      </c>
      <c r="E379" s="12">
        <v>0</v>
      </c>
      <c r="F379" s="8">
        <v>36787</v>
      </c>
      <c r="G379" s="11">
        <v>36787</v>
      </c>
      <c r="H379" s="7" t="s">
        <v>5631</v>
      </c>
      <c r="I379" s="6" t="s">
        <v>5631</v>
      </c>
      <c r="J379" s="6" t="s">
        <v>3087</v>
      </c>
    </row>
    <row r="380" spans="1:10" ht="15" customHeight="1">
      <c r="A380" s="7" t="s">
        <v>450</v>
      </c>
      <c r="B380" s="7" t="s">
        <v>5615</v>
      </c>
      <c r="C380" s="7" t="s">
        <v>4463</v>
      </c>
      <c r="D380" s="11">
        <v>0</v>
      </c>
      <c r="E380" s="12">
        <v>0</v>
      </c>
      <c r="F380" s="8">
        <v>54001</v>
      </c>
      <c r="G380" s="11">
        <v>54001</v>
      </c>
      <c r="H380" s="7" t="s">
        <v>5631</v>
      </c>
      <c r="I380" s="6" t="s">
        <v>5631</v>
      </c>
      <c r="J380" s="6" t="s">
        <v>2252</v>
      </c>
    </row>
    <row r="381" spans="1:10" ht="15" customHeight="1">
      <c r="A381" s="7" t="s">
        <v>450</v>
      </c>
      <c r="B381" s="7" t="s">
        <v>2090</v>
      </c>
      <c r="C381" s="7" t="s">
        <v>4463</v>
      </c>
      <c r="D381" s="11">
        <v>0</v>
      </c>
      <c r="E381" s="12">
        <v>0</v>
      </c>
      <c r="F381" s="8">
        <v>77409</v>
      </c>
      <c r="G381" s="11">
        <v>77409</v>
      </c>
      <c r="H381" s="7" t="s">
        <v>5631</v>
      </c>
      <c r="I381" s="6" t="s">
        <v>5631</v>
      </c>
      <c r="J381" s="6" t="s">
        <v>2409</v>
      </c>
    </row>
    <row r="382" spans="1:10" ht="15" customHeight="1">
      <c r="A382" s="7" t="s">
        <v>450</v>
      </c>
      <c r="B382" s="7" t="s">
        <v>1760</v>
      </c>
      <c r="C382" s="7" t="s">
        <v>4463</v>
      </c>
      <c r="D382" s="11">
        <v>0</v>
      </c>
      <c r="E382" s="12">
        <v>0</v>
      </c>
      <c r="F382" s="8">
        <v>126012</v>
      </c>
      <c r="G382" s="11">
        <v>126012</v>
      </c>
      <c r="H382" s="7" t="s">
        <v>5631</v>
      </c>
      <c r="I382" s="6" t="s">
        <v>5631</v>
      </c>
      <c r="J382" s="6" t="s">
        <v>4671</v>
      </c>
    </row>
    <row r="383" spans="1:10" ht="15" customHeight="1">
      <c r="A383" s="7" t="s">
        <v>1412</v>
      </c>
      <c r="B383" s="7" t="s">
        <v>1195</v>
      </c>
      <c r="C383" s="7" t="s">
        <v>740</v>
      </c>
      <c r="D383" s="11">
        <v>0</v>
      </c>
      <c r="E383" s="12">
        <v>0</v>
      </c>
      <c r="F383" s="8">
        <v>40987</v>
      </c>
      <c r="G383" s="11">
        <v>40987</v>
      </c>
      <c r="H383" s="7" t="s">
        <v>5631</v>
      </c>
      <c r="I383" s="6" t="s">
        <v>5631</v>
      </c>
      <c r="J383" s="6" t="s">
        <v>522</v>
      </c>
    </row>
    <row r="384" spans="1:10" ht="15" customHeight="1">
      <c r="A384" s="7" t="s">
        <v>1412</v>
      </c>
      <c r="B384" s="7" t="s">
        <v>783</v>
      </c>
      <c r="C384" s="7" t="s">
        <v>740</v>
      </c>
      <c r="D384" s="11">
        <v>0</v>
      </c>
      <c r="E384" s="12">
        <v>0</v>
      </c>
      <c r="F384" s="8">
        <v>45187</v>
      </c>
      <c r="G384" s="11">
        <v>45187</v>
      </c>
      <c r="H384" s="7" t="s">
        <v>5631</v>
      </c>
      <c r="I384" s="6" t="s">
        <v>5631</v>
      </c>
      <c r="J384" s="6" t="s">
        <v>787</v>
      </c>
    </row>
    <row r="385" spans="1:10" ht="15" customHeight="1">
      <c r="A385" s="7" t="s">
        <v>1412</v>
      </c>
      <c r="B385" s="7" t="s">
        <v>1645</v>
      </c>
      <c r="C385" s="7" t="s">
        <v>740</v>
      </c>
      <c r="D385" s="11">
        <v>0</v>
      </c>
      <c r="E385" s="12">
        <v>0</v>
      </c>
      <c r="F385" s="8">
        <v>47637</v>
      </c>
      <c r="G385" s="11">
        <v>47637</v>
      </c>
      <c r="H385" s="7" t="s">
        <v>5631</v>
      </c>
      <c r="I385" s="6" t="s">
        <v>5631</v>
      </c>
      <c r="J385" s="6" t="s">
        <v>3527</v>
      </c>
    </row>
    <row r="386" spans="1:10" ht="15" customHeight="1">
      <c r="A386" s="7" t="s">
        <v>1412</v>
      </c>
      <c r="B386" s="7" t="s">
        <v>2100</v>
      </c>
      <c r="C386" s="7" t="s">
        <v>740</v>
      </c>
      <c r="D386" s="11">
        <v>0</v>
      </c>
      <c r="E386" s="12">
        <v>0</v>
      </c>
      <c r="F386" s="8">
        <v>53600</v>
      </c>
      <c r="G386" s="11">
        <v>53600</v>
      </c>
      <c r="H386" s="7" t="s">
        <v>5631</v>
      </c>
      <c r="I386" s="6" t="s">
        <v>5631</v>
      </c>
      <c r="J386" s="6" t="s">
        <v>3212</v>
      </c>
    </row>
    <row r="387" spans="1:10" ht="15" customHeight="1">
      <c r="A387" s="7" t="s">
        <v>1412</v>
      </c>
      <c r="B387" s="7" t="s">
        <v>2138</v>
      </c>
      <c r="C387" s="7" t="s">
        <v>740</v>
      </c>
      <c r="D387" s="11">
        <v>0</v>
      </c>
      <c r="E387" s="12">
        <v>0</v>
      </c>
      <c r="F387" s="8">
        <v>61675</v>
      </c>
      <c r="G387" s="11">
        <v>61675</v>
      </c>
      <c r="H387" s="7" t="s">
        <v>5631</v>
      </c>
      <c r="I387" s="6" t="s">
        <v>5631</v>
      </c>
      <c r="J387" s="6" t="s">
        <v>4415</v>
      </c>
    </row>
    <row r="388" spans="1:10" ht="15" customHeight="1">
      <c r="A388" s="7" t="s">
        <v>5067</v>
      </c>
      <c r="B388" s="7" t="s">
        <v>5298</v>
      </c>
      <c r="C388" s="7" t="s">
        <v>740</v>
      </c>
      <c r="D388" s="11">
        <v>0</v>
      </c>
      <c r="E388" s="12">
        <v>0</v>
      </c>
      <c r="F388" s="8">
        <v>12426</v>
      </c>
      <c r="G388" s="11">
        <v>12426</v>
      </c>
      <c r="H388" s="7" t="s">
        <v>5631</v>
      </c>
      <c r="I388" s="6" t="s">
        <v>5631</v>
      </c>
      <c r="J388" s="6" t="s">
        <v>2900</v>
      </c>
    </row>
    <row r="389" spans="1:10" ht="15" customHeight="1">
      <c r="A389" s="7" t="s">
        <v>5067</v>
      </c>
      <c r="B389" s="7" t="s">
        <v>3859</v>
      </c>
      <c r="C389" s="7" t="s">
        <v>740</v>
      </c>
      <c r="D389" s="11">
        <v>0</v>
      </c>
      <c r="E389" s="12">
        <v>0</v>
      </c>
      <c r="F389" s="8">
        <v>17575</v>
      </c>
      <c r="G389" s="11">
        <v>17575</v>
      </c>
      <c r="H389" s="7" t="s">
        <v>5631</v>
      </c>
      <c r="I389" s="6" t="s">
        <v>5631</v>
      </c>
      <c r="J389" s="6" t="s">
        <v>3321</v>
      </c>
    </row>
    <row r="390" spans="1:10" ht="15" customHeight="1">
      <c r="A390" s="7" t="s">
        <v>5067</v>
      </c>
      <c r="B390" s="7" t="s">
        <v>177</v>
      </c>
      <c r="C390" s="7" t="s">
        <v>740</v>
      </c>
      <c r="D390" s="11">
        <v>0</v>
      </c>
      <c r="E390" s="12">
        <v>0</v>
      </c>
      <c r="F390" s="8">
        <v>27727</v>
      </c>
      <c r="G390" s="11">
        <v>27727</v>
      </c>
      <c r="H390" s="7" t="s">
        <v>5631</v>
      </c>
      <c r="I390" s="6" t="s">
        <v>5631</v>
      </c>
      <c r="J390" s="6" t="s">
        <v>1535</v>
      </c>
    </row>
    <row r="391" spans="1:10" ht="15" customHeight="1">
      <c r="A391" s="7" t="s">
        <v>5067</v>
      </c>
      <c r="B391" s="7" t="s">
        <v>3410</v>
      </c>
      <c r="C391" s="7" t="s">
        <v>740</v>
      </c>
      <c r="D391" s="11">
        <v>0</v>
      </c>
      <c r="E391" s="12">
        <v>0</v>
      </c>
      <c r="F391" s="8">
        <v>29579</v>
      </c>
      <c r="G391" s="11">
        <v>29579</v>
      </c>
      <c r="H391" s="7" t="s">
        <v>5631</v>
      </c>
      <c r="I391" s="6" t="s">
        <v>5631</v>
      </c>
      <c r="J391" s="6" t="s">
        <v>1274</v>
      </c>
    </row>
    <row r="392" spans="1:10" ht="15" customHeight="1">
      <c r="A392" s="7" t="s">
        <v>5067</v>
      </c>
      <c r="B392" s="7" t="s">
        <v>1241</v>
      </c>
      <c r="C392" s="7" t="s">
        <v>740</v>
      </c>
      <c r="D392" s="11">
        <v>0</v>
      </c>
      <c r="E392" s="12">
        <v>0</v>
      </c>
      <c r="F392" s="8">
        <v>40283</v>
      </c>
      <c r="G392" s="11">
        <v>40283</v>
      </c>
      <c r="H392" s="7" t="s">
        <v>5631</v>
      </c>
      <c r="I392" s="6" t="s">
        <v>5631</v>
      </c>
      <c r="J392" s="6" t="s">
        <v>5103</v>
      </c>
    </row>
    <row r="393" spans="1:10" ht="15" customHeight="1">
      <c r="A393" s="7" t="s">
        <v>5067</v>
      </c>
      <c r="B393" s="7" t="s">
        <v>5379</v>
      </c>
      <c r="C393" s="7" t="s">
        <v>740</v>
      </c>
      <c r="D393" s="11">
        <v>0</v>
      </c>
      <c r="E393" s="12">
        <v>0</v>
      </c>
      <c r="F393" s="8">
        <v>58780</v>
      </c>
      <c r="G393" s="11">
        <v>58780</v>
      </c>
      <c r="H393" s="7" t="s">
        <v>5631</v>
      </c>
      <c r="I393" s="6" t="s">
        <v>5631</v>
      </c>
      <c r="J393" s="6" t="s">
        <v>2385</v>
      </c>
    </row>
    <row r="394" spans="1:10" ht="15" customHeight="1">
      <c r="A394" s="7" t="s">
        <v>167</v>
      </c>
      <c r="B394" s="7" t="s">
        <v>3629</v>
      </c>
      <c r="C394" s="7" t="s">
        <v>4463</v>
      </c>
      <c r="D394" s="11">
        <v>0</v>
      </c>
      <c r="E394" s="12">
        <v>0</v>
      </c>
      <c r="F394" s="8">
        <v>1443</v>
      </c>
      <c r="G394" s="11">
        <v>1443</v>
      </c>
      <c r="H394" s="7" t="s">
        <v>5631</v>
      </c>
      <c r="I394" s="6" t="s">
        <v>5631</v>
      </c>
      <c r="J394" s="6" t="s">
        <v>2317</v>
      </c>
    </row>
    <row r="395" spans="1:10" ht="15" customHeight="1">
      <c r="A395" s="7" t="s">
        <v>167</v>
      </c>
      <c r="B395" s="7" t="s">
        <v>4978</v>
      </c>
      <c r="C395" s="7" t="s">
        <v>4463</v>
      </c>
      <c r="D395" s="11">
        <v>0</v>
      </c>
      <c r="E395" s="12">
        <v>0</v>
      </c>
      <c r="F395" s="8">
        <v>1424</v>
      </c>
      <c r="G395" s="11">
        <v>1424</v>
      </c>
      <c r="H395" s="7" t="s">
        <v>5631</v>
      </c>
      <c r="I395" s="6" t="s">
        <v>5631</v>
      </c>
      <c r="J395" s="6" t="s">
        <v>386</v>
      </c>
    </row>
    <row r="396" spans="1:10" ht="15" customHeight="1">
      <c r="A396" s="7" t="s">
        <v>167</v>
      </c>
      <c r="B396" s="7" t="s">
        <v>3781</v>
      </c>
      <c r="C396" s="7" t="s">
        <v>4463</v>
      </c>
      <c r="D396" s="11">
        <v>0</v>
      </c>
      <c r="E396" s="12">
        <v>0</v>
      </c>
      <c r="F396" s="8">
        <v>2016</v>
      </c>
      <c r="G396" s="11">
        <v>2016</v>
      </c>
      <c r="H396" s="7" t="s">
        <v>5631</v>
      </c>
      <c r="I396" s="6" t="s">
        <v>5631</v>
      </c>
      <c r="J396" s="6" t="s">
        <v>5192</v>
      </c>
    </row>
    <row r="397" spans="1:10" ht="15" customHeight="1">
      <c r="A397" s="7" t="s">
        <v>3264</v>
      </c>
      <c r="B397" s="7" t="s">
        <v>4897</v>
      </c>
      <c r="C397" s="7" t="s">
        <v>4463</v>
      </c>
      <c r="D397" s="11">
        <v>0</v>
      </c>
      <c r="E397" s="12">
        <v>0</v>
      </c>
      <c r="F397" s="8">
        <v>13686</v>
      </c>
      <c r="G397" s="11">
        <v>13686</v>
      </c>
      <c r="H397" s="7" t="s">
        <v>5631</v>
      </c>
      <c r="I397" s="6" t="s">
        <v>5631</v>
      </c>
      <c r="J397" s="6" t="s">
        <v>2733</v>
      </c>
    </row>
    <row r="398" spans="1:10" ht="15" customHeight="1">
      <c r="A398" s="7" t="s">
        <v>3720</v>
      </c>
      <c r="B398" s="7" t="s">
        <v>1346</v>
      </c>
      <c r="C398" s="7" t="s">
        <v>4463</v>
      </c>
      <c r="D398" s="11">
        <v>0</v>
      </c>
      <c r="E398" s="12">
        <v>0</v>
      </c>
      <c r="F398" s="8">
        <v>79010</v>
      </c>
      <c r="G398" s="11">
        <v>79010</v>
      </c>
      <c r="H398" s="7" t="s">
        <v>5631</v>
      </c>
      <c r="I398" s="6" t="s">
        <v>5631</v>
      </c>
      <c r="J398" s="6" t="s">
        <v>5557</v>
      </c>
    </row>
    <row r="399" spans="1:10" ht="15" customHeight="1">
      <c r="A399" s="7" t="s">
        <v>3068</v>
      </c>
      <c r="B399" s="7" t="s">
        <v>410</v>
      </c>
      <c r="C399" s="7" t="s">
        <v>740</v>
      </c>
      <c r="D399" s="11">
        <v>0</v>
      </c>
      <c r="E399" s="12">
        <v>0</v>
      </c>
      <c r="F399" s="8">
        <v>41279</v>
      </c>
      <c r="G399" s="11">
        <v>41279</v>
      </c>
      <c r="H399" s="7" t="s">
        <v>5631</v>
      </c>
      <c r="I399" s="6" t="s">
        <v>5631</v>
      </c>
      <c r="J399" s="6" t="s">
        <v>4576</v>
      </c>
    </row>
    <row r="400" spans="1:10" ht="15" customHeight="1">
      <c r="A400" s="7" t="s">
        <v>4843</v>
      </c>
      <c r="B400" s="7" t="s">
        <v>635</v>
      </c>
      <c r="C400" s="7" t="s">
        <v>740</v>
      </c>
      <c r="D400" s="11">
        <v>0</v>
      </c>
      <c r="E400" s="12">
        <v>0</v>
      </c>
      <c r="F400" s="8">
        <v>130000</v>
      </c>
      <c r="G400" s="11">
        <v>130000</v>
      </c>
      <c r="H400" s="7" t="s">
        <v>5631</v>
      </c>
      <c r="I400" s="6" t="s">
        <v>5631</v>
      </c>
      <c r="J400" s="6" t="s">
        <v>1517</v>
      </c>
    </row>
    <row r="401" spans="1:10" ht="15" customHeight="1">
      <c r="A401" s="7" t="s">
        <v>4843</v>
      </c>
      <c r="B401" s="7" t="s">
        <v>715</v>
      </c>
      <c r="C401" s="7" t="s">
        <v>740</v>
      </c>
      <c r="D401" s="11">
        <v>0</v>
      </c>
      <c r="E401" s="12">
        <v>0</v>
      </c>
      <c r="F401" s="8">
        <v>175000</v>
      </c>
      <c r="G401" s="11">
        <v>175000</v>
      </c>
      <c r="H401" s="7" t="s">
        <v>5631</v>
      </c>
      <c r="I401" s="6" t="s">
        <v>5631</v>
      </c>
      <c r="J401" s="6" t="s">
        <v>1424</v>
      </c>
    </row>
    <row r="402" spans="1:10" ht="15" customHeight="1">
      <c r="A402" s="7" t="s">
        <v>4879</v>
      </c>
      <c r="B402" s="7" t="s">
        <v>3846</v>
      </c>
      <c r="C402" s="7" t="s">
        <v>4463</v>
      </c>
      <c r="D402" s="11">
        <v>0</v>
      </c>
      <c r="E402" s="12">
        <v>0</v>
      </c>
      <c r="F402" s="8">
        <v>2431</v>
      </c>
      <c r="G402" s="11">
        <v>2431</v>
      </c>
      <c r="H402" s="7" t="s">
        <v>5631</v>
      </c>
      <c r="I402" s="6" t="s">
        <v>5631</v>
      </c>
      <c r="J402" s="6" t="s">
        <v>848</v>
      </c>
    </row>
    <row r="403" spans="1:10" ht="15" customHeight="1">
      <c r="A403" s="7" t="s">
        <v>2035</v>
      </c>
      <c r="B403" s="7" t="s">
        <v>1652</v>
      </c>
      <c r="C403" s="7" t="s">
        <v>4463</v>
      </c>
      <c r="D403" s="11">
        <v>0</v>
      </c>
      <c r="E403" s="12">
        <v>0</v>
      </c>
      <c r="F403" s="8">
        <v>264311</v>
      </c>
      <c r="G403" s="11">
        <v>264311</v>
      </c>
      <c r="H403" s="7" t="s">
        <v>5631</v>
      </c>
      <c r="I403" s="6" t="s">
        <v>5631</v>
      </c>
      <c r="J403" s="6" t="s">
        <v>5260</v>
      </c>
    </row>
    <row r="404" spans="1:10" ht="15" customHeight="1">
      <c r="A404" s="7" t="s">
        <v>2035</v>
      </c>
      <c r="B404" s="7" t="s">
        <v>2580</v>
      </c>
      <c r="C404" s="7" t="s">
        <v>4463</v>
      </c>
      <c r="D404" s="11">
        <v>0</v>
      </c>
      <c r="E404" s="12">
        <v>0</v>
      </c>
      <c r="F404" s="8">
        <v>360000</v>
      </c>
      <c r="G404" s="11">
        <v>360000</v>
      </c>
      <c r="H404" s="7" t="s">
        <v>5631</v>
      </c>
      <c r="I404" s="6" t="s">
        <v>5631</v>
      </c>
      <c r="J404" s="6" t="s">
        <v>1025</v>
      </c>
    </row>
    <row r="405" spans="1:10" ht="15" customHeight="1">
      <c r="A405" s="7" t="s">
        <v>274</v>
      </c>
      <c r="B405" s="7" t="s">
        <v>494</v>
      </c>
      <c r="C405" s="7" t="s">
        <v>4809</v>
      </c>
      <c r="D405" s="11">
        <v>0</v>
      </c>
      <c r="E405" s="12">
        <v>0</v>
      </c>
      <c r="F405" s="8">
        <v>0</v>
      </c>
      <c r="G405" s="11">
        <v>0</v>
      </c>
      <c r="H405" s="7" t="s">
        <v>5631</v>
      </c>
      <c r="I405" s="6" t="s">
        <v>5631</v>
      </c>
      <c r="J405" s="6" t="s">
        <v>2922</v>
      </c>
    </row>
    <row r="406" spans="1:10" ht="15" customHeight="1">
      <c r="A406" s="7" t="s">
        <v>4169</v>
      </c>
      <c r="B406" s="7" t="s">
        <v>886</v>
      </c>
      <c r="C406" s="7" t="s">
        <v>4809</v>
      </c>
      <c r="D406" s="11">
        <v>0</v>
      </c>
      <c r="E406" s="12">
        <v>0</v>
      </c>
      <c r="F406" s="8">
        <v>0</v>
      </c>
      <c r="G406" s="11">
        <v>0</v>
      </c>
      <c r="H406" s="7" t="s">
        <v>5631</v>
      </c>
      <c r="I406" s="6" t="s">
        <v>5631</v>
      </c>
      <c r="J406" s="6" t="s">
        <v>235</v>
      </c>
    </row>
    <row r="407" spans="1:10" ht="15" customHeight="1">
      <c r="A407" s="7" t="s">
        <v>4169</v>
      </c>
      <c r="B407" s="7" t="s">
        <v>1720</v>
      </c>
      <c r="C407" s="7" t="s">
        <v>4809</v>
      </c>
      <c r="D407" s="11">
        <v>0</v>
      </c>
      <c r="E407" s="12">
        <v>0</v>
      </c>
      <c r="F407" s="8">
        <v>0</v>
      </c>
      <c r="G407" s="11">
        <v>0</v>
      </c>
      <c r="H407" s="7" t="s">
        <v>5631</v>
      </c>
      <c r="I407" s="6" t="s">
        <v>5631</v>
      </c>
      <c r="J407" s="6" t="s">
        <v>4503</v>
      </c>
    </row>
    <row r="408" spans="1:10" ht="15" customHeight="1">
      <c r="A408" s="7" t="s">
        <v>4169</v>
      </c>
      <c r="B408" s="7" t="s">
        <v>1438</v>
      </c>
      <c r="C408" s="7" t="s">
        <v>4809</v>
      </c>
      <c r="D408" s="11">
        <v>0</v>
      </c>
      <c r="E408" s="12">
        <v>0</v>
      </c>
      <c r="F408" s="8">
        <v>0</v>
      </c>
      <c r="G408" s="11">
        <v>0</v>
      </c>
      <c r="H408" s="7" t="s">
        <v>5631</v>
      </c>
      <c r="I408" s="6" t="s">
        <v>5631</v>
      </c>
      <c r="J408" s="6" t="s">
        <v>2842</v>
      </c>
    </row>
    <row r="409" spans="1:10" ht="15" customHeight="1">
      <c r="A409" s="7" t="s">
        <v>2893</v>
      </c>
      <c r="B409" s="7" t="s">
        <v>3658</v>
      </c>
      <c r="C409" s="7" t="s">
        <v>740</v>
      </c>
      <c r="D409" s="11">
        <v>0</v>
      </c>
      <c r="E409" s="12">
        <v>0</v>
      </c>
      <c r="F409" s="8">
        <v>444039</v>
      </c>
      <c r="G409" s="11">
        <v>444039</v>
      </c>
      <c r="H409" s="7" t="s">
        <v>5631</v>
      </c>
      <c r="I409" s="6" t="s">
        <v>5631</v>
      </c>
      <c r="J409" s="6" t="s">
        <v>3684</v>
      </c>
    </row>
    <row r="410" spans="1:10" ht="15" customHeight="1">
      <c r="A410" s="7" t="s">
        <v>2893</v>
      </c>
      <c r="B410" s="7" t="s">
        <v>1456</v>
      </c>
      <c r="C410" s="7" t="s">
        <v>740</v>
      </c>
      <c r="D410" s="11">
        <v>0</v>
      </c>
      <c r="E410" s="12">
        <v>0</v>
      </c>
      <c r="F410" s="8">
        <v>883964</v>
      </c>
      <c r="G410" s="11">
        <v>883964</v>
      </c>
      <c r="H410" s="7" t="s">
        <v>5631</v>
      </c>
      <c r="I410" s="6" t="s">
        <v>5631</v>
      </c>
      <c r="J410" s="6" t="s">
        <v>1349</v>
      </c>
    </row>
    <row r="411" spans="1:10" ht="15" customHeight="1">
      <c r="A411" s="7" t="s">
        <v>4800</v>
      </c>
      <c r="B411" s="7" t="s">
        <v>5329</v>
      </c>
      <c r="C411" s="7" t="s">
        <v>740</v>
      </c>
      <c r="D411" s="11">
        <v>0</v>
      </c>
      <c r="E411" s="12">
        <v>0</v>
      </c>
      <c r="F411" s="8">
        <v>713</v>
      </c>
      <c r="G411" s="11">
        <v>713</v>
      </c>
      <c r="H411" s="7" t="s">
        <v>5631</v>
      </c>
      <c r="I411" s="6" t="s">
        <v>5631</v>
      </c>
      <c r="J411" s="6" t="s">
        <v>4350</v>
      </c>
    </row>
    <row r="412" spans="1:10" ht="15" customHeight="1">
      <c r="A412" s="7" t="s">
        <v>4800</v>
      </c>
      <c r="B412" s="7" t="s">
        <v>2353</v>
      </c>
      <c r="C412" s="7" t="s">
        <v>740</v>
      </c>
      <c r="D412" s="11">
        <v>0</v>
      </c>
      <c r="E412" s="12">
        <v>0</v>
      </c>
      <c r="F412" s="8">
        <v>1007</v>
      </c>
      <c r="G412" s="11">
        <v>1007</v>
      </c>
      <c r="H412" s="7" t="s">
        <v>5631</v>
      </c>
      <c r="I412" s="6" t="s">
        <v>5631</v>
      </c>
      <c r="J412" s="6" t="s">
        <v>3888</v>
      </c>
    </row>
    <row r="413" spans="1:10" ht="15" customHeight="1">
      <c r="A413" s="7" t="s">
        <v>4800</v>
      </c>
      <c r="B413" s="7" t="s">
        <v>339</v>
      </c>
      <c r="C413" s="7" t="s">
        <v>740</v>
      </c>
      <c r="D413" s="11">
        <v>0</v>
      </c>
      <c r="E413" s="12">
        <v>0</v>
      </c>
      <c r="F413" s="8">
        <v>1800</v>
      </c>
      <c r="G413" s="11">
        <v>1800</v>
      </c>
      <c r="H413" s="7" t="s">
        <v>5631</v>
      </c>
      <c r="I413" s="6" t="s">
        <v>5631</v>
      </c>
      <c r="J413" s="6" t="s">
        <v>2943</v>
      </c>
    </row>
    <row r="414" spans="1:10" ht="15" customHeight="1">
      <c r="A414" s="7" t="s">
        <v>4938</v>
      </c>
      <c r="B414" s="7" t="s">
        <v>5461</v>
      </c>
      <c r="C414" s="7" t="s">
        <v>4463</v>
      </c>
      <c r="D414" s="11">
        <v>0</v>
      </c>
      <c r="E414" s="12">
        <v>0</v>
      </c>
      <c r="F414" s="8">
        <v>1498</v>
      </c>
      <c r="G414" s="11">
        <v>1498</v>
      </c>
      <c r="H414" s="7" t="s">
        <v>5631</v>
      </c>
      <c r="I414" s="6" t="s">
        <v>5631</v>
      </c>
      <c r="J414" s="6" t="s">
        <v>4376</v>
      </c>
    </row>
    <row r="415" spans="1:10" ht="15" customHeight="1">
      <c r="A415" s="7" t="s">
        <v>4938</v>
      </c>
      <c r="B415" s="7" t="s">
        <v>3077</v>
      </c>
      <c r="C415" s="7" t="s">
        <v>4463</v>
      </c>
      <c r="D415" s="11">
        <v>0</v>
      </c>
      <c r="E415" s="12">
        <v>0</v>
      </c>
      <c r="F415" s="8">
        <v>3117</v>
      </c>
      <c r="G415" s="11">
        <v>3117</v>
      </c>
      <c r="H415" s="7" t="s">
        <v>5631</v>
      </c>
      <c r="I415" s="6" t="s">
        <v>5631</v>
      </c>
      <c r="J415" s="6" t="s">
        <v>3573</v>
      </c>
    </row>
    <row r="416" spans="1:10" ht="15" customHeight="1">
      <c r="A416" s="7" t="s">
        <v>4847</v>
      </c>
      <c r="B416" s="7" t="s">
        <v>5583</v>
      </c>
      <c r="C416" s="7" t="s">
        <v>740</v>
      </c>
      <c r="D416" s="11">
        <v>0</v>
      </c>
      <c r="E416" s="12">
        <v>0</v>
      </c>
      <c r="F416" s="8">
        <v>26800</v>
      </c>
      <c r="G416" s="11">
        <v>26800</v>
      </c>
      <c r="H416" s="7" t="s">
        <v>5631</v>
      </c>
      <c r="I416" s="6" t="s">
        <v>5631</v>
      </c>
      <c r="J416" s="6" t="s">
        <v>561</v>
      </c>
    </row>
    <row r="417" spans="1:10" ht="15" customHeight="1">
      <c r="A417" s="7" t="s">
        <v>1023</v>
      </c>
      <c r="B417" s="7" t="s">
        <v>1724</v>
      </c>
      <c r="C417" s="7" t="s">
        <v>4463</v>
      </c>
      <c r="D417" s="11">
        <v>0</v>
      </c>
      <c r="E417" s="12">
        <v>0</v>
      </c>
      <c r="F417" s="8">
        <v>3386</v>
      </c>
      <c r="G417" s="11">
        <v>3386</v>
      </c>
      <c r="H417" s="7" t="s">
        <v>5631</v>
      </c>
      <c r="I417" s="6" t="s">
        <v>5631</v>
      </c>
      <c r="J417" s="6" t="s">
        <v>4110</v>
      </c>
    </row>
    <row r="418" spans="1:10" ht="15" customHeight="1">
      <c r="A418" s="7" t="s">
        <v>1023</v>
      </c>
      <c r="B418" s="7" t="s">
        <v>976</v>
      </c>
      <c r="C418" s="7" t="s">
        <v>4463</v>
      </c>
      <c r="D418" s="11">
        <v>0</v>
      </c>
      <c r="E418" s="12">
        <v>0</v>
      </c>
      <c r="F418" s="8">
        <v>4930</v>
      </c>
      <c r="G418" s="11">
        <v>4930</v>
      </c>
      <c r="H418" s="7" t="s">
        <v>5631</v>
      </c>
      <c r="I418" s="6" t="s">
        <v>5631</v>
      </c>
      <c r="J418" s="6" t="s">
        <v>33</v>
      </c>
    </row>
    <row r="419" spans="1:10" ht="15" customHeight="1">
      <c r="A419" s="7" t="s">
        <v>1023</v>
      </c>
      <c r="B419" s="7" t="s">
        <v>3427</v>
      </c>
      <c r="C419" s="7" t="s">
        <v>4463</v>
      </c>
      <c r="D419" s="11">
        <v>0</v>
      </c>
      <c r="E419" s="12">
        <v>0</v>
      </c>
      <c r="F419" s="8">
        <v>7119</v>
      </c>
      <c r="G419" s="11">
        <v>7119</v>
      </c>
      <c r="H419" s="7" t="s">
        <v>5631</v>
      </c>
      <c r="I419" s="6" t="s">
        <v>5631</v>
      </c>
      <c r="J419" s="6" t="s">
        <v>1880</v>
      </c>
    </row>
    <row r="420" spans="1:10" ht="15" customHeight="1">
      <c r="A420" s="7" t="s">
        <v>684</v>
      </c>
      <c r="B420" s="7" t="s">
        <v>2802</v>
      </c>
      <c r="C420" s="7" t="s">
        <v>4809</v>
      </c>
      <c r="D420" s="11">
        <v>0</v>
      </c>
      <c r="E420" s="12">
        <v>0</v>
      </c>
      <c r="F420" s="8">
        <v>0</v>
      </c>
      <c r="G420" s="11">
        <v>0</v>
      </c>
      <c r="H420" s="7" t="s">
        <v>5631</v>
      </c>
      <c r="I420" s="6" t="s">
        <v>5631</v>
      </c>
      <c r="J420" s="6" t="s">
        <v>2667</v>
      </c>
    </row>
    <row r="421" spans="1:10" ht="15" customHeight="1">
      <c r="A421" s="7" t="s">
        <v>1800</v>
      </c>
      <c r="B421" s="7" t="s">
        <v>1466</v>
      </c>
      <c r="C421" s="7" t="s">
        <v>4463</v>
      </c>
      <c r="D421" s="11">
        <v>0</v>
      </c>
      <c r="E421" s="12">
        <v>0</v>
      </c>
      <c r="F421" s="8">
        <v>23047</v>
      </c>
      <c r="G421" s="11">
        <v>23047</v>
      </c>
      <c r="H421" s="7" t="s">
        <v>5631</v>
      </c>
      <c r="I421" s="6" t="s">
        <v>5631</v>
      </c>
      <c r="J421" s="6" t="s">
        <v>3128</v>
      </c>
    </row>
    <row r="422" spans="1:10" ht="15" customHeight="1">
      <c r="A422" s="7" t="s">
        <v>1800</v>
      </c>
      <c r="B422" s="7" t="s">
        <v>1529</v>
      </c>
      <c r="C422" s="7" t="s">
        <v>4463</v>
      </c>
      <c r="D422" s="11">
        <v>0</v>
      </c>
      <c r="E422" s="12">
        <v>0</v>
      </c>
      <c r="F422" s="8">
        <v>34790</v>
      </c>
      <c r="G422" s="11">
        <v>34790</v>
      </c>
      <c r="H422" s="7" t="s">
        <v>5631</v>
      </c>
      <c r="I422" s="6" t="s">
        <v>5631</v>
      </c>
      <c r="J422" s="6" t="s">
        <v>5287</v>
      </c>
    </row>
    <row r="423" spans="1:10" ht="15" customHeight="1">
      <c r="A423" s="7" t="s">
        <v>1800</v>
      </c>
      <c r="B423" s="7" t="s">
        <v>1774</v>
      </c>
      <c r="C423" s="7" t="s">
        <v>4463</v>
      </c>
      <c r="D423" s="11">
        <v>0</v>
      </c>
      <c r="E423" s="12">
        <v>0</v>
      </c>
      <c r="F423" s="8">
        <v>52182</v>
      </c>
      <c r="G423" s="11">
        <v>52182</v>
      </c>
      <c r="H423" s="7" t="s">
        <v>5631</v>
      </c>
      <c r="I423" s="6" t="s">
        <v>5631</v>
      </c>
      <c r="J423" s="6" t="s">
        <v>3784</v>
      </c>
    </row>
    <row r="424" spans="1:10" ht="15" customHeight="1">
      <c r="A424" s="7" t="s">
        <v>1800</v>
      </c>
      <c r="B424" s="7" t="s">
        <v>1098</v>
      </c>
      <c r="C424" s="7" t="s">
        <v>4463</v>
      </c>
      <c r="D424" s="11">
        <v>0</v>
      </c>
      <c r="E424" s="12">
        <v>0</v>
      </c>
      <c r="F424" s="8">
        <v>67153</v>
      </c>
      <c r="G424" s="11">
        <v>67153</v>
      </c>
      <c r="H424" s="7" t="s">
        <v>5631</v>
      </c>
      <c r="I424" s="6" t="s">
        <v>5631</v>
      </c>
      <c r="J424" s="6" t="s">
        <v>1536</v>
      </c>
    </row>
    <row r="425" spans="1:10" ht="15" customHeight="1">
      <c r="A425" s="7" t="s">
        <v>562</v>
      </c>
      <c r="B425" s="7" t="s">
        <v>2746</v>
      </c>
      <c r="C425" s="7" t="s">
        <v>4463</v>
      </c>
      <c r="D425" s="11">
        <v>0</v>
      </c>
      <c r="E425" s="12">
        <v>0</v>
      </c>
      <c r="F425" s="8">
        <v>5063</v>
      </c>
      <c r="G425" s="11">
        <v>5063</v>
      </c>
      <c r="H425" s="7" t="s">
        <v>5631</v>
      </c>
      <c r="I425" s="6" t="s">
        <v>5631</v>
      </c>
      <c r="J425" s="6" t="s">
        <v>2422</v>
      </c>
    </row>
    <row r="426" spans="1:10" ht="15" customHeight="1">
      <c r="A426" s="7" t="s">
        <v>562</v>
      </c>
      <c r="B426" s="7" t="s">
        <v>3462</v>
      </c>
      <c r="C426" s="7" t="s">
        <v>4463</v>
      </c>
      <c r="D426" s="11">
        <v>0</v>
      </c>
      <c r="E426" s="12">
        <v>0</v>
      </c>
      <c r="F426" s="8">
        <v>5690</v>
      </c>
      <c r="G426" s="11">
        <v>5690</v>
      </c>
      <c r="H426" s="7" t="s">
        <v>5631</v>
      </c>
      <c r="I426" s="6" t="s">
        <v>5631</v>
      </c>
      <c r="J426" s="6" t="s">
        <v>811</v>
      </c>
    </row>
    <row r="427" spans="1:10" ht="15" customHeight="1">
      <c r="A427" s="7" t="s">
        <v>562</v>
      </c>
      <c r="B427" s="7" t="s">
        <v>3787</v>
      </c>
      <c r="C427" s="7" t="s">
        <v>4463</v>
      </c>
      <c r="D427" s="11">
        <v>0</v>
      </c>
      <c r="E427" s="12">
        <v>0</v>
      </c>
      <c r="F427" s="8">
        <v>6063</v>
      </c>
      <c r="G427" s="11">
        <v>6063</v>
      </c>
      <c r="H427" s="7" t="s">
        <v>5631</v>
      </c>
      <c r="I427" s="6" t="s">
        <v>5631</v>
      </c>
      <c r="J427" s="6" t="s">
        <v>2186</v>
      </c>
    </row>
    <row r="428" spans="1:10" ht="15" customHeight="1">
      <c r="A428" s="7" t="s">
        <v>562</v>
      </c>
      <c r="B428" s="7" t="s">
        <v>5301</v>
      </c>
      <c r="C428" s="7" t="s">
        <v>4463</v>
      </c>
      <c r="D428" s="11">
        <v>0</v>
      </c>
      <c r="E428" s="12">
        <v>0</v>
      </c>
      <c r="F428" s="8">
        <v>10086</v>
      </c>
      <c r="G428" s="11">
        <v>10086</v>
      </c>
      <c r="H428" s="7" t="s">
        <v>5631</v>
      </c>
      <c r="I428" s="6" t="s">
        <v>5631</v>
      </c>
      <c r="J428" s="6" t="s">
        <v>3528</v>
      </c>
    </row>
    <row r="429" spans="1:10" ht="15" customHeight="1">
      <c r="A429" s="7" t="s">
        <v>562</v>
      </c>
      <c r="B429" s="7" t="s">
        <v>644</v>
      </c>
      <c r="C429" s="7" t="s">
        <v>4463</v>
      </c>
      <c r="D429" s="11">
        <v>0</v>
      </c>
      <c r="E429" s="12">
        <v>0</v>
      </c>
      <c r="F429" s="8">
        <v>12406</v>
      </c>
      <c r="G429" s="11">
        <v>12406</v>
      </c>
      <c r="H429" s="7" t="s">
        <v>5631</v>
      </c>
      <c r="I429" s="6" t="s">
        <v>5631</v>
      </c>
      <c r="J429" s="6" t="s">
        <v>5057</v>
      </c>
    </row>
    <row r="430" spans="1:10" ht="15" customHeight="1">
      <c r="A430" s="7" t="s">
        <v>562</v>
      </c>
      <c r="B430" s="7" t="s">
        <v>3587</v>
      </c>
      <c r="C430" s="7" t="s">
        <v>4463</v>
      </c>
      <c r="D430" s="11">
        <v>0</v>
      </c>
      <c r="E430" s="12">
        <v>0</v>
      </c>
      <c r="F430" s="8">
        <v>15512</v>
      </c>
      <c r="G430" s="11">
        <v>15512</v>
      </c>
      <c r="H430" s="7" t="s">
        <v>5631</v>
      </c>
      <c r="I430" s="6" t="s">
        <v>5631</v>
      </c>
      <c r="J430" s="6" t="s">
        <v>905</v>
      </c>
    </row>
    <row r="431" spans="1:10" ht="15" customHeight="1">
      <c r="A431" s="7" t="s">
        <v>562</v>
      </c>
      <c r="B431" s="7" t="s">
        <v>338</v>
      </c>
      <c r="C431" s="7" t="s">
        <v>4463</v>
      </c>
      <c r="D431" s="11">
        <v>0</v>
      </c>
      <c r="E431" s="12">
        <v>0</v>
      </c>
      <c r="F431" s="8">
        <v>17451</v>
      </c>
      <c r="G431" s="11">
        <v>17451</v>
      </c>
      <c r="H431" s="7" t="s">
        <v>5631</v>
      </c>
      <c r="I431" s="6" t="s">
        <v>5631</v>
      </c>
      <c r="J431" s="6" t="s">
        <v>3288</v>
      </c>
    </row>
    <row r="432" spans="1:10" ht="15" customHeight="1">
      <c r="A432" s="7" t="s">
        <v>2396</v>
      </c>
      <c r="B432" s="7" t="s">
        <v>64</v>
      </c>
      <c r="C432" s="7" t="s">
        <v>740</v>
      </c>
      <c r="D432" s="11">
        <v>0</v>
      </c>
      <c r="E432" s="12">
        <v>0</v>
      </c>
      <c r="F432" s="8">
        <v>45000</v>
      </c>
      <c r="G432" s="11">
        <v>45000</v>
      </c>
      <c r="H432" s="7" t="s">
        <v>5631</v>
      </c>
      <c r="I432" s="6" t="s">
        <v>5631</v>
      </c>
      <c r="J432" s="6" t="s">
        <v>2734</v>
      </c>
    </row>
    <row r="433" spans="1:10" ht="15" customHeight="1">
      <c r="A433" s="7" t="s">
        <v>2396</v>
      </c>
      <c r="B433" s="7" t="s">
        <v>1445</v>
      </c>
      <c r="C433" s="7" t="s">
        <v>740</v>
      </c>
      <c r="D433" s="11">
        <v>0</v>
      </c>
      <c r="E433" s="12">
        <v>0</v>
      </c>
      <c r="F433" s="8">
        <v>57500</v>
      </c>
      <c r="G433" s="11">
        <v>57500</v>
      </c>
      <c r="H433" s="7" t="s">
        <v>5631</v>
      </c>
      <c r="I433" s="6" t="s">
        <v>5631</v>
      </c>
      <c r="J433" s="6" t="s">
        <v>3475</v>
      </c>
    </row>
    <row r="434" spans="1:10" ht="15" customHeight="1">
      <c r="A434" s="7" t="s">
        <v>2396</v>
      </c>
      <c r="B434" s="7" t="s">
        <v>4563</v>
      </c>
      <c r="C434" s="7" t="s">
        <v>740</v>
      </c>
      <c r="D434" s="11">
        <v>0</v>
      </c>
      <c r="E434" s="12">
        <v>0</v>
      </c>
      <c r="F434" s="8">
        <v>70000</v>
      </c>
      <c r="G434" s="11">
        <v>70000</v>
      </c>
      <c r="H434" s="7" t="s">
        <v>5631</v>
      </c>
      <c r="I434" s="6" t="s">
        <v>5631</v>
      </c>
      <c r="J434" s="6" t="s">
        <v>4550</v>
      </c>
    </row>
    <row r="435" spans="1:10" ht="15" customHeight="1">
      <c r="A435" s="7" t="s">
        <v>2396</v>
      </c>
      <c r="B435" s="7" t="s">
        <v>5146</v>
      </c>
      <c r="C435" s="7" t="s">
        <v>740</v>
      </c>
      <c r="D435" s="11">
        <v>0</v>
      </c>
      <c r="E435" s="12">
        <v>0</v>
      </c>
      <c r="F435" s="8">
        <v>139667</v>
      </c>
      <c r="G435" s="11">
        <v>139667</v>
      </c>
      <c r="H435" s="7" t="s">
        <v>5631</v>
      </c>
      <c r="I435" s="6" t="s">
        <v>5631</v>
      </c>
      <c r="J435" s="6" t="s">
        <v>1654</v>
      </c>
    </row>
    <row r="436" spans="1:10" ht="15" customHeight="1">
      <c r="A436" s="7" t="s">
        <v>2396</v>
      </c>
      <c r="B436" s="7" t="s">
        <v>5035</v>
      </c>
      <c r="C436" s="7" t="s">
        <v>740</v>
      </c>
      <c r="D436" s="11">
        <v>0</v>
      </c>
      <c r="E436" s="12">
        <v>0</v>
      </c>
      <c r="F436" s="8">
        <v>155000</v>
      </c>
      <c r="G436" s="11">
        <v>155000</v>
      </c>
      <c r="H436" s="7" t="s">
        <v>5631</v>
      </c>
      <c r="I436" s="6" t="s">
        <v>5631</v>
      </c>
      <c r="J436" s="6" t="s">
        <v>1755</v>
      </c>
    </row>
    <row r="437" spans="1:10" ht="15" customHeight="1">
      <c r="A437" s="7" t="s">
        <v>4760</v>
      </c>
      <c r="B437" s="7" t="s">
        <v>2682</v>
      </c>
      <c r="C437" s="7" t="s">
        <v>740</v>
      </c>
      <c r="D437" s="11">
        <v>0</v>
      </c>
      <c r="E437" s="12">
        <v>0</v>
      </c>
      <c r="F437" s="8">
        <v>271000</v>
      </c>
      <c r="G437" s="11">
        <v>271000</v>
      </c>
      <c r="H437" s="7" t="s">
        <v>5631</v>
      </c>
      <c r="I437" s="6" t="s">
        <v>5631</v>
      </c>
      <c r="J437" s="6" t="s">
        <v>1580</v>
      </c>
    </row>
    <row r="438" spans="1:10" ht="15" customHeight="1">
      <c r="A438" s="7" t="s">
        <v>4760</v>
      </c>
      <c r="B438" s="7" t="s">
        <v>1622</v>
      </c>
      <c r="C438" s="7" t="s">
        <v>740</v>
      </c>
      <c r="D438" s="11">
        <v>0</v>
      </c>
      <c r="E438" s="12">
        <v>0</v>
      </c>
      <c r="F438" s="8">
        <v>315000</v>
      </c>
      <c r="G438" s="11">
        <v>315000</v>
      </c>
      <c r="H438" s="7" t="s">
        <v>5631</v>
      </c>
      <c r="I438" s="6" t="s">
        <v>5631</v>
      </c>
      <c r="J438" s="6" t="s">
        <v>65</v>
      </c>
    </row>
    <row r="439" spans="1:10" ht="15" customHeight="1">
      <c r="A439" s="7" t="s">
        <v>4760</v>
      </c>
      <c r="B439" s="7" t="s">
        <v>1531</v>
      </c>
      <c r="C439" s="7" t="s">
        <v>740</v>
      </c>
      <c r="D439" s="11">
        <v>0</v>
      </c>
      <c r="E439" s="12">
        <v>0</v>
      </c>
      <c r="F439" s="8">
        <v>360000</v>
      </c>
      <c r="G439" s="11">
        <v>360000</v>
      </c>
      <c r="H439" s="7" t="s">
        <v>5631</v>
      </c>
      <c r="I439" s="6" t="s">
        <v>5631</v>
      </c>
      <c r="J439" s="6" t="s">
        <v>712</v>
      </c>
    </row>
    <row r="440" spans="1:10" ht="15" customHeight="1">
      <c r="A440" s="7" t="s">
        <v>4760</v>
      </c>
      <c r="B440" s="7" t="s">
        <v>2603</v>
      </c>
      <c r="C440" s="7" t="s">
        <v>740</v>
      </c>
      <c r="D440" s="11">
        <v>0</v>
      </c>
      <c r="E440" s="12">
        <v>0</v>
      </c>
      <c r="F440" s="8">
        <v>450000</v>
      </c>
      <c r="G440" s="11">
        <v>450000</v>
      </c>
      <c r="H440" s="7" t="s">
        <v>5631</v>
      </c>
      <c r="I440" s="6" t="s">
        <v>5631</v>
      </c>
      <c r="J440" s="6" t="s">
        <v>2008</v>
      </c>
    </row>
    <row r="441" spans="1:10" ht="15" customHeight="1">
      <c r="A441" s="7" t="s">
        <v>4760</v>
      </c>
      <c r="B441" s="7" t="s">
        <v>1790</v>
      </c>
      <c r="C441" s="7" t="s">
        <v>740</v>
      </c>
      <c r="D441" s="11">
        <v>0</v>
      </c>
      <c r="E441" s="12">
        <v>0</v>
      </c>
      <c r="F441" s="8">
        <v>603000</v>
      </c>
      <c r="G441" s="11">
        <v>603000</v>
      </c>
      <c r="H441" s="7" t="s">
        <v>5631</v>
      </c>
      <c r="I441" s="6" t="s">
        <v>5631</v>
      </c>
      <c r="J441" s="6" t="s">
        <v>946</v>
      </c>
    </row>
    <row r="442" spans="1:10" ht="15" customHeight="1">
      <c r="A442" s="7" t="s">
        <v>200</v>
      </c>
      <c r="B442" s="7" t="s">
        <v>583</v>
      </c>
      <c r="C442" s="7" t="s">
        <v>740</v>
      </c>
      <c r="D442" s="11">
        <v>0</v>
      </c>
      <c r="E442" s="12">
        <v>0</v>
      </c>
      <c r="F442" s="8">
        <v>82940</v>
      </c>
      <c r="G442" s="11">
        <v>82940</v>
      </c>
      <c r="H442" s="7" t="s">
        <v>5631</v>
      </c>
      <c r="I442" s="6" t="s">
        <v>5631</v>
      </c>
      <c r="J442" s="6" t="s">
        <v>1617</v>
      </c>
    </row>
    <row r="443" spans="1:10" ht="15" customHeight="1">
      <c r="A443" s="7" t="s">
        <v>1344</v>
      </c>
      <c r="B443" s="7" t="s">
        <v>3197</v>
      </c>
      <c r="C443" s="7" t="s">
        <v>740</v>
      </c>
      <c r="D443" s="11">
        <v>0</v>
      </c>
      <c r="E443" s="12">
        <v>0</v>
      </c>
      <c r="F443" s="8">
        <v>5630</v>
      </c>
      <c r="G443" s="11">
        <v>5630</v>
      </c>
      <c r="H443" s="7" t="s">
        <v>5631</v>
      </c>
      <c r="I443" s="6" t="s">
        <v>5631</v>
      </c>
      <c r="J443" s="6" t="s">
        <v>1901</v>
      </c>
    </row>
    <row r="444" spans="1:10" ht="15" customHeight="1">
      <c r="A444" s="7" t="s">
        <v>1344</v>
      </c>
      <c r="B444" s="7" t="s">
        <v>3662</v>
      </c>
      <c r="C444" s="7" t="s">
        <v>740</v>
      </c>
      <c r="D444" s="11">
        <v>0</v>
      </c>
      <c r="E444" s="12">
        <v>0</v>
      </c>
      <c r="F444" s="8">
        <v>6830</v>
      </c>
      <c r="G444" s="11">
        <v>6830</v>
      </c>
      <c r="H444" s="7" t="s">
        <v>5631</v>
      </c>
      <c r="I444" s="6" t="s">
        <v>5631</v>
      </c>
      <c r="J444" s="6" t="s">
        <v>2236</v>
      </c>
    </row>
    <row r="445" spans="1:10" ht="15" customHeight="1">
      <c r="A445" s="7" t="s">
        <v>4823</v>
      </c>
      <c r="B445" s="7" t="s">
        <v>2682</v>
      </c>
      <c r="C445" s="7" t="s">
        <v>740</v>
      </c>
      <c r="D445" s="11">
        <v>0</v>
      </c>
      <c r="E445" s="12">
        <v>0</v>
      </c>
      <c r="F445" s="8">
        <v>550850</v>
      </c>
      <c r="G445" s="11">
        <v>550850</v>
      </c>
      <c r="H445" s="7" t="s">
        <v>5631</v>
      </c>
      <c r="I445" s="6" t="s">
        <v>5631</v>
      </c>
      <c r="J445" s="6" t="s">
        <v>1919</v>
      </c>
    </row>
    <row r="446" spans="1:10" ht="15" customHeight="1">
      <c r="A446" s="7" t="s">
        <v>4823</v>
      </c>
      <c r="B446" s="7" t="s">
        <v>1622</v>
      </c>
      <c r="C446" s="7" t="s">
        <v>740</v>
      </c>
      <c r="D446" s="11">
        <v>0</v>
      </c>
      <c r="E446" s="12">
        <v>0</v>
      </c>
      <c r="F446" s="8">
        <v>592500</v>
      </c>
      <c r="G446" s="11">
        <v>592500</v>
      </c>
      <c r="H446" s="7" t="s">
        <v>5631</v>
      </c>
      <c r="I446" s="6" t="s">
        <v>5631</v>
      </c>
      <c r="J446" s="6" t="s">
        <v>420</v>
      </c>
    </row>
    <row r="447" spans="1:10" ht="15" customHeight="1">
      <c r="A447" s="7" t="s">
        <v>4823</v>
      </c>
      <c r="B447" s="7" t="s">
        <v>1531</v>
      </c>
      <c r="C447" s="7" t="s">
        <v>740</v>
      </c>
      <c r="D447" s="11">
        <v>0</v>
      </c>
      <c r="E447" s="12">
        <v>0</v>
      </c>
      <c r="F447" s="8">
        <v>652500</v>
      </c>
      <c r="G447" s="11">
        <v>652500</v>
      </c>
      <c r="H447" s="7" t="s">
        <v>5631</v>
      </c>
      <c r="I447" s="6" t="s">
        <v>5631</v>
      </c>
      <c r="J447" s="6" t="s">
        <v>336</v>
      </c>
    </row>
    <row r="448" spans="1:10" ht="15" customHeight="1">
      <c r="A448" s="7" t="s">
        <v>4823</v>
      </c>
      <c r="B448" s="7" t="s">
        <v>2603</v>
      </c>
      <c r="C448" s="7" t="s">
        <v>740</v>
      </c>
      <c r="D448" s="11">
        <v>0</v>
      </c>
      <c r="E448" s="12">
        <v>0</v>
      </c>
      <c r="F448" s="8">
        <v>711500</v>
      </c>
      <c r="G448" s="11">
        <v>711500</v>
      </c>
      <c r="H448" s="7" t="s">
        <v>5631</v>
      </c>
      <c r="I448" s="6" t="s">
        <v>5631</v>
      </c>
      <c r="J448" s="6" t="s">
        <v>1681</v>
      </c>
    </row>
    <row r="449" spans="1:10" ht="15" customHeight="1">
      <c r="A449" s="7" t="s">
        <v>4823</v>
      </c>
      <c r="B449" s="7" t="s">
        <v>1790</v>
      </c>
      <c r="C449" s="7" t="s">
        <v>740</v>
      </c>
      <c r="D449" s="11">
        <v>0</v>
      </c>
      <c r="E449" s="12">
        <v>0</v>
      </c>
      <c r="F449" s="8">
        <v>821770</v>
      </c>
      <c r="G449" s="11">
        <v>821770</v>
      </c>
      <c r="H449" s="7" t="s">
        <v>5631</v>
      </c>
      <c r="I449" s="6" t="s">
        <v>5631</v>
      </c>
      <c r="J449" s="6" t="s">
        <v>1296</v>
      </c>
    </row>
    <row r="450" spans="1:10" ht="15" customHeight="1">
      <c r="A450" s="7" t="s">
        <v>1181</v>
      </c>
      <c r="B450" s="7" t="s">
        <v>2682</v>
      </c>
      <c r="C450" s="7" t="s">
        <v>4463</v>
      </c>
      <c r="D450" s="11">
        <v>0</v>
      </c>
      <c r="E450" s="12">
        <v>0</v>
      </c>
      <c r="F450" s="8">
        <v>922170</v>
      </c>
      <c r="G450" s="11">
        <v>922170</v>
      </c>
      <c r="H450" s="7" t="s">
        <v>5631</v>
      </c>
      <c r="I450" s="6" t="s">
        <v>5631</v>
      </c>
      <c r="J450" s="6" t="s">
        <v>2939</v>
      </c>
    </row>
    <row r="451" spans="1:10" ht="15" customHeight="1">
      <c r="A451" s="7" t="s">
        <v>1181</v>
      </c>
      <c r="B451" s="7" t="s">
        <v>1622</v>
      </c>
      <c r="C451" s="7" t="s">
        <v>4463</v>
      </c>
      <c r="D451" s="11">
        <v>0</v>
      </c>
      <c r="E451" s="12">
        <v>0</v>
      </c>
      <c r="F451" s="8">
        <v>1036971</v>
      </c>
      <c r="G451" s="11">
        <v>1036971</v>
      </c>
      <c r="H451" s="7" t="s">
        <v>5631</v>
      </c>
      <c r="I451" s="6" t="s">
        <v>5631</v>
      </c>
      <c r="J451" s="6" t="s">
        <v>4262</v>
      </c>
    </row>
    <row r="452" spans="1:10" ht="15" customHeight="1">
      <c r="A452" s="7" t="s">
        <v>1181</v>
      </c>
      <c r="B452" s="7" t="s">
        <v>1531</v>
      </c>
      <c r="C452" s="7" t="s">
        <v>4463</v>
      </c>
      <c r="D452" s="11">
        <v>0</v>
      </c>
      <c r="E452" s="12">
        <v>0</v>
      </c>
      <c r="F452" s="8">
        <v>1409217</v>
      </c>
      <c r="G452" s="11">
        <v>1409217</v>
      </c>
      <c r="H452" s="7" t="s">
        <v>5631</v>
      </c>
      <c r="I452" s="6" t="s">
        <v>5631</v>
      </c>
      <c r="J452" s="6" t="s">
        <v>4913</v>
      </c>
    </row>
    <row r="453" spans="1:10" ht="15" customHeight="1">
      <c r="A453" s="7" t="s">
        <v>1181</v>
      </c>
      <c r="B453" s="7" t="s">
        <v>2603</v>
      </c>
      <c r="C453" s="7" t="s">
        <v>4463</v>
      </c>
      <c r="D453" s="11">
        <v>0</v>
      </c>
      <c r="E453" s="12">
        <v>0</v>
      </c>
      <c r="F453" s="8">
        <v>1728285</v>
      </c>
      <c r="G453" s="11">
        <v>1728285</v>
      </c>
      <c r="H453" s="7" t="s">
        <v>5631</v>
      </c>
      <c r="I453" s="6" t="s">
        <v>5631</v>
      </c>
      <c r="J453" s="6" t="s">
        <v>3341</v>
      </c>
    </row>
    <row r="454" spans="1:10" ht="15" customHeight="1">
      <c r="A454" s="7" t="s">
        <v>1181</v>
      </c>
      <c r="B454" s="7" t="s">
        <v>1790</v>
      </c>
      <c r="C454" s="7" t="s">
        <v>4463</v>
      </c>
      <c r="D454" s="11">
        <v>0</v>
      </c>
      <c r="E454" s="12">
        <v>0</v>
      </c>
      <c r="F454" s="8">
        <v>2127120</v>
      </c>
      <c r="G454" s="11">
        <v>2127120</v>
      </c>
      <c r="H454" s="7" t="s">
        <v>5631</v>
      </c>
      <c r="I454" s="6" t="s">
        <v>5631</v>
      </c>
      <c r="J454" s="6" t="s">
        <v>5122</v>
      </c>
    </row>
    <row r="455" spans="1:10" ht="15" customHeight="1">
      <c r="A455" s="7" t="s">
        <v>542</v>
      </c>
      <c r="B455" s="7" t="s">
        <v>2961</v>
      </c>
      <c r="C455" s="7" t="s">
        <v>4463</v>
      </c>
      <c r="D455" s="11">
        <v>0</v>
      </c>
      <c r="E455" s="12">
        <v>0</v>
      </c>
      <c r="F455" s="8">
        <v>57960</v>
      </c>
      <c r="G455" s="11">
        <v>57960</v>
      </c>
      <c r="H455" s="7" t="s">
        <v>5631</v>
      </c>
      <c r="I455" s="6" t="s">
        <v>5631</v>
      </c>
      <c r="J455" s="6" t="s">
        <v>4007</v>
      </c>
    </row>
    <row r="456" spans="1:10" ht="15" customHeight="1">
      <c r="A456" s="7" t="s">
        <v>542</v>
      </c>
      <c r="B456" s="7" t="s">
        <v>5224</v>
      </c>
      <c r="C456" s="7" t="s">
        <v>4463</v>
      </c>
      <c r="D456" s="11">
        <v>0</v>
      </c>
      <c r="E456" s="12">
        <v>0</v>
      </c>
      <c r="F456" s="8">
        <v>72324</v>
      </c>
      <c r="G456" s="11">
        <v>72324</v>
      </c>
      <c r="H456" s="7" t="s">
        <v>5631</v>
      </c>
      <c r="I456" s="6" t="s">
        <v>5631</v>
      </c>
      <c r="J456" s="6" t="s">
        <v>2793</v>
      </c>
    </row>
    <row r="457" spans="1:10" ht="15" customHeight="1">
      <c r="A457" s="7" t="s">
        <v>542</v>
      </c>
      <c r="B457" s="7" t="s">
        <v>4003</v>
      </c>
      <c r="C457" s="7" t="s">
        <v>4463</v>
      </c>
      <c r="D457" s="11">
        <v>0</v>
      </c>
      <c r="E457" s="12">
        <v>0</v>
      </c>
      <c r="F457" s="8">
        <v>80615</v>
      </c>
      <c r="G457" s="11">
        <v>80615</v>
      </c>
      <c r="H457" s="7" t="s">
        <v>5631</v>
      </c>
      <c r="I457" s="6" t="s">
        <v>5631</v>
      </c>
      <c r="J457" s="6" t="s">
        <v>5304</v>
      </c>
    </row>
    <row r="458" spans="1:10" ht="15" customHeight="1">
      <c r="A458" s="7" t="s">
        <v>542</v>
      </c>
      <c r="B458" s="7" t="s">
        <v>4345</v>
      </c>
      <c r="C458" s="7" t="s">
        <v>4463</v>
      </c>
      <c r="D458" s="11">
        <v>0</v>
      </c>
      <c r="E458" s="12">
        <v>0</v>
      </c>
      <c r="F458" s="8">
        <v>103509</v>
      </c>
      <c r="G458" s="11">
        <v>103509</v>
      </c>
      <c r="H458" s="7" t="s">
        <v>5631</v>
      </c>
      <c r="I458" s="6" t="s">
        <v>5631</v>
      </c>
      <c r="J458" s="6" t="s">
        <v>5574</v>
      </c>
    </row>
    <row r="459" spans="1:10" ht="15" customHeight="1">
      <c r="A459" s="7" t="s">
        <v>542</v>
      </c>
      <c r="B459" s="7" t="s">
        <v>122</v>
      </c>
      <c r="C459" s="7" t="s">
        <v>4463</v>
      </c>
      <c r="D459" s="11">
        <v>0</v>
      </c>
      <c r="E459" s="12">
        <v>0</v>
      </c>
      <c r="F459" s="8">
        <v>164228</v>
      </c>
      <c r="G459" s="11">
        <v>164228</v>
      </c>
      <c r="H459" s="7" t="s">
        <v>5631</v>
      </c>
      <c r="I459" s="6" t="s">
        <v>5631</v>
      </c>
      <c r="J459" s="6" t="s">
        <v>1139</v>
      </c>
    </row>
    <row r="460" spans="1:10" ht="15" customHeight="1">
      <c r="A460" s="7" t="s">
        <v>542</v>
      </c>
      <c r="B460" s="7" t="s">
        <v>511</v>
      </c>
      <c r="C460" s="7" t="s">
        <v>4463</v>
      </c>
      <c r="D460" s="11">
        <v>0</v>
      </c>
      <c r="E460" s="12">
        <v>0</v>
      </c>
      <c r="F460" s="8">
        <v>212940</v>
      </c>
      <c r="G460" s="11">
        <v>212940</v>
      </c>
      <c r="H460" s="7" t="s">
        <v>5631</v>
      </c>
      <c r="I460" s="6" t="s">
        <v>5631</v>
      </c>
      <c r="J460" s="6" t="s">
        <v>4525</v>
      </c>
    </row>
    <row r="461" spans="1:10" ht="15" customHeight="1">
      <c r="A461" s="7" t="s">
        <v>5090</v>
      </c>
      <c r="B461" s="7" t="s">
        <v>5075</v>
      </c>
      <c r="C461" s="7" t="s">
        <v>740</v>
      </c>
      <c r="D461" s="11">
        <v>0</v>
      </c>
      <c r="E461" s="12">
        <v>0</v>
      </c>
      <c r="F461" s="8">
        <v>351880</v>
      </c>
      <c r="G461" s="11">
        <v>351880</v>
      </c>
      <c r="H461" s="7" t="s">
        <v>5631</v>
      </c>
      <c r="I461" s="6" t="s">
        <v>5631</v>
      </c>
      <c r="J461" s="6" t="s">
        <v>5453</v>
      </c>
    </row>
    <row r="462" spans="1:10" ht="15" customHeight="1">
      <c r="A462" s="7" t="s">
        <v>2654</v>
      </c>
      <c r="B462" s="7" t="s">
        <v>1215</v>
      </c>
      <c r="C462" s="7" t="s">
        <v>4463</v>
      </c>
      <c r="D462" s="11">
        <v>0</v>
      </c>
      <c r="E462" s="12">
        <v>0</v>
      </c>
      <c r="F462" s="8">
        <v>151200</v>
      </c>
      <c r="G462" s="11">
        <v>151200</v>
      </c>
      <c r="H462" s="7" t="s">
        <v>5631</v>
      </c>
      <c r="I462" s="6" t="s">
        <v>5631</v>
      </c>
      <c r="J462" s="6" t="s">
        <v>3476</v>
      </c>
    </row>
    <row r="463" spans="1:10" ht="15" customHeight="1">
      <c r="A463" s="7" t="s">
        <v>5181</v>
      </c>
      <c r="B463" s="7" t="s">
        <v>5408</v>
      </c>
      <c r="C463" s="7" t="s">
        <v>4463</v>
      </c>
      <c r="D463" s="11">
        <v>0</v>
      </c>
      <c r="E463" s="12">
        <v>0</v>
      </c>
      <c r="F463" s="8">
        <v>750733</v>
      </c>
      <c r="G463" s="11">
        <v>750733</v>
      </c>
      <c r="H463" s="7" t="s">
        <v>5631</v>
      </c>
      <c r="I463" s="6" t="s">
        <v>5631</v>
      </c>
      <c r="J463" s="6" t="s">
        <v>3184</v>
      </c>
    </row>
    <row r="464" spans="1:10" ht="15" customHeight="1">
      <c r="A464" s="7" t="s">
        <v>1883</v>
      </c>
      <c r="B464" s="7" t="s">
        <v>0</v>
      </c>
      <c r="C464" s="7" t="s">
        <v>4463</v>
      </c>
      <c r="D464" s="11">
        <v>0</v>
      </c>
      <c r="E464" s="12">
        <v>0</v>
      </c>
      <c r="F464" s="8">
        <v>2042318</v>
      </c>
      <c r="G464" s="11">
        <v>2042318</v>
      </c>
      <c r="H464" s="7" t="s">
        <v>5631</v>
      </c>
      <c r="I464" s="6" t="s">
        <v>5631</v>
      </c>
      <c r="J464" s="6" t="s">
        <v>1425</v>
      </c>
    </row>
    <row r="465" spans="1:10" ht="15" customHeight="1">
      <c r="A465" s="7" t="s">
        <v>1038</v>
      </c>
      <c r="B465" s="7" t="s">
        <v>3662</v>
      </c>
      <c r="C465" s="7" t="s">
        <v>4463</v>
      </c>
      <c r="D465" s="11">
        <v>0</v>
      </c>
      <c r="E465" s="12">
        <v>0</v>
      </c>
      <c r="F465" s="8">
        <v>1493250</v>
      </c>
      <c r="G465" s="11">
        <v>1493250</v>
      </c>
      <c r="H465" s="7" t="s">
        <v>5631</v>
      </c>
      <c r="I465" s="6" t="s">
        <v>5631</v>
      </c>
      <c r="J465" s="6" t="s">
        <v>3394</v>
      </c>
    </row>
    <row r="466" spans="1:10" ht="15" customHeight="1">
      <c r="A466" s="7" t="s">
        <v>4305</v>
      </c>
      <c r="B466" s="7" t="s">
        <v>2904</v>
      </c>
      <c r="C466" s="7" t="s">
        <v>740</v>
      </c>
      <c r="D466" s="11">
        <v>0</v>
      </c>
      <c r="E466" s="12">
        <v>0</v>
      </c>
      <c r="F466" s="8">
        <v>94500</v>
      </c>
      <c r="G466" s="11">
        <v>94500</v>
      </c>
      <c r="H466" s="7" t="s">
        <v>5631</v>
      </c>
      <c r="I466" s="6" t="s">
        <v>5631</v>
      </c>
      <c r="J466" s="6" t="s">
        <v>2047</v>
      </c>
    </row>
    <row r="467" spans="1:10" ht="15" customHeight="1">
      <c r="A467" s="7" t="s">
        <v>4305</v>
      </c>
      <c r="B467" s="7" t="s">
        <v>5521</v>
      </c>
      <c r="C467" s="7" t="s">
        <v>740</v>
      </c>
      <c r="D467" s="11">
        <v>0</v>
      </c>
      <c r="E467" s="12">
        <v>0</v>
      </c>
      <c r="F467" s="8">
        <v>129276</v>
      </c>
      <c r="G467" s="11">
        <v>129276</v>
      </c>
      <c r="H467" s="7" t="s">
        <v>5631</v>
      </c>
      <c r="I467" s="6" t="s">
        <v>5631</v>
      </c>
      <c r="J467" s="6" t="s">
        <v>2315</v>
      </c>
    </row>
    <row r="468" spans="1:10" ht="15" customHeight="1">
      <c r="A468" s="7" t="s">
        <v>4305</v>
      </c>
      <c r="B468" s="7" t="s">
        <v>4578</v>
      </c>
      <c r="C468" s="7" t="s">
        <v>740</v>
      </c>
      <c r="D468" s="11">
        <v>0</v>
      </c>
      <c r="E468" s="12">
        <v>0</v>
      </c>
      <c r="F468" s="8">
        <v>142884</v>
      </c>
      <c r="G468" s="11">
        <v>142884</v>
      </c>
      <c r="H468" s="7" t="s">
        <v>5631</v>
      </c>
      <c r="I468" s="6" t="s">
        <v>5631</v>
      </c>
      <c r="J468" s="6" t="s">
        <v>1528</v>
      </c>
    </row>
    <row r="469" spans="1:10" ht="15" customHeight="1">
      <c r="A469" s="7" t="s">
        <v>4305</v>
      </c>
      <c r="B469" s="7" t="s">
        <v>1280</v>
      </c>
      <c r="C469" s="7" t="s">
        <v>740</v>
      </c>
      <c r="D469" s="11">
        <v>0</v>
      </c>
      <c r="E469" s="12">
        <v>0</v>
      </c>
      <c r="F469" s="8">
        <v>197316</v>
      </c>
      <c r="G469" s="11">
        <v>197316</v>
      </c>
      <c r="H469" s="7" t="s">
        <v>5631</v>
      </c>
      <c r="I469" s="6" t="s">
        <v>5631</v>
      </c>
      <c r="J469" s="6" t="s">
        <v>3603</v>
      </c>
    </row>
    <row r="470" spans="1:10" ht="15" customHeight="1">
      <c r="A470" s="7" t="s">
        <v>4305</v>
      </c>
      <c r="B470" s="7" t="s">
        <v>4446</v>
      </c>
      <c r="C470" s="7" t="s">
        <v>740</v>
      </c>
      <c r="D470" s="11">
        <v>0</v>
      </c>
      <c r="E470" s="12">
        <v>0</v>
      </c>
      <c r="F470" s="8">
        <v>238140</v>
      </c>
      <c r="G470" s="11">
        <v>238140</v>
      </c>
      <c r="H470" s="7" t="s">
        <v>5631</v>
      </c>
      <c r="I470" s="6" t="s">
        <v>5631</v>
      </c>
      <c r="J470" s="6" t="s">
        <v>687</v>
      </c>
    </row>
    <row r="471" spans="1:10" ht="15" customHeight="1">
      <c r="A471" s="7" t="s">
        <v>3561</v>
      </c>
      <c r="B471" s="7" t="s">
        <v>4128</v>
      </c>
      <c r="C471" s="7" t="s">
        <v>740</v>
      </c>
      <c r="D471" s="11">
        <v>0</v>
      </c>
      <c r="E471" s="12">
        <v>0</v>
      </c>
      <c r="F471" s="8">
        <v>400000</v>
      </c>
      <c r="G471" s="11">
        <v>400000</v>
      </c>
      <c r="H471" s="7" t="s">
        <v>5631</v>
      </c>
      <c r="I471" s="6" t="s">
        <v>5631</v>
      </c>
      <c r="J471" s="6" t="s">
        <v>4850</v>
      </c>
    </row>
    <row r="472" spans="1:10" ht="15" customHeight="1">
      <c r="A472" s="7" t="s">
        <v>3561</v>
      </c>
      <c r="B472" s="7" t="s">
        <v>3517</v>
      </c>
      <c r="C472" s="7" t="s">
        <v>740</v>
      </c>
      <c r="D472" s="11">
        <v>0</v>
      </c>
      <c r="E472" s="12">
        <v>0</v>
      </c>
      <c r="F472" s="8">
        <v>480000</v>
      </c>
      <c r="G472" s="11">
        <v>480000</v>
      </c>
      <c r="H472" s="7" t="s">
        <v>5631</v>
      </c>
      <c r="I472" s="6" t="s">
        <v>5631</v>
      </c>
      <c r="J472" s="6" t="s">
        <v>2345</v>
      </c>
    </row>
    <row r="473" spans="1:10" ht="15" customHeight="1">
      <c r="A473" s="7" t="s">
        <v>1653</v>
      </c>
      <c r="B473" s="7" t="s">
        <v>4338</v>
      </c>
      <c r="C473" s="7" t="s">
        <v>740</v>
      </c>
      <c r="D473" s="11">
        <v>0</v>
      </c>
      <c r="E473" s="12">
        <v>0</v>
      </c>
      <c r="F473" s="8">
        <v>220000</v>
      </c>
      <c r="G473" s="11">
        <v>220000</v>
      </c>
      <c r="H473" s="7" t="s">
        <v>5631</v>
      </c>
      <c r="I473" s="6" t="s">
        <v>5631</v>
      </c>
      <c r="J473" s="6" t="s">
        <v>5040</v>
      </c>
    </row>
    <row r="474" spans="1:10" ht="15" customHeight="1">
      <c r="A474" s="7" t="s">
        <v>4187</v>
      </c>
      <c r="B474" s="7" t="s">
        <v>3998</v>
      </c>
      <c r="C474" s="7" t="s">
        <v>4463</v>
      </c>
      <c r="D474" s="11">
        <v>0</v>
      </c>
      <c r="E474" s="12">
        <v>0</v>
      </c>
      <c r="F474" s="8">
        <v>97856</v>
      </c>
      <c r="G474" s="11">
        <v>97856</v>
      </c>
      <c r="H474" s="7" t="s">
        <v>5631</v>
      </c>
      <c r="I474" s="6" t="s">
        <v>5631</v>
      </c>
      <c r="J474" s="6" t="s">
        <v>2483</v>
      </c>
    </row>
    <row r="475" spans="1:10" ht="15" customHeight="1">
      <c r="A475" s="7" t="s">
        <v>4187</v>
      </c>
      <c r="B475" s="7" t="s">
        <v>3197</v>
      </c>
      <c r="C475" s="7" t="s">
        <v>4463</v>
      </c>
      <c r="D475" s="11">
        <v>0</v>
      </c>
      <c r="E475" s="12">
        <v>0</v>
      </c>
      <c r="F475" s="8">
        <v>223756</v>
      </c>
      <c r="G475" s="11">
        <v>223756</v>
      </c>
      <c r="H475" s="7" t="s">
        <v>5631</v>
      </c>
      <c r="I475" s="6" t="s">
        <v>5631</v>
      </c>
      <c r="J475" s="6" t="s">
        <v>5373</v>
      </c>
    </row>
    <row r="476" spans="1:10" ht="15" customHeight="1">
      <c r="A476" s="7" t="s">
        <v>4187</v>
      </c>
      <c r="B476" s="7" t="s">
        <v>266</v>
      </c>
      <c r="C476" s="7" t="s">
        <v>4463</v>
      </c>
      <c r="D476" s="11">
        <v>0</v>
      </c>
      <c r="E476" s="12">
        <v>0</v>
      </c>
      <c r="F476" s="8">
        <v>270348</v>
      </c>
      <c r="G476" s="11">
        <v>270348</v>
      </c>
      <c r="H476" s="7" t="s">
        <v>5631</v>
      </c>
      <c r="I476" s="6" t="s">
        <v>5631</v>
      </c>
      <c r="J476" s="6" t="s">
        <v>1474</v>
      </c>
    </row>
    <row r="477" spans="1:10" ht="15" customHeight="1">
      <c r="A477" s="7" t="s">
        <v>4187</v>
      </c>
      <c r="B477" s="7" t="s">
        <v>3662</v>
      </c>
      <c r="C477" s="7" t="s">
        <v>4463</v>
      </c>
      <c r="D477" s="11">
        <v>0</v>
      </c>
      <c r="E477" s="12">
        <v>0</v>
      </c>
      <c r="F477" s="8">
        <v>396678</v>
      </c>
      <c r="G477" s="11">
        <v>396678</v>
      </c>
      <c r="H477" s="7" t="s">
        <v>5631</v>
      </c>
      <c r="I477" s="6" t="s">
        <v>5631</v>
      </c>
      <c r="J477" s="6" t="s">
        <v>4194</v>
      </c>
    </row>
    <row r="478" spans="1:10" ht="15" customHeight="1">
      <c r="A478" s="7" t="s">
        <v>4187</v>
      </c>
      <c r="B478" s="7" t="s">
        <v>4443</v>
      </c>
      <c r="C478" s="7" t="s">
        <v>4463</v>
      </c>
      <c r="D478" s="11">
        <v>0</v>
      </c>
      <c r="E478" s="12">
        <v>0</v>
      </c>
      <c r="F478" s="8">
        <v>815269</v>
      </c>
      <c r="G478" s="11">
        <v>815269</v>
      </c>
      <c r="H478" s="7" t="s">
        <v>5631</v>
      </c>
      <c r="I478" s="6" t="s">
        <v>5631</v>
      </c>
      <c r="J478" s="6" t="s">
        <v>333</v>
      </c>
    </row>
    <row r="479" spans="1:10" ht="15" customHeight="1">
      <c r="A479" s="7" t="s">
        <v>4187</v>
      </c>
      <c r="B479" s="7" t="s">
        <v>3729</v>
      </c>
      <c r="C479" s="7" t="s">
        <v>4463</v>
      </c>
      <c r="D479" s="11">
        <v>0</v>
      </c>
      <c r="E479" s="12">
        <v>0</v>
      </c>
      <c r="F479" s="8">
        <v>1491146</v>
      </c>
      <c r="G479" s="11">
        <v>1491146</v>
      </c>
      <c r="H479" s="7" t="s">
        <v>5631</v>
      </c>
      <c r="I479" s="6" t="s">
        <v>5631</v>
      </c>
      <c r="J479" s="6" t="s">
        <v>4278</v>
      </c>
    </row>
    <row r="480" spans="1:10" ht="15" customHeight="1">
      <c r="A480" s="7" t="s">
        <v>5344</v>
      </c>
      <c r="B480" s="7" t="s">
        <v>3598</v>
      </c>
      <c r="C480" s="7" t="s">
        <v>740</v>
      </c>
      <c r="D480" s="11">
        <v>0</v>
      </c>
      <c r="E480" s="12">
        <v>0</v>
      </c>
      <c r="F480" s="8">
        <v>78600</v>
      </c>
      <c r="G480" s="11">
        <v>78600</v>
      </c>
      <c r="H480" s="7" t="s">
        <v>5631</v>
      </c>
      <c r="I480" s="6" t="s">
        <v>5631</v>
      </c>
      <c r="J480" s="6" t="s">
        <v>1783</v>
      </c>
    </row>
    <row r="481" spans="1:10" ht="15" customHeight="1">
      <c r="A481" s="7" t="s">
        <v>4270</v>
      </c>
      <c r="B481" s="7" t="s">
        <v>3578</v>
      </c>
      <c r="C481" s="7" t="s">
        <v>4463</v>
      </c>
      <c r="D481" s="11">
        <v>0</v>
      </c>
      <c r="E481" s="12">
        <v>0</v>
      </c>
      <c r="F481" s="8">
        <v>367000</v>
      </c>
      <c r="G481" s="11">
        <v>367000</v>
      </c>
      <c r="H481" s="7" t="s">
        <v>5631</v>
      </c>
      <c r="I481" s="6" t="s">
        <v>5631</v>
      </c>
      <c r="J481" s="6" t="s">
        <v>2490</v>
      </c>
    </row>
    <row r="482" spans="1:10" ht="15" customHeight="1">
      <c r="A482" s="7" t="s">
        <v>5366</v>
      </c>
      <c r="B482" s="7" t="s">
        <v>2486</v>
      </c>
      <c r="C482" s="7" t="s">
        <v>740</v>
      </c>
      <c r="D482" s="11">
        <v>0</v>
      </c>
      <c r="E482" s="12">
        <v>0</v>
      </c>
      <c r="F482" s="8">
        <v>775</v>
      </c>
      <c r="G482" s="11">
        <v>775</v>
      </c>
      <c r="H482" s="7" t="s">
        <v>5631</v>
      </c>
      <c r="I482" s="6" t="s">
        <v>5631</v>
      </c>
      <c r="J482" s="6" t="s">
        <v>4403</v>
      </c>
    </row>
    <row r="483" spans="1:10" ht="15" customHeight="1">
      <c r="A483" s="7" t="s">
        <v>2336</v>
      </c>
      <c r="B483" s="7" t="s">
        <v>2486</v>
      </c>
      <c r="C483" s="7" t="s">
        <v>740</v>
      </c>
      <c r="D483" s="11">
        <v>0</v>
      </c>
      <c r="E483" s="12">
        <v>0</v>
      </c>
      <c r="F483" s="8">
        <v>1483</v>
      </c>
      <c r="G483" s="11">
        <v>1483</v>
      </c>
      <c r="H483" s="7" t="s">
        <v>5631</v>
      </c>
      <c r="I483" s="6" t="s">
        <v>5631</v>
      </c>
      <c r="J483" s="6" t="s">
        <v>4776</v>
      </c>
    </row>
    <row r="484" spans="1:10" ht="15" customHeight="1">
      <c r="A484" s="7" t="s">
        <v>1714</v>
      </c>
      <c r="B484" s="7" t="s">
        <v>923</v>
      </c>
      <c r="C484" s="7" t="s">
        <v>4463</v>
      </c>
      <c r="D484" s="11">
        <v>0</v>
      </c>
      <c r="E484" s="12">
        <v>0</v>
      </c>
      <c r="F484" s="8">
        <v>45593</v>
      </c>
      <c r="G484" s="11">
        <v>45593</v>
      </c>
      <c r="H484" s="7" t="s">
        <v>5631</v>
      </c>
      <c r="I484" s="6" t="s">
        <v>5631</v>
      </c>
      <c r="J484" s="6" t="s">
        <v>3914</v>
      </c>
    </row>
    <row r="485" spans="1:10" ht="15" customHeight="1">
      <c r="A485" s="7" t="s">
        <v>52</v>
      </c>
      <c r="B485" s="7" t="s">
        <v>4100</v>
      </c>
      <c r="C485" s="7" t="s">
        <v>740</v>
      </c>
      <c r="D485" s="11">
        <v>0</v>
      </c>
      <c r="E485" s="12">
        <v>0</v>
      </c>
      <c r="F485" s="8">
        <v>157250</v>
      </c>
      <c r="G485" s="11">
        <v>157250</v>
      </c>
      <c r="H485" s="7" t="s">
        <v>5631</v>
      </c>
      <c r="I485" s="6" t="s">
        <v>5631</v>
      </c>
      <c r="J485" s="6" t="s">
        <v>150</v>
      </c>
    </row>
    <row r="486" spans="1:10" ht="15" customHeight="1">
      <c r="A486" s="7" t="s">
        <v>52</v>
      </c>
      <c r="B486" s="7" t="s">
        <v>1949</v>
      </c>
      <c r="C486" s="7" t="s">
        <v>740</v>
      </c>
      <c r="D486" s="11">
        <v>0</v>
      </c>
      <c r="E486" s="12">
        <v>0</v>
      </c>
      <c r="F486" s="8">
        <v>245000</v>
      </c>
      <c r="G486" s="11">
        <v>245000</v>
      </c>
      <c r="H486" s="7" t="s">
        <v>5631</v>
      </c>
      <c r="I486" s="6" t="s">
        <v>5631</v>
      </c>
      <c r="J486" s="6" t="s">
        <v>5305</v>
      </c>
    </row>
    <row r="487" spans="1:10" ht="15" customHeight="1">
      <c r="A487" s="7" t="s">
        <v>5292</v>
      </c>
      <c r="B487" s="7" t="s">
        <v>1994</v>
      </c>
      <c r="C487" s="7" t="s">
        <v>740</v>
      </c>
      <c r="D487" s="11">
        <v>0</v>
      </c>
      <c r="E487" s="12">
        <v>0</v>
      </c>
      <c r="F487" s="8">
        <v>13375</v>
      </c>
      <c r="G487" s="11">
        <v>13375</v>
      </c>
      <c r="H487" s="7" t="s">
        <v>5631</v>
      </c>
      <c r="I487" s="6" t="s">
        <v>5631</v>
      </c>
      <c r="J487" s="6" t="s">
        <v>3281</v>
      </c>
    </row>
    <row r="488" spans="1:10" ht="15" customHeight="1">
      <c r="A488" s="7" t="s">
        <v>5292</v>
      </c>
      <c r="B488" s="7" t="s">
        <v>1406</v>
      </c>
      <c r="C488" s="7" t="s">
        <v>740</v>
      </c>
      <c r="D488" s="11">
        <v>0</v>
      </c>
      <c r="E488" s="12">
        <v>0</v>
      </c>
      <c r="F488" s="8">
        <v>15825</v>
      </c>
      <c r="G488" s="11">
        <v>15825</v>
      </c>
      <c r="H488" s="7" t="s">
        <v>5631</v>
      </c>
      <c r="I488" s="6" t="s">
        <v>5631</v>
      </c>
      <c r="J488" s="6" t="s">
        <v>5041</v>
      </c>
    </row>
    <row r="489" spans="1:10" ht="15" customHeight="1">
      <c r="A489" s="7" t="s">
        <v>5292</v>
      </c>
      <c r="B489" s="7" t="s">
        <v>1994</v>
      </c>
      <c r="C489" s="7" t="s">
        <v>740</v>
      </c>
      <c r="D489" s="11">
        <v>0</v>
      </c>
      <c r="E489" s="12">
        <v>0</v>
      </c>
      <c r="F489" s="8">
        <v>23000</v>
      </c>
      <c r="G489" s="11">
        <v>23000</v>
      </c>
      <c r="H489" s="7" t="s">
        <v>5631</v>
      </c>
      <c r="I489" s="6" t="s">
        <v>5631</v>
      </c>
      <c r="J489" s="6" t="s">
        <v>4195</v>
      </c>
    </row>
    <row r="490" spans="1:10" ht="15" customHeight="1">
      <c r="A490" s="7" t="s">
        <v>3358</v>
      </c>
      <c r="B490" s="7" t="s">
        <v>3711</v>
      </c>
      <c r="C490" s="7" t="s">
        <v>740</v>
      </c>
      <c r="D490" s="11">
        <v>0</v>
      </c>
      <c r="E490" s="12">
        <v>0</v>
      </c>
      <c r="F490" s="8">
        <v>38257</v>
      </c>
      <c r="G490" s="11">
        <v>38257</v>
      </c>
      <c r="H490" s="7" t="s">
        <v>5631</v>
      </c>
      <c r="I490" s="6" t="s">
        <v>5631</v>
      </c>
      <c r="J490" s="6" t="s">
        <v>4548</v>
      </c>
    </row>
    <row r="491" spans="1:10" ht="15" customHeight="1">
      <c r="A491" s="7" t="s">
        <v>3358</v>
      </c>
      <c r="B491" s="7" t="s">
        <v>347</v>
      </c>
      <c r="C491" s="7" t="s">
        <v>740</v>
      </c>
      <c r="D491" s="11">
        <v>0</v>
      </c>
      <c r="E491" s="12">
        <v>0</v>
      </c>
      <c r="F491" s="8">
        <v>73375</v>
      </c>
      <c r="G491" s="11">
        <v>73375</v>
      </c>
      <c r="H491" s="7" t="s">
        <v>5631</v>
      </c>
      <c r="I491" s="6" t="s">
        <v>5631</v>
      </c>
      <c r="J491" s="6" t="s">
        <v>3915</v>
      </c>
    </row>
    <row r="492" spans="1:10" ht="15" customHeight="1">
      <c r="A492" s="7" t="s">
        <v>4122</v>
      </c>
      <c r="B492" s="7" t="s">
        <v>5576</v>
      </c>
      <c r="C492" s="7" t="s">
        <v>740</v>
      </c>
      <c r="D492" s="11">
        <v>0</v>
      </c>
      <c r="E492" s="12">
        <v>0</v>
      </c>
      <c r="F492" s="8">
        <v>120000</v>
      </c>
      <c r="G492" s="11">
        <v>120000</v>
      </c>
      <c r="H492" s="7" t="s">
        <v>5631</v>
      </c>
      <c r="I492" s="6" t="s">
        <v>5631</v>
      </c>
      <c r="J492" s="6" t="s">
        <v>3129</v>
      </c>
    </row>
    <row r="493" spans="1:10" ht="15" customHeight="1">
      <c r="A493" s="7" t="s">
        <v>4122</v>
      </c>
      <c r="B493" s="7" t="s">
        <v>5025</v>
      </c>
      <c r="C493" s="7" t="s">
        <v>4463</v>
      </c>
      <c r="D493" s="11">
        <v>0</v>
      </c>
      <c r="E493" s="12">
        <v>0</v>
      </c>
      <c r="F493" s="8">
        <v>395383</v>
      </c>
      <c r="G493" s="11">
        <v>395383</v>
      </c>
      <c r="H493" s="7" t="s">
        <v>5631</v>
      </c>
      <c r="I493" s="6" t="s">
        <v>5631</v>
      </c>
      <c r="J493" s="6" t="s">
        <v>788</v>
      </c>
    </row>
    <row r="494" spans="1:10" ht="15" customHeight="1">
      <c r="A494" s="7" t="s">
        <v>4122</v>
      </c>
      <c r="B494" s="7" t="s">
        <v>1059</v>
      </c>
      <c r="C494" s="7" t="s">
        <v>4463</v>
      </c>
      <c r="D494" s="11">
        <v>0</v>
      </c>
      <c r="E494" s="12">
        <v>0</v>
      </c>
      <c r="F494" s="8">
        <v>415183</v>
      </c>
      <c r="G494" s="11">
        <v>415183</v>
      </c>
      <c r="H494" s="7" t="s">
        <v>5631</v>
      </c>
      <c r="I494" s="6" t="s">
        <v>5631</v>
      </c>
      <c r="J494" s="6" t="s">
        <v>1993</v>
      </c>
    </row>
    <row r="495" spans="1:10" ht="15" customHeight="1">
      <c r="A495" s="7" t="s">
        <v>3094</v>
      </c>
      <c r="B495" s="7" t="s">
        <v>986</v>
      </c>
      <c r="C495" s="7" t="s">
        <v>740</v>
      </c>
      <c r="D495" s="11">
        <v>0</v>
      </c>
      <c r="E495" s="12">
        <v>0</v>
      </c>
      <c r="F495" s="8">
        <v>3950</v>
      </c>
      <c r="G495" s="11">
        <v>3950</v>
      </c>
      <c r="H495" s="7" t="s">
        <v>5631</v>
      </c>
      <c r="I495" s="6" t="s">
        <v>5631</v>
      </c>
      <c r="J495" s="6" t="s">
        <v>5100</v>
      </c>
    </row>
    <row r="496" spans="1:10" ht="15" customHeight="1">
      <c r="A496" s="7" t="s">
        <v>3094</v>
      </c>
      <c r="B496" s="7" t="s">
        <v>4695</v>
      </c>
      <c r="C496" s="7" t="s">
        <v>740</v>
      </c>
      <c r="D496" s="11">
        <v>0</v>
      </c>
      <c r="E496" s="12">
        <v>0</v>
      </c>
      <c r="F496" s="8">
        <v>6300</v>
      </c>
      <c r="G496" s="11">
        <v>6300</v>
      </c>
      <c r="H496" s="7" t="s">
        <v>5631</v>
      </c>
      <c r="I496" s="6" t="s">
        <v>5631</v>
      </c>
      <c r="J496" s="6" t="s">
        <v>3498</v>
      </c>
    </row>
    <row r="497" spans="1:10" ht="15" customHeight="1">
      <c r="A497" s="7" t="s">
        <v>1940</v>
      </c>
      <c r="B497" s="7" t="s">
        <v>3935</v>
      </c>
      <c r="C497" s="7" t="s">
        <v>740</v>
      </c>
      <c r="D497" s="11">
        <v>0</v>
      </c>
      <c r="E497" s="12">
        <v>0</v>
      </c>
      <c r="F497" s="8">
        <v>770</v>
      </c>
      <c r="G497" s="11">
        <v>770</v>
      </c>
      <c r="H497" s="7" t="s">
        <v>5631</v>
      </c>
      <c r="I497" s="6" t="s">
        <v>5631</v>
      </c>
      <c r="J497" s="6" t="s">
        <v>1334</v>
      </c>
    </row>
    <row r="498" spans="1:10" ht="15" customHeight="1">
      <c r="A498" s="7" t="s">
        <v>3979</v>
      </c>
      <c r="B498" s="7" t="s">
        <v>5008</v>
      </c>
      <c r="C498" s="7" t="s">
        <v>740</v>
      </c>
      <c r="D498" s="11">
        <v>0</v>
      </c>
      <c r="E498" s="12">
        <v>0</v>
      </c>
      <c r="F498" s="8">
        <v>54585</v>
      </c>
      <c r="G498" s="11">
        <v>54585</v>
      </c>
      <c r="H498" s="7" t="s">
        <v>5631</v>
      </c>
      <c r="I498" s="6" t="s">
        <v>5631</v>
      </c>
      <c r="J498" s="6" t="s">
        <v>3419</v>
      </c>
    </row>
    <row r="499" spans="1:10" ht="15" customHeight="1">
      <c r="A499" s="7" t="s">
        <v>2269</v>
      </c>
      <c r="B499" s="7" t="s">
        <v>856</v>
      </c>
      <c r="C499" s="7" t="s">
        <v>740</v>
      </c>
      <c r="D499" s="11">
        <v>0</v>
      </c>
      <c r="E499" s="12">
        <v>0</v>
      </c>
      <c r="F499" s="8">
        <v>10450</v>
      </c>
      <c r="G499" s="11">
        <v>10450</v>
      </c>
      <c r="H499" s="7" t="s">
        <v>5631</v>
      </c>
      <c r="I499" s="6" t="s">
        <v>5631</v>
      </c>
      <c r="J499" s="6" t="s">
        <v>3570</v>
      </c>
    </row>
    <row r="500" spans="1:10" ht="15" customHeight="1">
      <c r="A500" s="7" t="s">
        <v>4690</v>
      </c>
      <c r="B500" s="7" t="s">
        <v>3355</v>
      </c>
      <c r="C500" s="7" t="s">
        <v>740</v>
      </c>
      <c r="D500" s="11">
        <v>0</v>
      </c>
      <c r="E500" s="12">
        <v>0</v>
      </c>
      <c r="F500" s="8">
        <v>1134</v>
      </c>
      <c r="G500" s="11">
        <v>1134</v>
      </c>
      <c r="H500" s="7" t="s">
        <v>5631</v>
      </c>
      <c r="I500" s="6" t="s">
        <v>5631</v>
      </c>
      <c r="J500" s="6" t="s">
        <v>82</v>
      </c>
    </row>
    <row r="501" spans="1:10" ht="15" customHeight="1">
      <c r="A501" s="7" t="s">
        <v>4690</v>
      </c>
      <c r="B501" s="7" t="s">
        <v>3939</v>
      </c>
      <c r="C501" s="7" t="s">
        <v>740</v>
      </c>
      <c r="D501" s="11">
        <v>0</v>
      </c>
      <c r="E501" s="12">
        <v>0</v>
      </c>
      <c r="F501" s="8">
        <v>1890</v>
      </c>
      <c r="G501" s="11">
        <v>1890</v>
      </c>
      <c r="H501" s="7" t="s">
        <v>5631</v>
      </c>
      <c r="I501" s="6" t="s">
        <v>5631</v>
      </c>
      <c r="J501" s="6" t="s">
        <v>2404</v>
      </c>
    </row>
    <row r="502" spans="1:10" ht="15" customHeight="1">
      <c r="A502" s="7" t="s">
        <v>4690</v>
      </c>
      <c r="B502" s="7" t="s">
        <v>2277</v>
      </c>
      <c r="C502" s="7" t="s">
        <v>740</v>
      </c>
      <c r="D502" s="11">
        <v>0</v>
      </c>
      <c r="E502" s="12">
        <v>0</v>
      </c>
      <c r="F502" s="8">
        <v>2520</v>
      </c>
      <c r="G502" s="11">
        <v>2520</v>
      </c>
      <c r="H502" s="7" t="s">
        <v>5631</v>
      </c>
      <c r="I502" s="6" t="s">
        <v>5631</v>
      </c>
      <c r="J502" s="6" t="s">
        <v>4904</v>
      </c>
    </row>
    <row r="503" spans="1:10" ht="15" customHeight="1">
      <c r="A503" s="7" t="s">
        <v>1691</v>
      </c>
      <c r="B503" s="7" t="s">
        <v>3939</v>
      </c>
      <c r="C503" s="7" t="s">
        <v>740</v>
      </c>
      <c r="D503" s="11">
        <v>0</v>
      </c>
      <c r="E503" s="12">
        <v>0</v>
      </c>
      <c r="F503" s="8">
        <v>4032</v>
      </c>
      <c r="G503" s="11">
        <v>4032</v>
      </c>
      <c r="H503" s="7" t="s">
        <v>5631</v>
      </c>
      <c r="I503" s="6" t="s">
        <v>5631</v>
      </c>
      <c r="J503" s="6" t="s">
        <v>2881</v>
      </c>
    </row>
    <row r="504" spans="1:10" ht="15" customHeight="1">
      <c r="A504" s="7" t="s">
        <v>1691</v>
      </c>
      <c r="B504" s="7" t="s">
        <v>2277</v>
      </c>
      <c r="C504" s="7" t="s">
        <v>740</v>
      </c>
      <c r="D504" s="11">
        <v>0</v>
      </c>
      <c r="E504" s="12">
        <v>0</v>
      </c>
      <c r="F504" s="8">
        <v>5292</v>
      </c>
      <c r="G504" s="11">
        <v>5292</v>
      </c>
      <c r="H504" s="7" t="s">
        <v>5631</v>
      </c>
      <c r="I504" s="6" t="s">
        <v>5631</v>
      </c>
      <c r="J504" s="6" t="s">
        <v>1124</v>
      </c>
    </row>
    <row r="505" spans="1:10" ht="15" customHeight="1">
      <c r="A505" s="7" t="s">
        <v>3085</v>
      </c>
      <c r="B505" s="7" t="s">
        <v>3355</v>
      </c>
      <c r="C505" s="7" t="s">
        <v>740</v>
      </c>
      <c r="D505" s="11">
        <v>0</v>
      </c>
      <c r="E505" s="12">
        <v>0</v>
      </c>
      <c r="F505" s="8">
        <v>3087</v>
      </c>
      <c r="G505" s="11">
        <v>3087</v>
      </c>
      <c r="H505" s="7" t="s">
        <v>5631</v>
      </c>
      <c r="I505" s="6" t="s">
        <v>5631</v>
      </c>
      <c r="J505" s="6" t="s">
        <v>3889</v>
      </c>
    </row>
    <row r="506" spans="1:10" ht="15" customHeight="1">
      <c r="A506" s="7" t="s">
        <v>3085</v>
      </c>
      <c r="B506" s="7" t="s">
        <v>3939</v>
      </c>
      <c r="C506" s="7" t="s">
        <v>740</v>
      </c>
      <c r="D506" s="11">
        <v>0</v>
      </c>
      <c r="E506" s="12">
        <v>0</v>
      </c>
      <c r="F506" s="8">
        <v>5292</v>
      </c>
      <c r="G506" s="11">
        <v>5292</v>
      </c>
      <c r="H506" s="7" t="s">
        <v>5631</v>
      </c>
      <c r="I506" s="6" t="s">
        <v>5631</v>
      </c>
      <c r="J506" s="6" t="s">
        <v>4872</v>
      </c>
    </row>
    <row r="507" spans="1:10" ht="15" customHeight="1">
      <c r="A507" s="7" t="s">
        <v>467</v>
      </c>
      <c r="B507" s="7" t="s">
        <v>3939</v>
      </c>
      <c r="C507" s="7" t="s">
        <v>740</v>
      </c>
      <c r="D507" s="11">
        <v>0</v>
      </c>
      <c r="E507" s="12">
        <v>0</v>
      </c>
      <c r="F507" s="8">
        <v>8190</v>
      </c>
      <c r="G507" s="11">
        <v>8190</v>
      </c>
      <c r="H507" s="7" t="s">
        <v>5631</v>
      </c>
      <c r="I507" s="6" t="s">
        <v>5631</v>
      </c>
      <c r="J507" s="6" t="s">
        <v>1171</v>
      </c>
    </row>
    <row r="508" spans="1:10" ht="15" customHeight="1">
      <c r="A508" s="7" t="s">
        <v>467</v>
      </c>
      <c r="B508" s="7" t="s">
        <v>2277</v>
      </c>
      <c r="C508" s="7" t="s">
        <v>740</v>
      </c>
      <c r="D508" s="11">
        <v>0</v>
      </c>
      <c r="E508" s="12">
        <v>0</v>
      </c>
      <c r="F508" s="8">
        <v>18900</v>
      </c>
      <c r="G508" s="11">
        <v>18900</v>
      </c>
      <c r="H508" s="7" t="s">
        <v>5631</v>
      </c>
      <c r="I508" s="6" t="s">
        <v>5631</v>
      </c>
      <c r="J508" s="6" t="s">
        <v>2850</v>
      </c>
    </row>
    <row r="509" spans="1:10" ht="15" customHeight="1">
      <c r="A509" s="7" t="s">
        <v>2527</v>
      </c>
      <c r="B509" s="7" t="s">
        <v>4103</v>
      </c>
      <c r="C509" s="7" t="s">
        <v>740</v>
      </c>
      <c r="D509" s="11">
        <v>0</v>
      </c>
      <c r="E509" s="12">
        <v>0</v>
      </c>
      <c r="F509" s="8">
        <v>11800</v>
      </c>
      <c r="G509" s="11">
        <v>11800</v>
      </c>
      <c r="H509" s="7" t="s">
        <v>5631</v>
      </c>
      <c r="I509" s="6" t="s">
        <v>5631</v>
      </c>
      <c r="J509" s="6" t="s">
        <v>1243</v>
      </c>
    </row>
    <row r="510" spans="1:10" ht="15" customHeight="1">
      <c r="A510" s="7" t="s">
        <v>2527</v>
      </c>
      <c r="B510" s="7" t="s">
        <v>5508</v>
      </c>
      <c r="C510" s="7" t="s">
        <v>740</v>
      </c>
      <c r="D510" s="11">
        <v>0</v>
      </c>
      <c r="E510" s="12">
        <v>0</v>
      </c>
      <c r="F510" s="8">
        <v>16360</v>
      </c>
      <c r="G510" s="11">
        <v>16360</v>
      </c>
      <c r="H510" s="7" t="s">
        <v>5631</v>
      </c>
      <c r="I510" s="6" t="s">
        <v>5631</v>
      </c>
      <c r="J510" s="6" t="s">
        <v>2778</v>
      </c>
    </row>
    <row r="511" spans="1:10" ht="15" customHeight="1">
      <c r="A511" s="7" t="s">
        <v>2527</v>
      </c>
      <c r="B511" s="7" t="s">
        <v>1641</v>
      </c>
      <c r="C511" s="7" t="s">
        <v>740</v>
      </c>
      <c r="D511" s="11">
        <v>0</v>
      </c>
      <c r="E511" s="12">
        <v>0</v>
      </c>
      <c r="F511" s="8">
        <v>19764</v>
      </c>
      <c r="G511" s="11">
        <v>19764</v>
      </c>
      <c r="H511" s="7" t="s">
        <v>5631</v>
      </c>
      <c r="I511" s="6" t="s">
        <v>5631</v>
      </c>
      <c r="J511" s="6" t="s">
        <v>295</v>
      </c>
    </row>
    <row r="512" spans="1:10" ht="15" customHeight="1">
      <c r="A512" s="7" t="s">
        <v>2527</v>
      </c>
      <c r="B512" s="7" t="s">
        <v>4829</v>
      </c>
      <c r="C512" s="7" t="s">
        <v>740</v>
      </c>
      <c r="D512" s="11">
        <v>0</v>
      </c>
      <c r="E512" s="12">
        <v>0</v>
      </c>
      <c r="F512" s="8">
        <v>24600</v>
      </c>
      <c r="G512" s="11">
        <v>24600</v>
      </c>
      <c r="H512" s="7" t="s">
        <v>5631</v>
      </c>
      <c r="I512" s="6" t="s">
        <v>5631</v>
      </c>
      <c r="J512" s="6" t="s">
        <v>37</v>
      </c>
    </row>
    <row r="513" spans="1:10" ht="15" customHeight="1">
      <c r="A513" s="7" t="s">
        <v>2527</v>
      </c>
      <c r="B513" s="7" t="s">
        <v>715</v>
      </c>
      <c r="C513" s="7" t="s">
        <v>740</v>
      </c>
      <c r="D513" s="11">
        <v>0</v>
      </c>
      <c r="E513" s="12">
        <v>0</v>
      </c>
      <c r="F513" s="8">
        <v>25250</v>
      </c>
      <c r="G513" s="11">
        <v>25250</v>
      </c>
      <c r="H513" s="7" t="s">
        <v>5631</v>
      </c>
      <c r="I513" s="6" t="s">
        <v>5631</v>
      </c>
      <c r="J513" s="6" t="s">
        <v>1627</v>
      </c>
    </row>
    <row r="514" spans="1:10" ht="15" customHeight="1">
      <c r="A514" s="7" t="s">
        <v>2527</v>
      </c>
      <c r="B514" s="7" t="s">
        <v>2586</v>
      </c>
      <c r="C514" s="7" t="s">
        <v>740</v>
      </c>
      <c r="D514" s="11">
        <v>0</v>
      </c>
      <c r="E514" s="12">
        <v>0</v>
      </c>
      <c r="F514" s="8">
        <v>33116</v>
      </c>
      <c r="G514" s="11">
        <v>33116</v>
      </c>
      <c r="H514" s="7" t="s">
        <v>5631</v>
      </c>
      <c r="I514" s="6" t="s">
        <v>5631</v>
      </c>
      <c r="J514" s="6" t="s">
        <v>1886</v>
      </c>
    </row>
    <row r="515" spans="1:10" ht="15" customHeight="1">
      <c r="A515" s="7" t="s">
        <v>2527</v>
      </c>
      <c r="B515" s="7" t="s">
        <v>778</v>
      </c>
      <c r="C515" s="7" t="s">
        <v>740</v>
      </c>
      <c r="D515" s="11">
        <v>0</v>
      </c>
      <c r="E515" s="12">
        <v>0</v>
      </c>
      <c r="F515" s="8">
        <v>42566</v>
      </c>
      <c r="G515" s="11">
        <v>42566</v>
      </c>
      <c r="H515" s="7" t="s">
        <v>5631</v>
      </c>
      <c r="I515" s="6" t="s">
        <v>5631</v>
      </c>
      <c r="J515" s="6" t="s">
        <v>381</v>
      </c>
    </row>
    <row r="516" spans="1:10" ht="15" customHeight="1">
      <c r="A516" s="7" t="s">
        <v>2527</v>
      </c>
      <c r="B516" s="7" t="s">
        <v>1197</v>
      </c>
      <c r="C516" s="7" t="s">
        <v>740</v>
      </c>
      <c r="D516" s="11">
        <v>0</v>
      </c>
      <c r="E516" s="12">
        <v>0</v>
      </c>
      <c r="F516" s="8">
        <v>51994</v>
      </c>
      <c r="G516" s="11">
        <v>51994</v>
      </c>
      <c r="H516" s="7" t="s">
        <v>5631</v>
      </c>
      <c r="I516" s="6" t="s">
        <v>5631</v>
      </c>
      <c r="J516" s="6" t="s">
        <v>906</v>
      </c>
    </row>
    <row r="517" spans="1:10" ht="15" customHeight="1">
      <c r="A517" s="7" t="s">
        <v>2527</v>
      </c>
      <c r="B517" s="7" t="s">
        <v>2110</v>
      </c>
      <c r="C517" s="7" t="s">
        <v>740</v>
      </c>
      <c r="D517" s="11">
        <v>0</v>
      </c>
      <c r="E517" s="12">
        <v>0</v>
      </c>
      <c r="F517" s="8">
        <v>76673</v>
      </c>
      <c r="G517" s="11">
        <v>76673</v>
      </c>
      <c r="H517" s="7" t="s">
        <v>5631</v>
      </c>
      <c r="I517" s="6" t="s">
        <v>5631</v>
      </c>
      <c r="J517" s="6" t="s">
        <v>3487</v>
      </c>
    </row>
    <row r="518" spans="1:10" ht="15" customHeight="1">
      <c r="A518" s="7" t="s">
        <v>2527</v>
      </c>
      <c r="B518" s="7" t="s">
        <v>703</v>
      </c>
      <c r="C518" s="7" t="s">
        <v>740</v>
      </c>
      <c r="D518" s="11">
        <v>0</v>
      </c>
      <c r="E518" s="12">
        <v>0</v>
      </c>
      <c r="F518" s="8">
        <v>84096</v>
      </c>
      <c r="G518" s="11">
        <v>84096</v>
      </c>
      <c r="H518" s="7" t="s">
        <v>5631</v>
      </c>
      <c r="I518" s="6" t="s">
        <v>5631</v>
      </c>
      <c r="J518" s="6" t="s">
        <v>4577</v>
      </c>
    </row>
    <row r="519" spans="1:10" ht="15" customHeight="1">
      <c r="A519" s="7" t="s">
        <v>2527</v>
      </c>
      <c r="B519" s="7" t="s">
        <v>1189</v>
      </c>
      <c r="C519" s="7" t="s">
        <v>740</v>
      </c>
      <c r="D519" s="11">
        <v>0</v>
      </c>
      <c r="E519" s="12">
        <v>0</v>
      </c>
      <c r="F519" s="8">
        <v>130485</v>
      </c>
      <c r="G519" s="11">
        <v>130485</v>
      </c>
      <c r="H519" s="7" t="s">
        <v>5631</v>
      </c>
      <c r="I519" s="6" t="s">
        <v>5631</v>
      </c>
      <c r="J519" s="6" t="s">
        <v>4136</v>
      </c>
    </row>
    <row r="520" spans="1:10" ht="15" customHeight="1">
      <c r="A520" s="7" t="s">
        <v>4986</v>
      </c>
      <c r="B520" s="7" t="s">
        <v>3342</v>
      </c>
      <c r="C520" s="7" t="s">
        <v>740</v>
      </c>
      <c r="D520" s="11">
        <v>0</v>
      </c>
      <c r="E520" s="12">
        <v>0</v>
      </c>
      <c r="F520" s="8">
        <v>315</v>
      </c>
      <c r="G520" s="11">
        <v>315</v>
      </c>
      <c r="H520" s="7" t="s">
        <v>5631</v>
      </c>
      <c r="I520" s="6" t="s">
        <v>5631</v>
      </c>
      <c r="J520" s="6" t="s">
        <v>3761</v>
      </c>
    </row>
    <row r="521" spans="1:10" ht="15" customHeight="1">
      <c r="A521" s="7" t="s">
        <v>4986</v>
      </c>
      <c r="B521" s="7" t="s">
        <v>3133</v>
      </c>
      <c r="C521" s="7" t="s">
        <v>740</v>
      </c>
      <c r="D521" s="11">
        <v>0</v>
      </c>
      <c r="E521" s="12">
        <v>0</v>
      </c>
      <c r="F521" s="8">
        <v>413</v>
      </c>
      <c r="G521" s="11">
        <v>413</v>
      </c>
      <c r="H521" s="7" t="s">
        <v>5631</v>
      </c>
      <c r="I521" s="6" t="s">
        <v>5631</v>
      </c>
      <c r="J521" s="6" t="s">
        <v>3344</v>
      </c>
    </row>
    <row r="522" spans="1:10" ht="15" customHeight="1">
      <c r="A522" s="7" t="s">
        <v>4986</v>
      </c>
      <c r="B522" s="7" t="s">
        <v>5030</v>
      </c>
      <c r="C522" s="7" t="s">
        <v>740</v>
      </c>
      <c r="D522" s="11">
        <v>0</v>
      </c>
      <c r="E522" s="12">
        <v>0</v>
      </c>
      <c r="F522" s="8">
        <v>464</v>
      </c>
      <c r="G522" s="11">
        <v>464</v>
      </c>
      <c r="H522" s="7" t="s">
        <v>5631</v>
      </c>
      <c r="I522" s="6" t="s">
        <v>5631</v>
      </c>
      <c r="J522" s="6" t="s">
        <v>744</v>
      </c>
    </row>
    <row r="523" spans="1:10" ht="15" customHeight="1">
      <c r="A523" s="7" t="s">
        <v>4986</v>
      </c>
      <c r="B523" s="7" t="s">
        <v>5340</v>
      </c>
      <c r="C523" s="7" t="s">
        <v>740</v>
      </c>
      <c r="D523" s="11">
        <v>0</v>
      </c>
      <c r="E523" s="12">
        <v>0</v>
      </c>
      <c r="F523" s="8">
        <v>544</v>
      </c>
      <c r="G523" s="11">
        <v>544</v>
      </c>
      <c r="H523" s="7" t="s">
        <v>5631</v>
      </c>
      <c r="I523" s="6" t="s">
        <v>5631</v>
      </c>
      <c r="J523" s="6" t="s">
        <v>926</v>
      </c>
    </row>
    <row r="524" spans="1:10" ht="15" customHeight="1">
      <c r="A524" s="7" t="s">
        <v>1116</v>
      </c>
      <c r="B524" s="7" t="s">
        <v>3342</v>
      </c>
      <c r="C524" s="7" t="s">
        <v>740</v>
      </c>
      <c r="D524" s="11">
        <v>0</v>
      </c>
      <c r="E524" s="12">
        <v>0</v>
      </c>
      <c r="F524" s="8">
        <v>1260</v>
      </c>
      <c r="G524" s="11">
        <v>1260</v>
      </c>
      <c r="H524" s="7" t="s">
        <v>5631</v>
      </c>
      <c r="I524" s="6" t="s">
        <v>5631</v>
      </c>
      <c r="J524" s="6" t="s">
        <v>2756</v>
      </c>
    </row>
    <row r="525" spans="1:10" ht="15" customHeight="1">
      <c r="A525" s="7" t="s">
        <v>1116</v>
      </c>
      <c r="B525" s="7" t="s">
        <v>3133</v>
      </c>
      <c r="C525" s="7" t="s">
        <v>740</v>
      </c>
      <c r="D525" s="11">
        <v>0</v>
      </c>
      <c r="E525" s="12">
        <v>0</v>
      </c>
      <c r="F525" s="8">
        <v>1449</v>
      </c>
      <c r="G525" s="11">
        <v>1449</v>
      </c>
      <c r="H525" s="7" t="s">
        <v>5631</v>
      </c>
      <c r="I525" s="6" t="s">
        <v>5631</v>
      </c>
      <c r="J525" s="6" t="s">
        <v>1655</v>
      </c>
    </row>
    <row r="526" spans="1:10" ht="15" customHeight="1">
      <c r="A526" s="7" t="s">
        <v>1116</v>
      </c>
      <c r="B526" s="7" t="s">
        <v>5030</v>
      </c>
      <c r="C526" s="7" t="s">
        <v>740</v>
      </c>
      <c r="D526" s="11">
        <v>0</v>
      </c>
      <c r="E526" s="12">
        <v>0</v>
      </c>
      <c r="F526" s="8">
        <v>1890</v>
      </c>
      <c r="G526" s="11">
        <v>1890</v>
      </c>
      <c r="H526" s="7" t="s">
        <v>5631</v>
      </c>
      <c r="I526" s="6" t="s">
        <v>5631</v>
      </c>
      <c r="J526" s="6" t="s">
        <v>4556</v>
      </c>
    </row>
    <row r="527" spans="1:10" ht="15" customHeight="1">
      <c r="A527" s="7" t="s">
        <v>1483</v>
      </c>
      <c r="B527" s="7" t="s">
        <v>643</v>
      </c>
      <c r="C527" s="7" t="s">
        <v>740</v>
      </c>
      <c r="D527" s="11">
        <v>0</v>
      </c>
      <c r="E527" s="12">
        <v>0</v>
      </c>
      <c r="F527" s="8">
        <v>2898</v>
      </c>
      <c r="G527" s="11">
        <v>2898</v>
      </c>
      <c r="H527" s="7" t="s">
        <v>5631</v>
      </c>
      <c r="I527" s="6" t="s">
        <v>5631</v>
      </c>
      <c r="J527" s="6" t="s">
        <v>5185</v>
      </c>
    </row>
    <row r="528" spans="1:10" ht="15" customHeight="1">
      <c r="A528" s="7" t="s">
        <v>1483</v>
      </c>
      <c r="B528" s="7" t="s">
        <v>299</v>
      </c>
      <c r="C528" s="7" t="s">
        <v>740</v>
      </c>
      <c r="D528" s="11">
        <v>0</v>
      </c>
      <c r="E528" s="12">
        <v>0</v>
      </c>
      <c r="F528" s="8">
        <v>4410</v>
      </c>
      <c r="G528" s="11">
        <v>4410</v>
      </c>
      <c r="H528" s="7" t="s">
        <v>5631</v>
      </c>
      <c r="I528" s="6" t="s">
        <v>5631</v>
      </c>
      <c r="J528" s="6" t="s">
        <v>4600</v>
      </c>
    </row>
    <row r="529" spans="1:10" ht="15" customHeight="1">
      <c r="A529" s="7" t="s">
        <v>1483</v>
      </c>
      <c r="B529" s="7" t="s">
        <v>2234</v>
      </c>
      <c r="C529" s="7" t="s">
        <v>740</v>
      </c>
      <c r="D529" s="11">
        <v>0</v>
      </c>
      <c r="E529" s="12">
        <v>0</v>
      </c>
      <c r="F529" s="8">
        <v>6048</v>
      </c>
      <c r="G529" s="11">
        <v>6048</v>
      </c>
      <c r="H529" s="7" t="s">
        <v>5631</v>
      </c>
      <c r="I529" s="6" t="s">
        <v>5631</v>
      </c>
      <c r="J529" s="6" t="s">
        <v>5525</v>
      </c>
    </row>
    <row r="530" spans="1:10" ht="15" customHeight="1">
      <c r="A530" s="7" t="s">
        <v>1483</v>
      </c>
      <c r="B530" s="7" t="s">
        <v>665</v>
      </c>
      <c r="C530" s="7" t="s">
        <v>740</v>
      </c>
      <c r="D530" s="11">
        <v>0</v>
      </c>
      <c r="E530" s="12">
        <v>0</v>
      </c>
      <c r="F530" s="8">
        <v>8190</v>
      </c>
      <c r="G530" s="11">
        <v>8190</v>
      </c>
      <c r="H530" s="7" t="s">
        <v>5631</v>
      </c>
      <c r="I530" s="6" t="s">
        <v>5631</v>
      </c>
      <c r="J530" s="6" t="s">
        <v>2797</v>
      </c>
    </row>
    <row r="531" spans="1:10" ht="15" customHeight="1">
      <c r="A531" s="7" t="s">
        <v>1483</v>
      </c>
      <c r="B531" s="7" t="s">
        <v>1663</v>
      </c>
      <c r="C531" s="7" t="s">
        <v>740</v>
      </c>
      <c r="D531" s="11">
        <v>0</v>
      </c>
      <c r="E531" s="12">
        <v>0</v>
      </c>
      <c r="F531" s="8">
        <v>10458</v>
      </c>
      <c r="G531" s="11">
        <v>10458</v>
      </c>
      <c r="H531" s="7" t="s">
        <v>5631</v>
      </c>
      <c r="I531" s="6" t="s">
        <v>5631</v>
      </c>
      <c r="J531" s="6" t="s">
        <v>398</v>
      </c>
    </row>
    <row r="532" spans="1:10" ht="15" customHeight="1">
      <c r="A532" s="7" t="s">
        <v>1483</v>
      </c>
      <c r="B532" s="7" t="s">
        <v>2443</v>
      </c>
      <c r="C532" s="7" t="s">
        <v>740</v>
      </c>
      <c r="D532" s="11">
        <v>0</v>
      </c>
      <c r="E532" s="12">
        <v>0</v>
      </c>
      <c r="F532" s="8">
        <v>27600</v>
      </c>
      <c r="G532" s="11">
        <v>27600</v>
      </c>
      <c r="H532" s="7" t="s">
        <v>5631</v>
      </c>
      <c r="I532" s="6" t="s">
        <v>5631</v>
      </c>
      <c r="J532" s="6" t="s">
        <v>1004</v>
      </c>
    </row>
    <row r="533" spans="1:10" ht="15" customHeight="1">
      <c r="A533" s="7" t="s">
        <v>3931</v>
      </c>
      <c r="B533" s="7" t="s">
        <v>4492</v>
      </c>
      <c r="C533" s="7" t="s">
        <v>740</v>
      </c>
      <c r="D533" s="11">
        <v>0</v>
      </c>
      <c r="E533" s="12">
        <v>0</v>
      </c>
      <c r="F533" s="8">
        <v>1630</v>
      </c>
      <c r="G533" s="11">
        <v>1630</v>
      </c>
      <c r="H533" s="7" t="s">
        <v>5631</v>
      </c>
      <c r="I533" s="6" t="s">
        <v>5631</v>
      </c>
      <c r="J533" s="6" t="s">
        <v>5155</v>
      </c>
    </row>
    <row r="534" spans="1:10" ht="15" customHeight="1">
      <c r="A534" s="7" t="s">
        <v>3159</v>
      </c>
      <c r="B534" s="7" t="s">
        <v>2713</v>
      </c>
      <c r="C534" s="7" t="s">
        <v>740</v>
      </c>
      <c r="D534" s="11">
        <v>0</v>
      </c>
      <c r="E534" s="12">
        <v>0</v>
      </c>
      <c r="F534" s="8">
        <v>427</v>
      </c>
      <c r="G534" s="11">
        <v>427</v>
      </c>
      <c r="H534" s="7" t="s">
        <v>5631</v>
      </c>
      <c r="I534" s="6" t="s">
        <v>5631</v>
      </c>
      <c r="J534" s="6" t="s">
        <v>5325</v>
      </c>
    </row>
    <row r="535" spans="1:10" ht="15" customHeight="1">
      <c r="A535" s="7" t="s">
        <v>3159</v>
      </c>
      <c r="B535" s="7" t="s">
        <v>5257</v>
      </c>
      <c r="C535" s="7" t="s">
        <v>740</v>
      </c>
      <c r="D535" s="11">
        <v>0</v>
      </c>
      <c r="E535" s="12">
        <v>0</v>
      </c>
      <c r="F535" s="8">
        <v>1350</v>
      </c>
      <c r="G535" s="11">
        <v>1350</v>
      </c>
      <c r="H535" s="7" t="s">
        <v>5631</v>
      </c>
      <c r="I535" s="6" t="s">
        <v>5631</v>
      </c>
      <c r="J535" s="6" t="s">
        <v>2267</v>
      </c>
    </row>
    <row r="536" spans="1:10" ht="15" customHeight="1">
      <c r="A536" s="7" t="s">
        <v>4531</v>
      </c>
      <c r="B536" s="7" t="s">
        <v>5094</v>
      </c>
      <c r="C536" s="7" t="s">
        <v>740</v>
      </c>
      <c r="D536" s="11">
        <v>0</v>
      </c>
      <c r="E536" s="12">
        <v>0</v>
      </c>
      <c r="F536" s="8">
        <v>3100</v>
      </c>
      <c r="G536" s="11">
        <v>3100</v>
      </c>
      <c r="H536" s="7" t="s">
        <v>5631</v>
      </c>
      <c r="I536" s="6" t="s">
        <v>5631</v>
      </c>
      <c r="J536" s="6" t="s">
        <v>1986</v>
      </c>
    </row>
    <row r="537" spans="1:10" ht="15" customHeight="1">
      <c r="A537" s="7" t="s">
        <v>2311</v>
      </c>
      <c r="B537" s="7" t="s">
        <v>4478</v>
      </c>
      <c r="C537" s="7" t="s">
        <v>740</v>
      </c>
      <c r="D537" s="11">
        <v>0</v>
      </c>
      <c r="E537" s="12">
        <v>0</v>
      </c>
      <c r="F537" s="8">
        <v>202</v>
      </c>
      <c r="G537" s="11">
        <v>202</v>
      </c>
      <c r="H537" s="7" t="s">
        <v>5631</v>
      </c>
      <c r="I537" s="6" t="s">
        <v>5631</v>
      </c>
      <c r="J537" s="6" t="s">
        <v>3014</v>
      </c>
    </row>
    <row r="538" spans="1:10" ht="15" customHeight="1">
      <c r="A538" s="7" t="s">
        <v>2311</v>
      </c>
      <c r="B538" s="7" t="s">
        <v>4139</v>
      </c>
      <c r="C538" s="7" t="s">
        <v>740</v>
      </c>
      <c r="D538" s="11">
        <v>0</v>
      </c>
      <c r="E538" s="12">
        <v>0</v>
      </c>
      <c r="F538" s="8">
        <v>252</v>
      </c>
      <c r="G538" s="11">
        <v>252</v>
      </c>
      <c r="H538" s="7" t="s">
        <v>5631</v>
      </c>
      <c r="I538" s="6" t="s">
        <v>5631</v>
      </c>
      <c r="J538" s="6" t="s">
        <v>4279</v>
      </c>
    </row>
    <row r="539" spans="1:10" ht="15" customHeight="1">
      <c r="A539" s="7" t="s">
        <v>2311</v>
      </c>
      <c r="B539" s="7" t="s">
        <v>5161</v>
      </c>
      <c r="C539" s="7" t="s">
        <v>740</v>
      </c>
      <c r="D539" s="11">
        <v>0</v>
      </c>
      <c r="E539" s="12">
        <v>0</v>
      </c>
      <c r="F539" s="8">
        <v>290</v>
      </c>
      <c r="G539" s="11">
        <v>290</v>
      </c>
      <c r="H539" s="7" t="s">
        <v>5631</v>
      </c>
      <c r="I539" s="6" t="s">
        <v>5631</v>
      </c>
      <c r="J539" s="6" t="s">
        <v>5546</v>
      </c>
    </row>
    <row r="540" spans="1:10" ht="15" customHeight="1">
      <c r="A540" s="7" t="s">
        <v>2311</v>
      </c>
      <c r="B540" s="7" t="s">
        <v>4639</v>
      </c>
      <c r="C540" s="7" t="s">
        <v>740</v>
      </c>
      <c r="D540" s="11">
        <v>0</v>
      </c>
      <c r="E540" s="12">
        <v>0</v>
      </c>
      <c r="F540" s="8">
        <v>696</v>
      </c>
      <c r="G540" s="11">
        <v>696</v>
      </c>
      <c r="H540" s="7" t="s">
        <v>5631</v>
      </c>
      <c r="I540" s="6" t="s">
        <v>5631</v>
      </c>
      <c r="J540" s="6" t="s">
        <v>5430</v>
      </c>
    </row>
    <row r="541" spans="1:10" ht="15" customHeight="1">
      <c r="A541" s="7" t="s">
        <v>2311</v>
      </c>
      <c r="B541" s="7" t="s">
        <v>2846</v>
      </c>
      <c r="C541" s="7" t="s">
        <v>740</v>
      </c>
      <c r="D541" s="11">
        <v>0</v>
      </c>
      <c r="E541" s="12">
        <v>0</v>
      </c>
      <c r="F541" s="8">
        <v>912</v>
      </c>
      <c r="G541" s="11">
        <v>912</v>
      </c>
      <c r="H541" s="7" t="s">
        <v>5631</v>
      </c>
      <c r="I541" s="6" t="s">
        <v>5631</v>
      </c>
      <c r="J541" s="6" t="s">
        <v>4124</v>
      </c>
    </row>
    <row r="542" spans="1:10" ht="15" customHeight="1">
      <c r="A542" s="7" t="s">
        <v>5306</v>
      </c>
      <c r="B542" s="7" t="s">
        <v>5063</v>
      </c>
      <c r="C542" s="7" t="s">
        <v>740</v>
      </c>
      <c r="D542" s="11">
        <v>0</v>
      </c>
      <c r="E542" s="12">
        <v>0</v>
      </c>
      <c r="F542" s="8">
        <v>706</v>
      </c>
      <c r="G542" s="11">
        <v>706</v>
      </c>
      <c r="H542" s="7" t="s">
        <v>5631</v>
      </c>
      <c r="I542" s="6" t="s">
        <v>5631</v>
      </c>
      <c r="J542" s="6" t="s">
        <v>2726</v>
      </c>
    </row>
    <row r="543" spans="1:10" ht="15" customHeight="1">
      <c r="A543" s="7" t="s">
        <v>5306</v>
      </c>
      <c r="B543" s="7" t="s">
        <v>956</v>
      </c>
      <c r="C543" s="7" t="s">
        <v>740</v>
      </c>
      <c r="D543" s="11">
        <v>0</v>
      </c>
      <c r="E543" s="12">
        <v>0</v>
      </c>
      <c r="F543" s="8">
        <v>819</v>
      </c>
      <c r="G543" s="11">
        <v>819</v>
      </c>
      <c r="H543" s="7" t="s">
        <v>5631</v>
      </c>
      <c r="I543" s="6" t="s">
        <v>5631</v>
      </c>
      <c r="J543" s="6" t="s">
        <v>1494</v>
      </c>
    </row>
    <row r="544" spans="1:10" ht="15" customHeight="1">
      <c r="A544" s="7" t="s">
        <v>5306</v>
      </c>
      <c r="B544" s="7" t="s">
        <v>2773</v>
      </c>
      <c r="C544" s="7" t="s">
        <v>740</v>
      </c>
      <c r="D544" s="11">
        <v>0</v>
      </c>
      <c r="E544" s="12">
        <v>0</v>
      </c>
      <c r="F544" s="8">
        <v>1424</v>
      </c>
      <c r="G544" s="11">
        <v>1424</v>
      </c>
      <c r="H544" s="7" t="s">
        <v>5631</v>
      </c>
      <c r="I544" s="6" t="s">
        <v>5631</v>
      </c>
      <c r="J544" s="6" t="s">
        <v>146</v>
      </c>
    </row>
    <row r="545" spans="1:10" ht="15" customHeight="1">
      <c r="A545" s="7" t="s">
        <v>3236</v>
      </c>
      <c r="B545" s="7" t="s">
        <v>4932</v>
      </c>
      <c r="C545" s="7" t="s">
        <v>740</v>
      </c>
      <c r="D545" s="11">
        <v>0</v>
      </c>
      <c r="E545" s="12">
        <v>0</v>
      </c>
      <c r="F545" s="8">
        <v>37246</v>
      </c>
      <c r="G545" s="11">
        <v>37246</v>
      </c>
      <c r="H545" s="7" t="s">
        <v>5631</v>
      </c>
      <c r="I545" s="6" t="s">
        <v>5631</v>
      </c>
      <c r="J545" s="6" t="s">
        <v>3554</v>
      </c>
    </row>
    <row r="546" spans="1:10" ht="15" customHeight="1">
      <c r="A546" s="7" t="s">
        <v>3236</v>
      </c>
      <c r="B546" s="7" t="s">
        <v>4658</v>
      </c>
      <c r="C546" s="7" t="s">
        <v>740</v>
      </c>
      <c r="D546" s="11">
        <v>0</v>
      </c>
      <c r="E546" s="12">
        <v>0</v>
      </c>
      <c r="F546" s="8">
        <v>58240</v>
      </c>
      <c r="G546" s="11">
        <v>58240</v>
      </c>
      <c r="H546" s="7" t="s">
        <v>5631</v>
      </c>
      <c r="I546" s="6" t="s">
        <v>5631</v>
      </c>
      <c r="J546" s="6" t="s">
        <v>4851</v>
      </c>
    </row>
    <row r="547" spans="1:10" ht="15" customHeight="1">
      <c r="A547" s="7" t="s">
        <v>2120</v>
      </c>
      <c r="B547" s="7" t="s">
        <v>5093</v>
      </c>
      <c r="C547" s="7" t="s">
        <v>4463</v>
      </c>
      <c r="D547" s="11">
        <v>0</v>
      </c>
      <c r="E547" s="12">
        <v>0</v>
      </c>
      <c r="F547" s="8">
        <v>13757</v>
      </c>
      <c r="G547" s="11">
        <v>13757</v>
      </c>
      <c r="H547" s="7" t="s">
        <v>5631</v>
      </c>
      <c r="I547" s="6" t="s">
        <v>5631</v>
      </c>
      <c r="J547" s="6" t="s">
        <v>4252</v>
      </c>
    </row>
    <row r="548" spans="1:10" ht="15" customHeight="1">
      <c r="A548" s="7" t="s">
        <v>524</v>
      </c>
      <c r="B548" s="7" t="s">
        <v>2833</v>
      </c>
      <c r="C548" s="7" t="s">
        <v>740</v>
      </c>
      <c r="D548" s="11">
        <v>0</v>
      </c>
      <c r="E548" s="12">
        <v>0</v>
      </c>
      <c r="F548" s="8">
        <v>158</v>
      </c>
      <c r="G548" s="11">
        <v>158</v>
      </c>
      <c r="H548" s="7" t="s">
        <v>5631</v>
      </c>
      <c r="I548" s="6" t="s">
        <v>5631</v>
      </c>
      <c r="J548" s="6" t="s">
        <v>3213</v>
      </c>
    </row>
    <row r="549" spans="1:10" ht="15" customHeight="1">
      <c r="A549" s="7" t="s">
        <v>524</v>
      </c>
      <c r="B549" s="7" t="s">
        <v>5444</v>
      </c>
      <c r="C549" s="7" t="s">
        <v>740</v>
      </c>
      <c r="D549" s="11">
        <v>0</v>
      </c>
      <c r="E549" s="12">
        <v>0</v>
      </c>
      <c r="F549" s="8">
        <v>175</v>
      </c>
      <c r="G549" s="11">
        <v>175</v>
      </c>
      <c r="H549" s="7" t="s">
        <v>5631</v>
      </c>
      <c r="I549" s="6" t="s">
        <v>5631</v>
      </c>
      <c r="J549" s="6" t="s">
        <v>2059</v>
      </c>
    </row>
    <row r="550" spans="1:10" ht="15" customHeight="1">
      <c r="A550" s="7" t="s">
        <v>524</v>
      </c>
      <c r="B550" s="7" t="s">
        <v>3033</v>
      </c>
      <c r="C550" s="7" t="s">
        <v>740</v>
      </c>
      <c r="D550" s="11">
        <v>0</v>
      </c>
      <c r="E550" s="12">
        <v>0</v>
      </c>
      <c r="F550" s="8">
        <v>231</v>
      </c>
      <c r="G550" s="11">
        <v>231</v>
      </c>
      <c r="H550" s="7" t="s">
        <v>5631</v>
      </c>
      <c r="I550" s="6" t="s">
        <v>5631</v>
      </c>
      <c r="J550" s="6" t="s">
        <v>3345</v>
      </c>
    </row>
    <row r="551" spans="1:10" ht="15" customHeight="1">
      <c r="A551" s="7" t="s">
        <v>524</v>
      </c>
      <c r="B551" s="7" t="s">
        <v>3862</v>
      </c>
      <c r="C551" s="7" t="s">
        <v>740</v>
      </c>
      <c r="D551" s="11">
        <v>0</v>
      </c>
      <c r="E551" s="12">
        <v>0</v>
      </c>
      <c r="F551" s="8">
        <v>288</v>
      </c>
      <c r="G551" s="11">
        <v>288</v>
      </c>
      <c r="H551" s="7" t="s">
        <v>5631</v>
      </c>
      <c r="I551" s="6" t="s">
        <v>5631</v>
      </c>
      <c r="J551" s="6" t="s">
        <v>492</v>
      </c>
    </row>
    <row r="552" spans="1:10" ht="15" customHeight="1">
      <c r="A552" s="7" t="s">
        <v>524</v>
      </c>
      <c r="B552" s="7" t="s">
        <v>75</v>
      </c>
      <c r="C552" s="7" t="s">
        <v>740</v>
      </c>
      <c r="D552" s="11">
        <v>0</v>
      </c>
      <c r="E552" s="12">
        <v>0</v>
      </c>
      <c r="F552" s="8">
        <v>407</v>
      </c>
      <c r="G552" s="11">
        <v>407</v>
      </c>
      <c r="H552" s="7" t="s">
        <v>5631</v>
      </c>
      <c r="I552" s="6" t="s">
        <v>5631</v>
      </c>
      <c r="J552" s="6" t="s">
        <v>1972</v>
      </c>
    </row>
    <row r="553" spans="1:10" ht="15" customHeight="1">
      <c r="A553" s="7" t="s">
        <v>524</v>
      </c>
      <c r="B553" s="7" t="s">
        <v>2401</v>
      </c>
      <c r="C553" s="7" t="s">
        <v>740</v>
      </c>
      <c r="D553" s="11">
        <v>0</v>
      </c>
      <c r="E553" s="12">
        <v>0</v>
      </c>
      <c r="F553" s="8">
        <v>991</v>
      </c>
      <c r="G553" s="11">
        <v>991</v>
      </c>
      <c r="H553" s="7" t="s">
        <v>5631</v>
      </c>
      <c r="I553" s="6" t="s">
        <v>5631</v>
      </c>
      <c r="J553" s="6" t="s">
        <v>993</v>
      </c>
    </row>
    <row r="554" spans="1:10" ht="15" customHeight="1">
      <c r="A554" s="7" t="s">
        <v>4785</v>
      </c>
      <c r="B554" s="7" t="s">
        <v>1859</v>
      </c>
      <c r="C554" s="7" t="s">
        <v>740</v>
      </c>
      <c r="D554" s="11">
        <v>0</v>
      </c>
      <c r="E554" s="12">
        <v>0</v>
      </c>
      <c r="F554" s="8">
        <v>243</v>
      </c>
      <c r="G554" s="11">
        <v>243</v>
      </c>
      <c r="H554" s="7" t="s">
        <v>5631</v>
      </c>
      <c r="I554" s="6" t="s">
        <v>5631</v>
      </c>
      <c r="J554" s="6" t="s">
        <v>4226</v>
      </c>
    </row>
    <row r="555" spans="1:10" ht="15" customHeight="1">
      <c r="A555" s="7" t="s">
        <v>4785</v>
      </c>
      <c r="B555" s="7" t="s">
        <v>75</v>
      </c>
      <c r="C555" s="7" t="s">
        <v>740</v>
      </c>
      <c r="D555" s="11">
        <v>0</v>
      </c>
      <c r="E555" s="12">
        <v>0</v>
      </c>
      <c r="F555" s="8">
        <v>286</v>
      </c>
      <c r="G555" s="11">
        <v>286</v>
      </c>
      <c r="H555" s="7" t="s">
        <v>5631</v>
      </c>
      <c r="I555" s="6" t="s">
        <v>5631</v>
      </c>
      <c r="J555" s="6" t="s">
        <v>5238</v>
      </c>
    </row>
    <row r="556" spans="1:10" ht="15" customHeight="1">
      <c r="A556" s="7" t="s">
        <v>4785</v>
      </c>
      <c r="B556" s="7" t="s">
        <v>2118</v>
      </c>
      <c r="C556" s="7" t="s">
        <v>740</v>
      </c>
      <c r="D556" s="11">
        <v>0</v>
      </c>
      <c r="E556" s="12">
        <v>0</v>
      </c>
      <c r="F556" s="8">
        <v>362</v>
      </c>
      <c r="G556" s="11">
        <v>362</v>
      </c>
      <c r="H556" s="7" t="s">
        <v>5631</v>
      </c>
      <c r="I556" s="6" t="s">
        <v>5631</v>
      </c>
      <c r="J556" s="6" t="s">
        <v>5170</v>
      </c>
    </row>
    <row r="557" spans="1:10" ht="15" customHeight="1">
      <c r="A557" s="7" t="s">
        <v>4785</v>
      </c>
      <c r="B557" s="7" t="s">
        <v>1265</v>
      </c>
      <c r="C557" s="7" t="s">
        <v>740</v>
      </c>
      <c r="D557" s="11">
        <v>0</v>
      </c>
      <c r="E557" s="12">
        <v>0</v>
      </c>
      <c r="F557" s="8">
        <v>947</v>
      </c>
      <c r="G557" s="11">
        <v>947</v>
      </c>
      <c r="H557" s="7" t="s">
        <v>5631</v>
      </c>
      <c r="I557" s="6" t="s">
        <v>5631</v>
      </c>
      <c r="J557" s="6" t="s">
        <v>2825</v>
      </c>
    </row>
    <row r="558" spans="1:10" ht="15" customHeight="1">
      <c r="A558" s="7" t="s">
        <v>4785</v>
      </c>
      <c r="B558" s="7" t="s">
        <v>1061</v>
      </c>
      <c r="C558" s="7" t="s">
        <v>740</v>
      </c>
      <c r="D558" s="11">
        <v>0</v>
      </c>
      <c r="E558" s="12">
        <v>0</v>
      </c>
      <c r="F558" s="8">
        <v>1922</v>
      </c>
      <c r="G558" s="11">
        <v>1922</v>
      </c>
      <c r="H558" s="7" t="s">
        <v>5631</v>
      </c>
      <c r="I558" s="6" t="s">
        <v>5631</v>
      </c>
      <c r="J558" s="6" t="s">
        <v>1376</v>
      </c>
    </row>
    <row r="559" spans="1:10" ht="15" customHeight="1">
      <c r="A559" s="7" t="s">
        <v>4785</v>
      </c>
      <c r="B559" s="7" t="s">
        <v>2878</v>
      </c>
      <c r="C559" s="7" t="s">
        <v>740</v>
      </c>
      <c r="D559" s="11">
        <v>0</v>
      </c>
      <c r="E559" s="12">
        <v>0</v>
      </c>
      <c r="F559" s="8">
        <v>2573</v>
      </c>
      <c r="G559" s="11">
        <v>2573</v>
      </c>
      <c r="H559" s="7" t="s">
        <v>5631</v>
      </c>
      <c r="I559" s="6" t="s">
        <v>5631</v>
      </c>
      <c r="J559" s="6" t="s">
        <v>4475</v>
      </c>
    </row>
    <row r="560" spans="1:10" ht="15" customHeight="1">
      <c r="A560" s="7" t="s">
        <v>4785</v>
      </c>
      <c r="B560" s="7" t="s">
        <v>2995</v>
      </c>
      <c r="C560" s="7" t="s">
        <v>740</v>
      </c>
      <c r="D560" s="11">
        <v>0</v>
      </c>
      <c r="E560" s="12">
        <v>0</v>
      </c>
      <c r="F560" s="8">
        <v>3000</v>
      </c>
      <c r="G560" s="11">
        <v>3000</v>
      </c>
      <c r="H560" s="7" t="s">
        <v>5631</v>
      </c>
      <c r="I560" s="6" t="s">
        <v>5631</v>
      </c>
      <c r="J560" s="6" t="s">
        <v>66</v>
      </c>
    </row>
    <row r="561" spans="1:10" ht="15" customHeight="1">
      <c r="A561" s="7" t="s">
        <v>4785</v>
      </c>
      <c r="B561" s="7" t="s">
        <v>3031</v>
      </c>
      <c r="C561" s="7" t="s">
        <v>740</v>
      </c>
      <c r="D561" s="11">
        <v>0</v>
      </c>
      <c r="E561" s="12">
        <v>0</v>
      </c>
      <c r="F561" s="8">
        <v>3852</v>
      </c>
      <c r="G561" s="11">
        <v>3852</v>
      </c>
      <c r="H561" s="7" t="s">
        <v>5631</v>
      </c>
      <c r="I561" s="6" t="s">
        <v>5631</v>
      </c>
      <c r="J561" s="6" t="s">
        <v>3019</v>
      </c>
    </row>
    <row r="562" spans="1:10" ht="15" customHeight="1">
      <c r="A562" s="7" t="s">
        <v>4785</v>
      </c>
      <c r="B562" s="7" t="s">
        <v>4583</v>
      </c>
      <c r="C562" s="7" t="s">
        <v>740</v>
      </c>
      <c r="D562" s="11">
        <v>0</v>
      </c>
      <c r="E562" s="12">
        <v>0</v>
      </c>
      <c r="F562" s="8">
        <v>4582</v>
      </c>
      <c r="G562" s="11">
        <v>4582</v>
      </c>
      <c r="H562" s="7" t="s">
        <v>5631</v>
      </c>
      <c r="I562" s="6" t="s">
        <v>5631</v>
      </c>
      <c r="J562" s="6" t="s">
        <v>2668</v>
      </c>
    </row>
    <row r="563" spans="1:10" ht="15" customHeight="1">
      <c r="A563" s="7" t="s">
        <v>4785</v>
      </c>
      <c r="B563" s="7" t="s">
        <v>618</v>
      </c>
      <c r="C563" s="7" t="s">
        <v>740</v>
      </c>
      <c r="D563" s="11">
        <v>0</v>
      </c>
      <c r="E563" s="12">
        <v>0</v>
      </c>
      <c r="F563" s="8">
        <v>5800</v>
      </c>
      <c r="G563" s="11">
        <v>5800</v>
      </c>
      <c r="H563" s="7" t="s">
        <v>5631</v>
      </c>
      <c r="I563" s="6" t="s">
        <v>5631</v>
      </c>
      <c r="J563" s="6" t="s">
        <v>1360</v>
      </c>
    </row>
    <row r="564" spans="1:10" ht="15" customHeight="1">
      <c r="A564" s="7" t="s">
        <v>4785</v>
      </c>
      <c r="B564" s="7" t="s">
        <v>547</v>
      </c>
      <c r="C564" s="7" t="s">
        <v>740</v>
      </c>
      <c r="D564" s="11">
        <v>0</v>
      </c>
      <c r="E564" s="12">
        <v>0</v>
      </c>
      <c r="F564" s="8">
        <v>11000</v>
      </c>
      <c r="G564" s="11">
        <v>11000</v>
      </c>
      <c r="H564" s="7" t="s">
        <v>5631</v>
      </c>
      <c r="I564" s="6" t="s">
        <v>5631</v>
      </c>
      <c r="J564" s="6" t="s">
        <v>764</v>
      </c>
    </row>
    <row r="565" spans="1:10" ht="15" customHeight="1">
      <c r="A565" s="7" t="s">
        <v>972</v>
      </c>
      <c r="B565" s="7" t="s">
        <v>4283</v>
      </c>
      <c r="C565" s="7" t="s">
        <v>740</v>
      </c>
      <c r="D565" s="11">
        <v>0</v>
      </c>
      <c r="E565" s="12">
        <v>0</v>
      </c>
      <c r="F565" s="8">
        <v>26800</v>
      </c>
      <c r="G565" s="11">
        <v>26800</v>
      </c>
      <c r="H565" s="7" t="s">
        <v>5631</v>
      </c>
      <c r="I565" s="6" t="s">
        <v>5631</v>
      </c>
      <c r="J565" s="6" t="s">
        <v>911</v>
      </c>
    </row>
    <row r="566" spans="1:10" ht="15" customHeight="1">
      <c r="A566" s="7" t="s">
        <v>5538</v>
      </c>
      <c r="B566" s="7" t="s">
        <v>3965</v>
      </c>
      <c r="C566" s="7" t="s">
        <v>740</v>
      </c>
      <c r="D566" s="11">
        <v>0</v>
      </c>
      <c r="E566" s="12">
        <v>0</v>
      </c>
      <c r="F566" s="8">
        <v>22725</v>
      </c>
      <c r="G566" s="11">
        <v>22725</v>
      </c>
      <c r="H566" s="7" t="s">
        <v>5631</v>
      </c>
      <c r="I566" s="6" t="s">
        <v>5631</v>
      </c>
      <c r="J566" s="6" t="s">
        <v>4069</v>
      </c>
    </row>
    <row r="567" spans="1:10" ht="15" customHeight="1">
      <c r="A567" s="7" t="s">
        <v>3155</v>
      </c>
      <c r="B567" s="7" t="s">
        <v>5393</v>
      </c>
      <c r="C567" s="7" t="s">
        <v>740</v>
      </c>
      <c r="D567" s="11">
        <v>0</v>
      </c>
      <c r="E567" s="12">
        <v>0</v>
      </c>
      <c r="F567" s="8">
        <v>134</v>
      </c>
      <c r="G567" s="11">
        <v>134</v>
      </c>
      <c r="H567" s="7" t="s">
        <v>5631</v>
      </c>
      <c r="I567" s="6" t="s">
        <v>5631</v>
      </c>
      <c r="J567" s="6" t="s">
        <v>180</v>
      </c>
    </row>
    <row r="568" spans="1:10" ht="15" customHeight="1">
      <c r="A568" s="7" t="s">
        <v>3155</v>
      </c>
      <c r="B568" s="7" t="s">
        <v>3812</v>
      </c>
      <c r="C568" s="7" t="s">
        <v>740</v>
      </c>
      <c r="D568" s="11">
        <v>0</v>
      </c>
      <c r="E568" s="12">
        <v>0</v>
      </c>
      <c r="F568" s="8">
        <v>157</v>
      </c>
      <c r="G568" s="11">
        <v>157</v>
      </c>
      <c r="H568" s="7" t="s">
        <v>5631</v>
      </c>
      <c r="I568" s="6" t="s">
        <v>5631</v>
      </c>
      <c r="J568" s="6" t="s">
        <v>4116</v>
      </c>
    </row>
    <row r="569" spans="1:10" ht="15" customHeight="1">
      <c r="A569" s="7" t="s">
        <v>3155</v>
      </c>
      <c r="B569" s="7" t="s">
        <v>5444</v>
      </c>
      <c r="C569" s="7" t="s">
        <v>740</v>
      </c>
      <c r="D569" s="11">
        <v>0</v>
      </c>
      <c r="E569" s="12">
        <v>0</v>
      </c>
      <c r="F569" s="8">
        <v>188</v>
      </c>
      <c r="G569" s="11">
        <v>188</v>
      </c>
      <c r="H569" s="7" t="s">
        <v>5631</v>
      </c>
      <c r="I569" s="6" t="s">
        <v>5631</v>
      </c>
      <c r="J569" s="6" t="s">
        <v>995</v>
      </c>
    </row>
    <row r="570" spans="1:10" ht="15" customHeight="1">
      <c r="A570" s="7" t="s">
        <v>3155</v>
      </c>
      <c r="B570" s="7" t="s">
        <v>1859</v>
      </c>
      <c r="C570" s="7" t="s">
        <v>740</v>
      </c>
      <c r="D570" s="11">
        <v>0</v>
      </c>
      <c r="E570" s="12">
        <v>0</v>
      </c>
      <c r="F570" s="8">
        <v>239</v>
      </c>
      <c r="G570" s="11">
        <v>239</v>
      </c>
      <c r="H570" s="7" t="s">
        <v>5631</v>
      </c>
      <c r="I570" s="6" t="s">
        <v>5631</v>
      </c>
      <c r="J570" s="6" t="s">
        <v>702</v>
      </c>
    </row>
    <row r="571" spans="1:10" ht="15" customHeight="1">
      <c r="A571" s="7" t="s">
        <v>3155</v>
      </c>
      <c r="B571" s="7" t="s">
        <v>2141</v>
      </c>
      <c r="C571" s="7" t="s">
        <v>740</v>
      </c>
      <c r="D571" s="11">
        <v>0</v>
      </c>
      <c r="E571" s="12">
        <v>0</v>
      </c>
      <c r="F571" s="8">
        <v>304</v>
      </c>
      <c r="G571" s="11">
        <v>304</v>
      </c>
      <c r="H571" s="7" t="s">
        <v>5631</v>
      </c>
      <c r="I571" s="6" t="s">
        <v>5631</v>
      </c>
      <c r="J571" s="6" t="s">
        <v>1143</v>
      </c>
    </row>
    <row r="572" spans="1:10" ht="15" customHeight="1">
      <c r="A572" s="7" t="s">
        <v>3155</v>
      </c>
      <c r="B572" s="7" t="s">
        <v>4882</v>
      </c>
      <c r="C572" s="7" t="s">
        <v>740</v>
      </c>
      <c r="D572" s="11">
        <v>0</v>
      </c>
      <c r="E572" s="12">
        <v>0</v>
      </c>
      <c r="F572" s="8">
        <v>402</v>
      </c>
      <c r="G572" s="11">
        <v>402</v>
      </c>
      <c r="H572" s="7" t="s">
        <v>5631</v>
      </c>
      <c r="I572" s="6" t="s">
        <v>5631</v>
      </c>
      <c r="J572" s="6" t="s">
        <v>4584</v>
      </c>
    </row>
    <row r="573" spans="1:10" ht="15" customHeight="1">
      <c r="A573" s="7" t="s">
        <v>3155</v>
      </c>
      <c r="B573" s="7" t="s">
        <v>1265</v>
      </c>
      <c r="C573" s="7" t="s">
        <v>740</v>
      </c>
      <c r="D573" s="11">
        <v>0</v>
      </c>
      <c r="E573" s="12">
        <v>0</v>
      </c>
      <c r="F573" s="8">
        <v>491</v>
      </c>
      <c r="G573" s="11">
        <v>491</v>
      </c>
      <c r="H573" s="7" t="s">
        <v>5631</v>
      </c>
      <c r="I573" s="6" t="s">
        <v>5631</v>
      </c>
      <c r="J573" s="6" t="s">
        <v>2102</v>
      </c>
    </row>
    <row r="574" spans="1:10" ht="15" customHeight="1">
      <c r="A574" s="7" t="s">
        <v>3155</v>
      </c>
      <c r="B574" s="7" t="s">
        <v>2878</v>
      </c>
      <c r="C574" s="7" t="s">
        <v>740</v>
      </c>
      <c r="D574" s="11">
        <v>0</v>
      </c>
      <c r="E574" s="12">
        <v>0</v>
      </c>
      <c r="F574" s="8">
        <v>706</v>
      </c>
      <c r="G574" s="11">
        <v>706</v>
      </c>
      <c r="H574" s="7" t="s">
        <v>5631</v>
      </c>
      <c r="I574" s="6" t="s">
        <v>5631</v>
      </c>
      <c r="J574" s="6" t="s">
        <v>447</v>
      </c>
    </row>
    <row r="575" spans="1:10" ht="15" customHeight="1">
      <c r="A575" s="7" t="s">
        <v>3155</v>
      </c>
      <c r="B575" s="7" t="s">
        <v>5062</v>
      </c>
      <c r="C575" s="7" t="s">
        <v>740</v>
      </c>
      <c r="D575" s="11">
        <v>0</v>
      </c>
      <c r="E575" s="12">
        <v>0</v>
      </c>
      <c r="F575" s="8">
        <v>926</v>
      </c>
      <c r="G575" s="11">
        <v>926</v>
      </c>
      <c r="H575" s="7" t="s">
        <v>5631</v>
      </c>
      <c r="I575" s="6" t="s">
        <v>5631</v>
      </c>
      <c r="J575" s="6" t="s">
        <v>3380</v>
      </c>
    </row>
    <row r="576" spans="1:10" ht="15" customHeight="1">
      <c r="A576" s="7" t="s">
        <v>3155</v>
      </c>
      <c r="B576" s="7" t="s">
        <v>3827</v>
      </c>
      <c r="C576" s="7" t="s">
        <v>740</v>
      </c>
      <c r="D576" s="11">
        <v>0</v>
      </c>
      <c r="E576" s="12">
        <v>0</v>
      </c>
      <c r="F576" s="8">
        <v>1272</v>
      </c>
      <c r="G576" s="11">
        <v>1272</v>
      </c>
      <c r="H576" s="7" t="s">
        <v>5631</v>
      </c>
      <c r="I576" s="6" t="s">
        <v>5631</v>
      </c>
      <c r="J576" s="6" t="s">
        <v>1827</v>
      </c>
    </row>
    <row r="577" spans="1:10" ht="15" customHeight="1">
      <c r="A577" s="7" t="s">
        <v>3155</v>
      </c>
      <c r="B577" s="7" t="s">
        <v>4174</v>
      </c>
      <c r="C577" s="7" t="s">
        <v>740</v>
      </c>
      <c r="D577" s="11">
        <v>0</v>
      </c>
      <c r="E577" s="12">
        <v>0</v>
      </c>
      <c r="F577" s="8">
        <v>1546</v>
      </c>
      <c r="G577" s="11">
        <v>1546</v>
      </c>
      <c r="H577" s="7" t="s">
        <v>5631</v>
      </c>
      <c r="I577" s="6" t="s">
        <v>5631</v>
      </c>
      <c r="J577" s="6" t="s">
        <v>3244</v>
      </c>
    </row>
    <row r="578" spans="1:10" ht="15" customHeight="1">
      <c r="A578" s="7" t="s">
        <v>3155</v>
      </c>
      <c r="B578" s="7" t="s">
        <v>2958</v>
      </c>
      <c r="C578" s="7" t="s">
        <v>740</v>
      </c>
      <c r="D578" s="11">
        <v>0</v>
      </c>
      <c r="E578" s="12">
        <v>0</v>
      </c>
      <c r="F578" s="8">
        <v>1772</v>
      </c>
      <c r="G578" s="11">
        <v>1772</v>
      </c>
      <c r="H578" s="7" t="s">
        <v>5631</v>
      </c>
      <c r="I578" s="6" t="s">
        <v>5631</v>
      </c>
      <c r="J578" s="6" t="s">
        <v>4660</v>
      </c>
    </row>
    <row r="579" spans="1:10" ht="15" customHeight="1">
      <c r="A579" s="7" t="s">
        <v>3155</v>
      </c>
      <c r="B579" s="7" t="s">
        <v>4140</v>
      </c>
      <c r="C579" s="7" t="s">
        <v>740</v>
      </c>
      <c r="D579" s="11">
        <v>0</v>
      </c>
      <c r="E579" s="12">
        <v>0</v>
      </c>
      <c r="F579" s="8">
        <v>3064</v>
      </c>
      <c r="G579" s="11">
        <v>3064</v>
      </c>
      <c r="H579" s="7" t="s">
        <v>5631</v>
      </c>
      <c r="I579" s="6" t="s">
        <v>5631</v>
      </c>
      <c r="J579" s="6" t="s">
        <v>4782</v>
      </c>
    </row>
    <row r="580" spans="1:10" ht="15" customHeight="1">
      <c r="A580" s="7" t="s">
        <v>3155</v>
      </c>
      <c r="B580" s="7" t="s">
        <v>4583</v>
      </c>
      <c r="C580" s="7" t="s">
        <v>740</v>
      </c>
      <c r="D580" s="11">
        <v>0</v>
      </c>
      <c r="E580" s="12">
        <v>0</v>
      </c>
      <c r="F580" s="8">
        <v>5322</v>
      </c>
      <c r="G580" s="11">
        <v>5322</v>
      </c>
      <c r="H580" s="7" t="s">
        <v>5631</v>
      </c>
      <c r="I580" s="6" t="s">
        <v>5631</v>
      </c>
      <c r="J580" s="6" t="s">
        <v>3576</v>
      </c>
    </row>
    <row r="581" spans="1:10" ht="15" customHeight="1">
      <c r="A581" s="7" t="s">
        <v>2083</v>
      </c>
      <c r="B581" s="7" t="s">
        <v>42</v>
      </c>
      <c r="C581" s="7" t="s">
        <v>4463</v>
      </c>
      <c r="D581" s="11">
        <v>0</v>
      </c>
      <c r="E581" s="12">
        <v>0</v>
      </c>
      <c r="F581" s="8">
        <v>189651</v>
      </c>
      <c r="G581" s="11">
        <v>189651</v>
      </c>
      <c r="H581" s="7" t="s">
        <v>5631</v>
      </c>
      <c r="I581" s="6" t="s">
        <v>5631</v>
      </c>
      <c r="J581" s="6" t="s">
        <v>4891</v>
      </c>
    </row>
    <row r="582" spans="1:10" ht="15" customHeight="1">
      <c r="A582" s="7" t="s">
        <v>768</v>
      </c>
      <c r="B582" s="7" t="s">
        <v>518</v>
      </c>
      <c r="C582" s="7" t="s">
        <v>740</v>
      </c>
      <c r="D582" s="11">
        <v>0</v>
      </c>
      <c r="E582" s="12">
        <v>0</v>
      </c>
      <c r="F582" s="8">
        <v>13517</v>
      </c>
      <c r="G582" s="11">
        <v>13517</v>
      </c>
      <c r="H582" s="7" t="s">
        <v>5631</v>
      </c>
      <c r="I582" s="6" t="s">
        <v>5631</v>
      </c>
      <c r="J582" s="6" t="s">
        <v>54</v>
      </c>
    </row>
    <row r="583" spans="1:10" ht="15" customHeight="1">
      <c r="A583" s="7" t="s">
        <v>768</v>
      </c>
      <c r="B583" s="7" t="s">
        <v>3376</v>
      </c>
      <c r="C583" s="7" t="s">
        <v>740</v>
      </c>
      <c r="D583" s="11">
        <v>0</v>
      </c>
      <c r="E583" s="12">
        <v>0</v>
      </c>
      <c r="F583" s="8">
        <v>17716</v>
      </c>
      <c r="G583" s="11">
        <v>17716</v>
      </c>
      <c r="H583" s="7" t="s">
        <v>5631</v>
      </c>
      <c r="I583" s="6" t="s">
        <v>5631</v>
      </c>
      <c r="J583" s="6" t="s">
        <v>2473</v>
      </c>
    </row>
    <row r="584" spans="1:10" ht="15" customHeight="1">
      <c r="A584" s="7" t="s">
        <v>768</v>
      </c>
      <c r="B584" s="7" t="s">
        <v>5586</v>
      </c>
      <c r="C584" s="7" t="s">
        <v>740</v>
      </c>
      <c r="D584" s="11">
        <v>0</v>
      </c>
      <c r="E584" s="12">
        <v>0</v>
      </c>
      <c r="F584" s="8">
        <v>33000</v>
      </c>
      <c r="G584" s="11">
        <v>33000</v>
      </c>
      <c r="H584" s="7" t="s">
        <v>5631</v>
      </c>
      <c r="I584" s="6" t="s">
        <v>5631</v>
      </c>
      <c r="J584" s="6" t="s">
        <v>3723</v>
      </c>
    </row>
    <row r="585" spans="1:10" ht="15" customHeight="1">
      <c r="A585" s="7" t="s">
        <v>4806</v>
      </c>
      <c r="B585" s="7" t="s">
        <v>194</v>
      </c>
      <c r="C585" s="7" t="s">
        <v>740</v>
      </c>
      <c r="D585" s="11">
        <v>0</v>
      </c>
      <c r="E585" s="12">
        <v>0</v>
      </c>
      <c r="F585" s="8">
        <v>4552</v>
      </c>
      <c r="G585" s="11">
        <v>4552</v>
      </c>
      <c r="H585" s="7" t="s">
        <v>5631</v>
      </c>
      <c r="I585" s="6" t="s">
        <v>5631</v>
      </c>
      <c r="J585" s="6" t="s">
        <v>43</v>
      </c>
    </row>
    <row r="586" spans="1:10" ht="15" customHeight="1">
      <c r="A586" s="7" t="s">
        <v>2662</v>
      </c>
      <c r="B586" s="7" t="s">
        <v>319</v>
      </c>
      <c r="C586" s="7" t="s">
        <v>740</v>
      </c>
      <c r="D586" s="11">
        <v>0</v>
      </c>
      <c r="E586" s="12">
        <v>0</v>
      </c>
      <c r="F586" s="8">
        <v>30</v>
      </c>
      <c r="G586" s="11">
        <v>30</v>
      </c>
      <c r="H586" s="7" t="s">
        <v>5631</v>
      </c>
      <c r="I586" s="6" t="s">
        <v>5631</v>
      </c>
      <c r="J586" s="6" t="s">
        <v>3555</v>
      </c>
    </row>
    <row r="587" spans="1:10" ht="15" customHeight="1">
      <c r="A587" s="7" t="s">
        <v>97</v>
      </c>
      <c r="B587" s="7" t="s">
        <v>2247</v>
      </c>
      <c r="C587" s="7" t="s">
        <v>740</v>
      </c>
      <c r="D587" s="11">
        <v>0</v>
      </c>
      <c r="E587" s="12">
        <v>0</v>
      </c>
      <c r="F587" s="8">
        <v>2142</v>
      </c>
      <c r="G587" s="11">
        <v>2142</v>
      </c>
      <c r="H587" s="7" t="s">
        <v>5631</v>
      </c>
      <c r="I587" s="6" t="s">
        <v>5631</v>
      </c>
      <c r="J587" s="6" t="s">
        <v>2512</v>
      </c>
    </row>
    <row r="588" spans="1:10" ht="15" customHeight="1">
      <c r="A588" s="7" t="s">
        <v>2685</v>
      </c>
      <c r="B588" s="7" t="s">
        <v>2743</v>
      </c>
      <c r="C588" s="7" t="s">
        <v>740</v>
      </c>
      <c r="D588" s="11">
        <v>0</v>
      </c>
      <c r="E588" s="12">
        <v>0</v>
      </c>
      <c r="F588" s="8">
        <v>13</v>
      </c>
      <c r="G588" s="11">
        <v>13</v>
      </c>
      <c r="H588" s="7" t="s">
        <v>5631</v>
      </c>
      <c r="I588" s="6" t="s">
        <v>5631</v>
      </c>
      <c r="J588" s="6" t="s">
        <v>4239</v>
      </c>
    </row>
    <row r="589" spans="1:10" ht="15" customHeight="1">
      <c r="A589" s="7" t="s">
        <v>1268</v>
      </c>
      <c r="B589" s="7" t="s">
        <v>1749</v>
      </c>
      <c r="C589" s="7" t="s">
        <v>740</v>
      </c>
      <c r="D589" s="11">
        <v>0</v>
      </c>
      <c r="E589" s="12">
        <v>0</v>
      </c>
      <c r="F589" s="8">
        <v>97</v>
      </c>
      <c r="G589" s="11">
        <v>97</v>
      </c>
      <c r="H589" s="7" t="s">
        <v>5631</v>
      </c>
      <c r="I589" s="6" t="s">
        <v>5631</v>
      </c>
      <c r="J589" s="6" t="s">
        <v>2506</v>
      </c>
    </row>
    <row r="590" spans="1:10" ht="15" customHeight="1">
      <c r="A590" s="7" t="s">
        <v>1268</v>
      </c>
      <c r="B590" s="7" t="s">
        <v>706</v>
      </c>
      <c r="C590" s="7" t="s">
        <v>740</v>
      </c>
      <c r="D590" s="11">
        <v>0</v>
      </c>
      <c r="E590" s="12">
        <v>0</v>
      </c>
      <c r="F590" s="8">
        <v>78</v>
      </c>
      <c r="G590" s="11">
        <v>78</v>
      </c>
      <c r="H590" s="7" t="s">
        <v>5631</v>
      </c>
      <c r="I590" s="6" t="s">
        <v>5631</v>
      </c>
      <c r="J590" s="6" t="s">
        <v>3340</v>
      </c>
    </row>
    <row r="591" spans="1:10" ht="15" customHeight="1">
      <c r="A591" s="7" t="s">
        <v>1268</v>
      </c>
      <c r="B591" s="7" t="s">
        <v>3417</v>
      </c>
      <c r="C591" s="7" t="s">
        <v>740</v>
      </c>
      <c r="D591" s="11">
        <v>0</v>
      </c>
      <c r="E591" s="12">
        <v>0</v>
      </c>
      <c r="F591" s="8">
        <v>76</v>
      </c>
      <c r="G591" s="11">
        <v>76</v>
      </c>
      <c r="H591" s="7" t="s">
        <v>5631</v>
      </c>
      <c r="I591" s="6" t="s">
        <v>5631</v>
      </c>
      <c r="J591" s="6" t="s">
        <v>5454</v>
      </c>
    </row>
    <row r="592" spans="1:10" ht="15" customHeight="1">
      <c r="A592" s="7" t="s">
        <v>1268</v>
      </c>
      <c r="B592" s="7" t="s">
        <v>1694</v>
      </c>
      <c r="C592" s="7" t="s">
        <v>740</v>
      </c>
      <c r="D592" s="11">
        <v>0</v>
      </c>
      <c r="E592" s="12">
        <v>0</v>
      </c>
      <c r="F592" s="8">
        <v>109</v>
      </c>
      <c r="G592" s="11">
        <v>109</v>
      </c>
      <c r="H592" s="7" t="s">
        <v>5631</v>
      </c>
      <c r="I592" s="6" t="s">
        <v>5631</v>
      </c>
      <c r="J592" s="6" t="s">
        <v>4623</v>
      </c>
    </row>
    <row r="593" spans="1:10" ht="15" customHeight="1">
      <c r="A593" s="7" t="s">
        <v>1428</v>
      </c>
      <c r="B593" s="7" t="s">
        <v>2365</v>
      </c>
      <c r="C593" s="7" t="s">
        <v>740</v>
      </c>
      <c r="D593" s="11">
        <v>0</v>
      </c>
      <c r="E593" s="12">
        <v>0</v>
      </c>
      <c r="F593" s="8">
        <v>88</v>
      </c>
      <c r="G593" s="11">
        <v>88</v>
      </c>
      <c r="H593" s="7" t="s">
        <v>5631</v>
      </c>
      <c r="I593" s="6" t="s">
        <v>5631</v>
      </c>
      <c r="J593" s="6" t="s">
        <v>4610</v>
      </c>
    </row>
    <row r="594" spans="1:10" ht="15" customHeight="1">
      <c r="A594" s="7" t="s">
        <v>765</v>
      </c>
      <c r="B594" s="7" t="s">
        <v>1044</v>
      </c>
      <c r="C594" s="7" t="s">
        <v>4463</v>
      </c>
      <c r="D594" s="11">
        <v>0</v>
      </c>
      <c r="E594" s="12">
        <v>0</v>
      </c>
      <c r="F594" s="8">
        <v>23</v>
      </c>
      <c r="G594" s="11">
        <v>23</v>
      </c>
      <c r="H594" s="7" t="s">
        <v>5631</v>
      </c>
      <c r="I594" s="6" t="s">
        <v>5631</v>
      </c>
      <c r="J594" s="6" t="s">
        <v>2153</v>
      </c>
    </row>
    <row r="595" spans="1:10" ht="15" customHeight="1">
      <c r="A595" s="7" t="s">
        <v>765</v>
      </c>
      <c r="B595" s="7" t="s">
        <v>1877</v>
      </c>
      <c r="C595" s="7" t="s">
        <v>4463</v>
      </c>
      <c r="D595" s="11">
        <v>0</v>
      </c>
      <c r="E595" s="12">
        <v>0</v>
      </c>
      <c r="F595" s="8">
        <v>34</v>
      </c>
      <c r="G595" s="11">
        <v>34</v>
      </c>
      <c r="H595" s="7" t="s">
        <v>5631</v>
      </c>
      <c r="I595" s="6" t="s">
        <v>5631</v>
      </c>
      <c r="J595" s="6" t="s">
        <v>4826</v>
      </c>
    </row>
    <row r="596" spans="1:10" ht="15" customHeight="1">
      <c r="A596" s="7" t="s">
        <v>765</v>
      </c>
      <c r="B596" s="7" t="s">
        <v>1496</v>
      </c>
      <c r="C596" s="7" t="s">
        <v>4463</v>
      </c>
      <c r="D596" s="11">
        <v>0</v>
      </c>
      <c r="E596" s="12">
        <v>0</v>
      </c>
      <c r="F596" s="8">
        <v>43</v>
      </c>
      <c r="G596" s="11">
        <v>43</v>
      </c>
      <c r="H596" s="7" t="s">
        <v>5631</v>
      </c>
      <c r="I596" s="6" t="s">
        <v>5631</v>
      </c>
      <c r="J596" s="6" t="s">
        <v>1716</v>
      </c>
    </row>
    <row r="597" spans="1:10" ht="15" customHeight="1">
      <c r="A597" s="7" t="s">
        <v>765</v>
      </c>
      <c r="B597" s="7" t="s">
        <v>825</v>
      </c>
      <c r="C597" s="7" t="s">
        <v>4463</v>
      </c>
      <c r="D597" s="11">
        <v>0</v>
      </c>
      <c r="E597" s="12">
        <v>0</v>
      </c>
      <c r="F597" s="8">
        <v>62</v>
      </c>
      <c r="G597" s="11">
        <v>62</v>
      </c>
      <c r="H597" s="7" t="s">
        <v>5631</v>
      </c>
      <c r="I597" s="6" t="s">
        <v>5631</v>
      </c>
      <c r="J597" s="6" t="s">
        <v>2735</v>
      </c>
    </row>
    <row r="598" spans="1:10" ht="15" customHeight="1">
      <c r="A598" s="7" t="s">
        <v>765</v>
      </c>
      <c r="B598" s="7" t="s">
        <v>2105</v>
      </c>
      <c r="C598" s="7" t="s">
        <v>4463</v>
      </c>
      <c r="D598" s="11">
        <v>0</v>
      </c>
      <c r="E598" s="12">
        <v>0</v>
      </c>
      <c r="F598" s="8">
        <v>78</v>
      </c>
      <c r="G598" s="11">
        <v>78</v>
      </c>
      <c r="H598" s="7" t="s">
        <v>5631</v>
      </c>
      <c r="I598" s="6" t="s">
        <v>5631</v>
      </c>
      <c r="J598" s="6" t="s">
        <v>2488</v>
      </c>
    </row>
    <row r="599" spans="1:10" ht="15" customHeight="1">
      <c r="A599" s="7" t="s">
        <v>765</v>
      </c>
      <c r="B599" s="7" t="s">
        <v>1648</v>
      </c>
      <c r="C599" s="7" t="s">
        <v>4463</v>
      </c>
      <c r="D599" s="11">
        <v>0</v>
      </c>
      <c r="E599" s="12">
        <v>0</v>
      </c>
      <c r="F599" s="8">
        <v>95</v>
      </c>
      <c r="G599" s="11">
        <v>95</v>
      </c>
      <c r="H599" s="7" t="s">
        <v>5631</v>
      </c>
      <c r="I599" s="6" t="s">
        <v>5631</v>
      </c>
      <c r="J599" s="6" t="s">
        <v>4130</v>
      </c>
    </row>
    <row r="600" spans="1:10" ht="15" customHeight="1">
      <c r="A600" s="7" t="s">
        <v>812</v>
      </c>
      <c r="B600" s="7" t="s">
        <v>4609</v>
      </c>
      <c r="C600" s="7" t="s">
        <v>4463</v>
      </c>
      <c r="D600" s="11">
        <v>0</v>
      </c>
      <c r="E600" s="12">
        <v>0</v>
      </c>
      <c r="F600" s="8">
        <v>134</v>
      </c>
      <c r="G600" s="11">
        <v>134</v>
      </c>
      <c r="H600" s="7" t="s">
        <v>5631</v>
      </c>
      <c r="I600" s="6" t="s">
        <v>5631</v>
      </c>
      <c r="J600" s="6" t="s">
        <v>2232</v>
      </c>
    </row>
    <row r="601" spans="1:10" ht="15" customHeight="1">
      <c r="A601" s="7" t="s">
        <v>812</v>
      </c>
      <c r="B601" s="7" t="s">
        <v>676</v>
      </c>
      <c r="C601" s="7" t="s">
        <v>4463</v>
      </c>
      <c r="D601" s="11">
        <v>0</v>
      </c>
      <c r="E601" s="12">
        <v>0</v>
      </c>
      <c r="F601" s="8">
        <v>157</v>
      </c>
      <c r="G601" s="11">
        <v>157</v>
      </c>
      <c r="H601" s="7" t="s">
        <v>5631</v>
      </c>
      <c r="I601" s="6" t="s">
        <v>5631</v>
      </c>
      <c r="J601" s="6" t="s">
        <v>5173</v>
      </c>
    </row>
    <row r="602" spans="1:10" ht="15" customHeight="1">
      <c r="A602" s="7" t="s">
        <v>812</v>
      </c>
      <c r="B602" s="7" t="s">
        <v>3701</v>
      </c>
      <c r="C602" s="7" t="s">
        <v>4463</v>
      </c>
      <c r="D602" s="11">
        <v>0</v>
      </c>
      <c r="E602" s="12">
        <v>0</v>
      </c>
      <c r="F602" s="8">
        <v>183</v>
      </c>
      <c r="G602" s="11">
        <v>183</v>
      </c>
      <c r="H602" s="7" t="s">
        <v>5631</v>
      </c>
      <c r="I602" s="6" t="s">
        <v>5631</v>
      </c>
      <c r="J602" s="6" t="s">
        <v>849</v>
      </c>
    </row>
    <row r="603" spans="1:10" ht="15" customHeight="1">
      <c r="A603" s="7" t="s">
        <v>812</v>
      </c>
      <c r="B603" s="7" t="s">
        <v>4893</v>
      </c>
      <c r="C603" s="7" t="s">
        <v>4463</v>
      </c>
      <c r="D603" s="11">
        <v>0</v>
      </c>
      <c r="E603" s="12">
        <v>0</v>
      </c>
      <c r="F603" s="8">
        <v>214</v>
      </c>
      <c r="G603" s="11">
        <v>214</v>
      </c>
      <c r="H603" s="7" t="s">
        <v>5631</v>
      </c>
      <c r="I603" s="6" t="s">
        <v>5631</v>
      </c>
      <c r="J603" s="6" t="s">
        <v>3707</v>
      </c>
    </row>
    <row r="604" spans="1:10" ht="15" customHeight="1">
      <c r="A604" s="7" t="s">
        <v>812</v>
      </c>
      <c r="B604" s="7" t="s">
        <v>2562</v>
      </c>
      <c r="C604" s="7" t="s">
        <v>4463</v>
      </c>
      <c r="D604" s="11">
        <v>0</v>
      </c>
      <c r="E604" s="12">
        <v>0</v>
      </c>
      <c r="F604" s="8">
        <v>250</v>
      </c>
      <c r="G604" s="11">
        <v>250</v>
      </c>
      <c r="H604" s="7" t="s">
        <v>5631</v>
      </c>
      <c r="I604" s="6" t="s">
        <v>5631</v>
      </c>
      <c r="J604" s="6" t="s">
        <v>5010</v>
      </c>
    </row>
    <row r="605" spans="1:10" ht="15" customHeight="1">
      <c r="A605" s="7" t="s">
        <v>812</v>
      </c>
      <c r="B605" s="7" t="s">
        <v>569</v>
      </c>
      <c r="C605" s="7" t="s">
        <v>4463</v>
      </c>
      <c r="D605" s="11">
        <v>0</v>
      </c>
      <c r="E605" s="12">
        <v>0</v>
      </c>
      <c r="F605" s="8">
        <v>341</v>
      </c>
      <c r="G605" s="11">
        <v>341</v>
      </c>
      <c r="H605" s="7" t="s">
        <v>5631</v>
      </c>
      <c r="I605" s="6" t="s">
        <v>5631</v>
      </c>
      <c r="J605" s="6" t="s">
        <v>1201</v>
      </c>
    </row>
    <row r="606" spans="1:10" ht="15" customHeight="1">
      <c r="A606" s="7" t="s">
        <v>812</v>
      </c>
      <c r="B606" s="7" t="s">
        <v>4033</v>
      </c>
      <c r="C606" s="7" t="s">
        <v>4463</v>
      </c>
      <c r="D606" s="11">
        <v>0</v>
      </c>
      <c r="E606" s="12">
        <v>0</v>
      </c>
      <c r="F606" s="8">
        <v>410</v>
      </c>
      <c r="G606" s="11">
        <v>410</v>
      </c>
      <c r="H606" s="7" t="s">
        <v>5631</v>
      </c>
      <c r="I606" s="6" t="s">
        <v>5631</v>
      </c>
      <c r="J606" s="6" t="s">
        <v>3289</v>
      </c>
    </row>
    <row r="607" spans="1:10" ht="15" customHeight="1">
      <c r="A607" s="7" t="s">
        <v>812</v>
      </c>
      <c r="B607" s="7" t="s">
        <v>3275</v>
      </c>
      <c r="C607" s="7" t="s">
        <v>4463</v>
      </c>
      <c r="D607" s="11">
        <v>0</v>
      </c>
      <c r="E607" s="12">
        <v>0</v>
      </c>
      <c r="F607" s="8">
        <v>512</v>
      </c>
      <c r="G607" s="11">
        <v>512</v>
      </c>
      <c r="H607" s="7" t="s">
        <v>5631</v>
      </c>
      <c r="I607" s="6" t="s">
        <v>5631</v>
      </c>
      <c r="J607" s="6" t="s">
        <v>5455</v>
      </c>
    </row>
    <row r="608" spans="1:10" ht="15" customHeight="1">
      <c r="A608" s="7" t="s">
        <v>812</v>
      </c>
      <c r="B608" s="7" t="s">
        <v>5540</v>
      </c>
      <c r="C608" s="7" t="s">
        <v>4463</v>
      </c>
      <c r="D608" s="11">
        <v>0</v>
      </c>
      <c r="E608" s="12">
        <v>0</v>
      </c>
      <c r="F608" s="8">
        <v>530</v>
      </c>
      <c r="G608" s="11">
        <v>530</v>
      </c>
      <c r="H608" s="7" t="s">
        <v>5631</v>
      </c>
      <c r="I608" s="6" t="s">
        <v>5631</v>
      </c>
      <c r="J608" s="6" t="s">
        <v>4827</v>
      </c>
    </row>
    <row r="609" spans="1:10" ht="15" customHeight="1">
      <c r="A609" s="7" t="s">
        <v>812</v>
      </c>
      <c r="B609" s="7" t="s">
        <v>1253</v>
      </c>
      <c r="C609" s="7" t="s">
        <v>4463</v>
      </c>
      <c r="D609" s="11">
        <v>0</v>
      </c>
      <c r="E609" s="12">
        <v>0</v>
      </c>
      <c r="F609" s="8">
        <v>583</v>
      </c>
      <c r="G609" s="11">
        <v>583</v>
      </c>
      <c r="H609" s="7" t="s">
        <v>5631</v>
      </c>
      <c r="I609" s="6" t="s">
        <v>5631</v>
      </c>
      <c r="J609" s="6" t="s">
        <v>1856</v>
      </c>
    </row>
    <row r="610" spans="1:10" ht="15" customHeight="1">
      <c r="A610" s="7" t="s">
        <v>812</v>
      </c>
      <c r="B610" s="7" t="s">
        <v>1194</v>
      </c>
      <c r="C610" s="7" t="s">
        <v>4463</v>
      </c>
      <c r="D610" s="11">
        <v>0</v>
      </c>
      <c r="E610" s="12">
        <v>0</v>
      </c>
      <c r="F610" s="8">
        <v>622</v>
      </c>
      <c r="G610" s="11">
        <v>622</v>
      </c>
      <c r="H610" s="7" t="s">
        <v>5631</v>
      </c>
      <c r="I610" s="6" t="s">
        <v>5631</v>
      </c>
      <c r="J610" s="6" t="s">
        <v>1838</v>
      </c>
    </row>
    <row r="611" spans="1:10" ht="15" customHeight="1">
      <c r="A611" s="7" t="s">
        <v>812</v>
      </c>
      <c r="B611" s="7" t="s">
        <v>5205</v>
      </c>
      <c r="C611" s="7" t="s">
        <v>4463</v>
      </c>
      <c r="D611" s="11">
        <v>0</v>
      </c>
      <c r="E611" s="12">
        <v>0</v>
      </c>
      <c r="F611" s="8">
        <v>703</v>
      </c>
      <c r="G611" s="11">
        <v>703</v>
      </c>
      <c r="H611" s="7" t="s">
        <v>5631</v>
      </c>
      <c r="I611" s="6" t="s">
        <v>5631</v>
      </c>
      <c r="J611" s="6" t="s">
        <v>3956</v>
      </c>
    </row>
    <row r="612" spans="1:10" ht="15" customHeight="1">
      <c r="A612" s="7" t="s">
        <v>812</v>
      </c>
      <c r="B612" s="7" t="s">
        <v>1708</v>
      </c>
      <c r="C612" s="7" t="s">
        <v>4463</v>
      </c>
      <c r="D612" s="11">
        <v>0</v>
      </c>
      <c r="E612" s="12">
        <v>0</v>
      </c>
      <c r="F612" s="8">
        <v>725</v>
      </c>
      <c r="G612" s="11">
        <v>725</v>
      </c>
      <c r="H612" s="7" t="s">
        <v>5631</v>
      </c>
      <c r="I612" s="6" t="s">
        <v>5631</v>
      </c>
      <c r="J612" s="6" t="s">
        <v>485</v>
      </c>
    </row>
    <row r="613" spans="1:10" ht="15" customHeight="1">
      <c r="A613" s="7" t="s">
        <v>812</v>
      </c>
      <c r="B613" s="7" t="s">
        <v>4743</v>
      </c>
      <c r="C613" s="7" t="s">
        <v>4463</v>
      </c>
      <c r="D613" s="11">
        <v>0</v>
      </c>
      <c r="E613" s="12">
        <v>0</v>
      </c>
      <c r="F613" s="8">
        <v>796</v>
      </c>
      <c r="G613" s="11">
        <v>796</v>
      </c>
      <c r="H613" s="7" t="s">
        <v>5631</v>
      </c>
      <c r="I613" s="6" t="s">
        <v>5631</v>
      </c>
      <c r="J613" s="6" t="s">
        <v>5429</v>
      </c>
    </row>
    <row r="614" spans="1:10" ht="15" customHeight="1">
      <c r="A614" s="7" t="s">
        <v>812</v>
      </c>
      <c r="B614" s="7" t="s">
        <v>4039</v>
      </c>
      <c r="C614" s="7" t="s">
        <v>4463</v>
      </c>
      <c r="D614" s="11">
        <v>0</v>
      </c>
      <c r="E614" s="12">
        <v>0</v>
      </c>
      <c r="F614" s="8">
        <v>821</v>
      </c>
      <c r="G614" s="11">
        <v>821</v>
      </c>
      <c r="H614" s="7" t="s">
        <v>5631</v>
      </c>
      <c r="I614" s="6" t="s">
        <v>5631</v>
      </c>
      <c r="J614" s="6" t="s">
        <v>4798</v>
      </c>
    </row>
    <row r="615" spans="1:10" ht="15" customHeight="1">
      <c r="A615" s="7" t="s">
        <v>5133</v>
      </c>
      <c r="B615" s="7" t="s">
        <v>820</v>
      </c>
      <c r="C615" s="7" t="s">
        <v>4463</v>
      </c>
      <c r="D615" s="11">
        <v>0</v>
      </c>
      <c r="E615" s="12">
        <v>0</v>
      </c>
      <c r="F615" s="8">
        <v>615</v>
      </c>
      <c r="G615" s="11">
        <v>615</v>
      </c>
      <c r="H615" s="7" t="s">
        <v>5631</v>
      </c>
      <c r="I615" s="6" t="s">
        <v>5631</v>
      </c>
      <c r="J615" s="6" t="s">
        <v>5142</v>
      </c>
    </row>
    <row r="616" spans="1:10" ht="15" customHeight="1">
      <c r="A616" s="7" t="s">
        <v>5133</v>
      </c>
      <c r="B616" s="7" t="s">
        <v>813</v>
      </c>
      <c r="C616" s="7" t="s">
        <v>4463</v>
      </c>
      <c r="D616" s="11">
        <v>0</v>
      </c>
      <c r="E616" s="12">
        <v>0</v>
      </c>
      <c r="F616" s="8">
        <v>717</v>
      </c>
      <c r="G616" s="11">
        <v>717</v>
      </c>
      <c r="H616" s="7" t="s">
        <v>5631</v>
      </c>
      <c r="I616" s="6" t="s">
        <v>5631</v>
      </c>
      <c r="J616" s="6" t="s">
        <v>424</v>
      </c>
    </row>
    <row r="617" spans="1:10" ht="15" customHeight="1">
      <c r="A617" s="7" t="s">
        <v>5133</v>
      </c>
      <c r="B617" s="7" t="s">
        <v>3736</v>
      </c>
      <c r="C617" s="7" t="s">
        <v>4463</v>
      </c>
      <c r="D617" s="11">
        <v>0</v>
      </c>
      <c r="E617" s="12">
        <v>0</v>
      </c>
      <c r="F617" s="8">
        <v>894</v>
      </c>
      <c r="G617" s="11">
        <v>894</v>
      </c>
      <c r="H617" s="7" t="s">
        <v>5631</v>
      </c>
      <c r="I617" s="6" t="s">
        <v>5631</v>
      </c>
      <c r="J617" s="6" t="s">
        <v>4606</v>
      </c>
    </row>
    <row r="618" spans="1:10" ht="15" customHeight="1">
      <c r="A618" s="7" t="s">
        <v>5133</v>
      </c>
      <c r="B618" s="7" t="s">
        <v>4712</v>
      </c>
      <c r="C618" s="7" t="s">
        <v>4463</v>
      </c>
      <c r="D618" s="11">
        <v>0</v>
      </c>
      <c r="E618" s="12">
        <v>0</v>
      </c>
      <c r="F618" s="8">
        <v>1114</v>
      </c>
      <c r="G618" s="11">
        <v>1114</v>
      </c>
      <c r="H618" s="7" t="s">
        <v>5631</v>
      </c>
      <c r="I618" s="6" t="s">
        <v>5631</v>
      </c>
      <c r="J618" s="6" t="s">
        <v>3141</v>
      </c>
    </row>
    <row r="619" spans="1:10" ht="15" customHeight="1">
      <c r="A619" s="7" t="s">
        <v>5133</v>
      </c>
      <c r="B619" s="7" t="s">
        <v>2011</v>
      </c>
      <c r="C619" s="7" t="s">
        <v>4463</v>
      </c>
      <c r="D619" s="11">
        <v>0</v>
      </c>
      <c r="E619" s="12">
        <v>0</v>
      </c>
      <c r="F619" s="8">
        <v>1730</v>
      </c>
      <c r="G619" s="11">
        <v>1730</v>
      </c>
      <c r="H619" s="7" t="s">
        <v>5631</v>
      </c>
      <c r="I619" s="6" t="s">
        <v>5631</v>
      </c>
      <c r="J619" s="6" t="s">
        <v>721</v>
      </c>
    </row>
    <row r="620" spans="1:10" ht="15" customHeight="1">
      <c r="A620" s="7" t="s">
        <v>5133</v>
      </c>
      <c r="B620" s="7" t="s">
        <v>4400</v>
      </c>
      <c r="C620" s="7" t="s">
        <v>4463</v>
      </c>
      <c r="D620" s="11">
        <v>0</v>
      </c>
      <c r="E620" s="12">
        <v>0</v>
      </c>
      <c r="F620" s="8">
        <v>2143</v>
      </c>
      <c r="G620" s="11">
        <v>2143</v>
      </c>
      <c r="H620" s="7" t="s">
        <v>5631</v>
      </c>
      <c r="I620" s="6" t="s">
        <v>5631</v>
      </c>
      <c r="J620" s="6" t="s">
        <v>2129</v>
      </c>
    </row>
    <row r="621" spans="1:10" ht="15" customHeight="1">
      <c r="A621" s="7" t="s">
        <v>5133</v>
      </c>
      <c r="B621" s="7" t="s">
        <v>4916</v>
      </c>
      <c r="C621" s="7" t="s">
        <v>4463</v>
      </c>
      <c r="D621" s="11">
        <v>0</v>
      </c>
      <c r="E621" s="12">
        <v>0</v>
      </c>
      <c r="F621" s="8">
        <v>2395</v>
      </c>
      <c r="G621" s="11">
        <v>2395</v>
      </c>
      <c r="H621" s="7" t="s">
        <v>5631</v>
      </c>
      <c r="I621" s="6" t="s">
        <v>5631</v>
      </c>
      <c r="J621" s="6" t="s">
        <v>785</v>
      </c>
    </row>
    <row r="622" spans="1:10" ht="15" customHeight="1">
      <c r="A622" s="7" t="s">
        <v>5133</v>
      </c>
      <c r="B622" s="7" t="s">
        <v>3523</v>
      </c>
      <c r="C622" s="7" t="s">
        <v>4463</v>
      </c>
      <c r="D622" s="11">
        <v>0</v>
      </c>
      <c r="E622" s="12">
        <v>0</v>
      </c>
      <c r="F622" s="8">
        <v>2681</v>
      </c>
      <c r="G622" s="11">
        <v>2681</v>
      </c>
      <c r="H622" s="7" t="s">
        <v>5631</v>
      </c>
      <c r="I622" s="6" t="s">
        <v>5631</v>
      </c>
      <c r="J622" s="6" t="s">
        <v>4968</v>
      </c>
    </row>
    <row r="623" spans="1:10" ht="15" customHeight="1">
      <c r="A623" s="7" t="s">
        <v>5133</v>
      </c>
      <c r="B623" s="7" t="s">
        <v>3333</v>
      </c>
      <c r="C623" s="7" t="s">
        <v>4463</v>
      </c>
      <c r="D623" s="11">
        <v>0</v>
      </c>
      <c r="E623" s="12">
        <v>0</v>
      </c>
      <c r="F623" s="8">
        <v>2944</v>
      </c>
      <c r="G623" s="11">
        <v>2944</v>
      </c>
      <c r="H623" s="7" t="s">
        <v>5631</v>
      </c>
      <c r="I623" s="6" t="s">
        <v>5631</v>
      </c>
      <c r="J623" s="6" t="s">
        <v>3512</v>
      </c>
    </row>
    <row r="624" spans="1:10" ht="15" customHeight="1">
      <c r="A624" s="7" t="s">
        <v>5133</v>
      </c>
      <c r="B624" s="7" t="s">
        <v>1273</v>
      </c>
      <c r="C624" s="7" t="s">
        <v>4463</v>
      </c>
      <c r="D624" s="11">
        <v>0</v>
      </c>
      <c r="E624" s="12">
        <v>0</v>
      </c>
      <c r="F624" s="8">
        <v>3187</v>
      </c>
      <c r="G624" s="11">
        <v>3187</v>
      </c>
      <c r="H624" s="7" t="s">
        <v>5631</v>
      </c>
      <c r="I624" s="6" t="s">
        <v>5631</v>
      </c>
      <c r="J624" s="6" t="s">
        <v>2211</v>
      </c>
    </row>
    <row r="625" spans="1:10" ht="15" customHeight="1">
      <c r="A625" s="7" t="s">
        <v>5133</v>
      </c>
      <c r="B625" s="7" t="s">
        <v>1056</v>
      </c>
      <c r="C625" s="7" t="s">
        <v>4463</v>
      </c>
      <c r="D625" s="11">
        <v>0</v>
      </c>
      <c r="E625" s="12">
        <v>0</v>
      </c>
      <c r="F625" s="8">
        <v>3414</v>
      </c>
      <c r="G625" s="11">
        <v>3414</v>
      </c>
      <c r="H625" s="7" t="s">
        <v>5631</v>
      </c>
      <c r="I625" s="6" t="s">
        <v>5631</v>
      </c>
      <c r="J625" s="6" t="s">
        <v>872</v>
      </c>
    </row>
    <row r="626" spans="1:10" ht="15" customHeight="1">
      <c r="A626" s="7" t="s">
        <v>5133</v>
      </c>
      <c r="B626" s="7" t="s">
        <v>1879</v>
      </c>
      <c r="C626" s="7" t="s">
        <v>4463</v>
      </c>
      <c r="D626" s="11">
        <v>0</v>
      </c>
      <c r="E626" s="12">
        <v>0</v>
      </c>
      <c r="F626" s="8">
        <v>3626</v>
      </c>
      <c r="G626" s="11">
        <v>3626</v>
      </c>
      <c r="H626" s="7" t="s">
        <v>5631</v>
      </c>
      <c r="I626" s="6" t="s">
        <v>5631</v>
      </c>
      <c r="J626" s="6" t="s">
        <v>5077</v>
      </c>
    </row>
    <row r="627" spans="1:10" ht="15" customHeight="1">
      <c r="A627" s="7" t="s">
        <v>3594</v>
      </c>
      <c r="B627" s="7" t="s">
        <v>5422</v>
      </c>
      <c r="C627" s="7" t="s">
        <v>740</v>
      </c>
      <c r="D627" s="11">
        <v>0</v>
      </c>
      <c r="E627" s="12">
        <v>0</v>
      </c>
      <c r="F627" s="8">
        <v>540</v>
      </c>
      <c r="G627" s="11">
        <v>540</v>
      </c>
      <c r="H627" s="7" t="s">
        <v>5631</v>
      </c>
      <c r="I627" s="6" t="s">
        <v>5631</v>
      </c>
      <c r="J627" s="6" t="s">
        <v>5143</v>
      </c>
    </row>
    <row r="628" spans="1:10" ht="15" customHeight="1">
      <c r="A628" s="7" t="s">
        <v>3594</v>
      </c>
      <c r="B628" s="7" t="s">
        <v>3500</v>
      </c>
      <c r="C628" s="7" t="s">
        <v>740</v>
      </c>
      <c r="D628" s="11">
        <v>0</v>
      </c>
      <c r="E628" s="12">
        <v>0</v>
      </c>
      <c r="F628" s="8">
        <v>594</v>
      </c>
      <c r="G628" s="11">
        <v>594</v>
      </c>
      <c r="H628" s="7" t="s">
        <v>5631</v>
      </c>
      <c r="I628" s="6" t="s">
        <v>5631</v>
      </c>
      <c r="J628" s="6" t="s">
        <v>3733</v>
      </c>
    </row>
    <row r="629" spans="1:10" ht="15" customHeight="1">
      <c r="A629" s="7" t="s">
        <v>3594</v>
      </c>
      <c r="B629" s="7" t="s">
        <v>5006</v>
      </c>
      <c r="C629" s="7" t="s">
        <v>740</v>
      </c>
      <c r="D629" s="11">
        <v>0</v>
      </c>
      <c r="E629" s="12">
        <v>0</v>
      </c>
      <c r="F629" s="8">
        <v>684</v>
      </c>
      <c r="G629" s="11">
        <v>684</v>
      </c>
      <c r="H629" s="7" t="s">
        <v>5631</v>
      </c>
      <c r="I629" s="6" t="s">
        <v>5631</v>
      </c>
      <c r="J629" s="6" t="s">
        <v>4896</v>
      </c>
    </row>
    <row r="630" spans="1:10" ht="15" customHeight="1">
      <c r="A630" s="7" t="s">
        <v>3594</v>
      </c>
      <c r="B630" s="7" t="s">
        <v>3981</v>
      </c>
      <c r="C630" s="7" t="s">
        <v>740</v>
      </c>
      <c r="D630" s="11">
        <v>0</v>
      </c>
      <c r="E630" s="12">
        <v>0</v>
      </c>
      <c r="F630" s="8">
        <v>945</v>
      </c>
      <c r="G630" s="11">
        <v>945</v>
      </c>
      <c r="H630" s="7" t="s">
        <v>5631</v>
      </c>
      <c r="I630" s="6" t="s">
        <v>5631</v>
      </c>
      <c r="J630" s="6" t="s">
        <v>3357</v>
      </c>
    </row>
    <row r="631" spans="1:10" ht="15" customHeight="1">
      <c r="A631" s="7" t="s">
        <v>3594</v>
      </c>
      <c r="B631" s="7" t="s">
        <v>2993</v>
      </c>
      <c r="C631" s="7" t="s">
        <v>740</v>
      </c>
      <c r="D631" s="11">
        <v>0</v>
      </c>
      <c r="E631" s="12">
        <v>0</v>
      </c>
      <c r="F631" s="8">
        <v>1485</v>
      </c>
      <c r="G631" s="11">
        <v>1485</v>
      </c>
      <c r="H631" s="7" t="s">
        <v>5631</v>
      </c>
      <c r="I631" s="6" t="s">
        <v>5631</v>
      </c>
      <c r="J631" s="6" t="s">
        <v>2032</v>
      </c>
    </row>
    <row r="632" spans="1:10" ht="15" customHeight="1">
      <c r="A632" s="7" t="s">
        <v>3594</v>
      </c>
      <c r="B632" s="7" t="s">
        <v>3173</v>
      </c>
      <c r="C632" s="7" t="s">
        <v>740</v>
      </c>
      <c r="D632" s="11">
        <v>0</v>
      </c>
      <c r="E632" s="12">
        <v>0</v>
      </c>
      <c r="F632" s="8">
        <v>1980</v>
      </c>
      <c r="G632" s="11">
        <v>1980</v>
      </c>
      <c r="H632" s="7" t="s">
        <v>5631</v>
      </c>
      <c r="I632" s="6" t="s">
        <v>5631</v>
      </c>
      <c r="J632" s="6" t="s">
        <v>1026</v>
      </c>
    </row>
    <row r="633" spans="1:10" ht="15" customHeight="1">
      <c r="A633" s="7" t="s">
        <v>3594</v>
      </c>
      <c r="B633" s="7" t="s">
        <v>2327</v>
      </c>
      <c r="C633" s="7" t="s">
        <v>740</v>
      </c>
      <c r="D633" s="11">
        <v>0</v>
      </c>
      <c r="E633" s="12">
        <v>0</v>
      </c>
      <c r="F633" s="8">
        <v>2250</v>
      </c>
      <c r="G633" s="11">
        <v>2250</v>
      </c>
      <c r="H633" s="7" t="s">
        <v>5631</v>
      </c>
      <c r="I633" s="6" t="s">
        <v>5631</v>
      </c>
      <c r="J633" s="6" t="s">
        <v>5153</v>
      </c>
    </row>
    <row r="634" spans="1:10" ht="15" customHeight="1">
      <c r="A634" s="7" t="s">
        <v>3594</v>
      </c>
      <c r="B634" s="7" t="s">
        <v>3451</v>
      </c>
      <c r="C634" s="7" t="s">
        <v>740</v>
      </c>
      <c r="D634" s="11">
        <v>0</v>
      </c>
      <c r="E634" s="12">
        <v>0</v>
      </c>
      <c r="F634" s="8">
        <v>2430</v>
      </c>
      <c r="G634" s="11">
        <v>2430</v>
      </c>
      <c r="H634" s="7" t="s">
        <v>5631</v>
      </c>
      <c r="I634" s="6" t="s">
        <v>5631</v>
      </c>
      <c r="J634" s="6" t="s">
        <v>2556</v>
      </c>
    </row>
    <row r="635" spans="1:10" ht="15" customHeight="1">
      <c r="A635" s="7" t="s">
        <v>3594</v>
      </c>
      <c r="B635" s="7" t="s">
        <v>5190</v>
      </c>
      <c r="C635" s="7" t="s">
        <v>740</v>
      </c>
      <c r="D635" s="11">
        <v>0</v>
      </c>
      <c r="E635" s="12">
        <v>0</v>
      </c>
      <c r="F635" s="8">
        <v>2574</v>
      </c>
      <c r="G635" s="11">
        <v>2574</v>
      </c>
      <c r="H635" s="7" t="s">
        <v>5631</v>
      </c>
      <c r="I635" s="6" t="s">
        <v>5631</v>
      </c>
      <c r="J635" s="6" t="s">
        <v>5427</v>
      </c>
    </row>
    <row r="636" spans="1:10" ht="15" customHeight="1">
      <c r="A636" s="7" t="s">
        <v>3594</v>
      </c>
      <c r="B636" s="7" t="s">
        <v>3851</v>
      </c>
      <c r="C636" s="7" t="s">
        <v>740</v>
      </c>
      <c r="D636" s="11">
        <v>0</v>
      </c>
      <c r="E636" s="12">
        <v>0</v>
      </c>
      <c r="F636" s="8">
        <v>2700</v>
      </c>
      <c r="G636" s="11">
        <v>2700</v>
      </c>
      <c r="H636" s="7" t="s">
        <v>5631</v>
      </c>
      <c r="I636" s="6" t="s">
        <v>5631</v>
      </c>
      <c r="J636" s="6" t="s">
        <v>3890</v>
      </c>
    </row>
    <row r="637" spans="1:10" ht="15" customHeight="1">
      <c r="A637" s="7" t="s">
        <v>3594</v>
      </c>
      <c r="B637" s="7" t="s">
        <v>2419</v>
      </c>
      <c r="C637" s="7" t="s">
        <v>740</v>
      </c>
      <c r="D637" s="11">
        <v>0</v>
      </c>
      <c r="E637" s="12">
        <v>0</v>
      </c>
      <c r="F637" s="8">
        <v>2853</v>
      </c>
      <c r="G637" s="11">
        <v>2853</v>
      </c>
      <c r="H637" s="7" t="s">
        <v>5631</v>
      </c>
      <c r="I637" s="6" t="s">
        <v>5631</v>
      </c>
      <c r="J637" s="6" t="s">
        <v>3872</v>
      </c>
    </row>
    <row r="638" spans="1:10" ht="15" customHeight="1">
      <c r="A638" s="7" t="s">
        <v>3594</v>
      </c>
      <c r="B638" s="7" t="s">
        <v>41</v>
      </c>
      <c r="C638" s="7" t="s">
        <v>740</v>
      </c>
      <c r="D638" s="11">
        <v>0</v>
      </c>
      <c r="E638" s="12">
        <v>0</v>
      </c>
      <c r="F638" s="8">
        <v>2880</v>
      </c>
      <c r="G638" s="11">
        <v>2880</v>
      </c>
      <c r="H638" s="7" t="s">
        <v>5631</v>
      </c>
      <c r="I638" s="6" t="s">
        <v>5631</v>
      </c>
      <c r="J638" s="6" t="s">
        <v>1491</v>
      </c>
    </row>
    <row r="639" spans="1:10" ht="15" customHeight="1">
      <c r="A639" s="7" t="s">
        <v>3594</v>
      </c>
      <c r="B639" s="7" t="s">
        <v>5504</v>
      </c>
      <c r="C639" s="7" t="s">
        <v>740</v>
      </c>
      <c r="D639" s="11">
        <v>0</v>
      </c>
      <c r="E639" s="12">
        <v>0</v>
      </c>
      <c r="F639" s="8">
        <v>3276</v>
      </c>
      <c r="G639" s="11">
        <v>3276</v>
      </c>
      <c r="H639" s="7" t="s">
        <v>5631</v>
      </c>
      <c r="I639" s="6" t="s">
        <v>5631</v>
      </c>
      <c r="J639" s="6" t="s">
        <v>2901</v>
      </c>
    </row>
    <row r="640" spans="1:10" ht="15" customHeight="1">
      <c r="A640" s="7" t="s">
        <v>3594</v>
      </c>
      <c r="B640" s="7" t="s">
        <v>276</v>
      </c>
      <c r="C640" s="7" t="s">
        <v>740</v>
      </c>
      <c r="D640" s="11">
        <v>0</v>
      </c>
      <c r="E640" s="12">
        <v>0</v>
      </c>
      <c r="F640" s="8">
        <v>3951</v>
      </c>
      <c r="G640" s="11">
        <v>3951</v>
      </c>
      <c r="H640" s="7" t="s">
        <v>5631</v>
      </c>
      <c r="I640" s="6" t="s">
        <v>5631</v>
      </c>
      <c r="J640" s="6" t="s">
        <v>1335</v>
      </c>
    </row>
    <row r="641" spans="1:10" ht="15" customHeight="1">
      <c r="A641" s="7" t="s">
        <v>3594</v>
      </c>
      <c r="B641" s="7" t="s">
        <v>3666</v>
      </c>
      <c r="C641" s="7" t="s">
        <v>740</v>
      </c>
      <c r="D641" s="11">
        <v>0</v>
      </c>
      <c r="E641" s="12">
        <v>0</v>
      </c>
      <c r="F641" s="8">
        <v>4500</v>
      </c>
      <c r="G641" s="11">
        <v>4500</v>
      </c>
      <c r="H641" s="7" t="s">
        <v>5631</v>
      </c>
      <c r="I641" s="6" t="s">
        <v>5631</v>
      </c>
      <c r="J641" s="6" t="s">
        <v>4032</v>
      </c>
    </row>
    <row r="642" spans="1:10" ht="15" customHeight="1">
      <c r="A642" s="7" t="s">
        <v>3908</v>
      </c>
      <c r="B642" s="7" t="s">
        <v>3726</v>
      </c>
      <c r="C642" s="7" t="s">
        <v>4463</v>
      </c>
      <c r="D642" s="11">
        <v>0</v>
      </c>
      <c r="E642" s="12">
        <v>0</v>
      </c>
      <c r="F642" s="8">
        <v>594037</v>
      </c>
      <c r="G642" s="11">
        <v>594037</v>
      </c>
      <c r="H642" s="7" t="s">
        <v>5631</v>
      </c>
      <c r="I642" s="6" t="s">
        <v>5631</v>
      </c>
      <c r="J642" s="6" t="s">
        <v>4218</v>
      </c>
    </row>
    <row r="643" spans="1:10" ht="15" customHeight="1">
      <c r="A643" s="7" t="s">
        <v>3908</v>
      </c>
      <c r="B643" s="7" t="s">
        <v>2785</v>
      </c>
      <c r="C643" s="7" t="s">
        <v>4463</v>
      </c>
      <c r="D643" s="11">
        <v>0</v>
      </c>
      <c r="E643" s="12">
        <v>0</v>
      </c>
      <c r="F643" s="8">
        <v>1130520</v>
      </c>
      <c r="G643" s="11">
        <v>1130520</v>
      </c>
      <c r="H643" s="7" t="s">
        <v>5631</v>
      </c>
      <c r="I643" s="6" t="s">
        <v>5631</v>
      </c>
      <c r="J643" s="6" t="s">
        <v>1733</v>
      </c>
    </row>
    <row r="644" spans="1:10" ht="15" customHeight="1">
      <c r="A644" s="7" t="s">
        <v>3908</v>
      </c>
      <c r="B644" s="7" t="s">
        <v>5044</v>
      </c>
      <c r="C644" s="7" t="s">
        <v>4463</v>
      </c>
      <c r="D644" s="11">
        <v>0</v>
      </c>
      <c r="E644" s="12">
        <v>0</v>
      </c>
      <c r="F644" s="8">
        <v>1826817</v>
      </c>
      <c r="G644" s="11">
        <v>1826817</v>
      </c>
      <c r="H644" s="7" t="s">
        <v>5631</v>
      </c>
      <c r="I644" s="6" t="s">
        <v>5631</v>
      </c>
      <c r="J644" s="6" t="s">
        <v>1311</v>
      </c>
    </row>
    <row r="645" spans="1:10" ht="15" customHeight="1">
      <c r="A645" s="7" t="s">
        <v>3908</v>
      </c>
      <c r="B645" s="7" t="s">
        <v>2215</v>
      </c>
      <c r="C645" s="7" t="s">
        <v>4463</v>
      </c>
      <c r="D645" s="11">
        <v>0</v>
      </c>
      <c r="E645" s="12">
        <v>0</v>
      </c>
      <c r="F645" s="8">
        <v>2192182</v>
      </c>
      <c r="G645" s="11">
        <v>2192182</v>
      </c>
      <c r="H645" s="7" t="s">
        <v>5631</v>
      </c>
      <c r="I645" s="6" t="s">
        <v>5631</v>
      </c>
      <c r="J645" s="6" t="s">
        <v>514</v>
      </c>
    </row>
    <row r="646" spans="1:10" ht="15" customHeight="1">
      <c r="A646" s="7" t="s">
        <v>3908</v>
      </c>
      <c r="B646" s="7" t="s">
        <v>5396</v>
      </c>
      <c r="C646" s="7" t="s">
        <v>4463</v>
      </c>
      <c r="D646" s="11">
        <v>0</v>
      </c>
      <c r="E646" s="12">
        <v>0</v>
      </c>
      <c r="F646" s="8">
        <v>3761552</v>
      </c>
      <c r="G646" s="11">
        <v>3761552</v>
      </c>
      <c r="H646" s="7" t="s">
        <v>5631</v>
      </c>
      <c r="I646" s="6" t="s">
        <v>5631</v>
      </c>
      <c r="J646" s="6" t="s">
        <v>5506</v>
      </c>
    </row>
    <row r="647" spans="1:10" ht="15" customHeight="1">
      <c r="A647" s="7" t="s">
        <v>3908</v>
      </c>
      <c r="B647" s="7" t="s">
        <v>2212</v>
      </c>
      <c r="C647" s="7" t="s">
        <v>4463</v>
      </c>
      <c r="D647" s="11">
        <v>0</v>
      </c>
      <c r="E647" s="12">
        <v>0</v>
      </c>
      <c r="F647" s="8">
        <v>4220440</v>
      </c>
      <c r="G647" s="11">
        <v>4220440</v>
      </c>
      <c r="H647" s="7" t="s">
        <v>5631</v>
      </c>
      <c r="I647" s="6" t="s">
        <v>5631</v>
      </c>
      <c r="J647" s="6" t="s">
        <v>4685</v>
      </c>
    </row>
    <row r="648" spans="1:10" ht="15" customHeight="1">
      <c r="A648" s="7" t="s">
        <v>3908</v>
      </c>
      <c r="B648" s="7" t="s">
        <v>3978</v>
      </c>
      <c r="C648" s="7" t="s">
        <v>4463</v>
      </c>
      <c r="D648" s="11">
        <v>0</v>
      </c>
      <c r="E648" s="12">
        <v>0</v>
      </c>
      <c r="F648" s="8">
        <v>6465038</v>
      </c>
      <c r="G648" s="11">
        <v>6465038</v>
      </c>
      <c r="H648" s="7" t="s">
        <v>5631</v>
      </c>
      <c r="I648" s="6" t="s">
        <v>5631</v>
      </c>
      <c r="J648" s="6" t="s">
        <v>55</v>
      </c>
    </row>
    <row r="649" spans="1:10" ht="15" customHeight="1">
      <c r="A649" s="7" t="s">
        <v>3908</v>
      </c>
      <c r="B649" s="7" t="s">
        <v>4422</v>
      </c>
      <c r="C649" s="7" t="s">
        <v>4463</v>
      </c>
      <c r="D649" s="11">
        <v>0</v>
      </c>
      <c r="E649" s="12">
        <v>0</v>
      </c>
      <c r="F649" s="8">
        <v>7913649</v>
      </c>
      <c r="G649" s="11">
        <v>7913649</v>
      </c>
      <c r="H649" s="7" t="s">
        <v>5631</v>
      </c>
      <c r="I649" s="6" t="s">
        <v>5631</v>
      </c>
      <c r="J649" s="6" t="s">
        <v>2798</v>
      </c>
    </row>
    <row r="650" spans="1:10" ht="15" customHeight="1">
      <c r="A650" s="7" t="s">
        <v>3908</v>
      </c>
      <c r="B650" s="7" t="s">
        <v>2220</v>
      </c>
      <c r="C650" s="7" t="s">
        <v>4463</v>
      </c>
      <c r="D650" s="11">
        <v>0</v>
      </c>
      <c r="E650" s="12">
        <v>0</v>
      </c>
      <c r="F650" s="8">
        <v>8705012</v>
      </c>
      <c r="G650" s="11">
        <v>8705012</v>
      </c>
      <c r="H650" s="7" t="s">
        <v>5631</v>
      </c>
      <c r="I650" s="6" t="s">
        <v>5631</v>
      </c>
      <c r="J650" s="6" t="s">
        <v>2245</v>
      </c>
    </row>
    <row r="651" spans="1:10" ht="15" customHeight="1">
      <c r="A651" s="7" t="s">
        <v>3908</v>
      </c>
      <c r="B651" s="7" t="s">
        <v>2769</v>
      </c>
      <c r="C651" s="7" t="s">
        <v>4463</v>
      </c>
      <c r="D651" s="11">
        <v>0</v>
      </c>
      <c r="E651" s="12">
        <v>0</v>
      </c>
      <c r="F651" s="8">
        <v>11922000</v>
      </c>
      <c r="G651" s="11">
        <v>11922000</v>
      </c>
      <c r="H651" s="7" t="s">
        <v>5631</v>
      </c>
      <c r="I651" s="6" t="s">
        <v>5631</v>
      </c>
      <c r="J651" s="6" t="s">
        <v>5584</v>
      </c>
    </row>
    <row r="652" spans="1:10" ht="15" customHeight="1">
      <c r="A652" s="7" t="s">
        <v>3908</v>
      </c>
      <c r="B652" s="7" t="s">
        <v>147</v>
      </c>
      <c r="C652" s="7" t="s">
        <v>4463</v>
      </c>
      <c r="D652" s="11">
        <v>0</v>
      </c>
      <c r="E652" s="12">
        <v>0</v>
      </c>
      <c r="F652" s="8">
        <v>15968000</v>
      </c>
      <c r="G652" s="11">
        <v>15968000</v>
      </c>
      <c r="H652" s="7" t="s">
        <v>5631</v>
      </c>
      <c r="I652" s="6" t="s">
        <v>5631</v>
      </c>
      <c r="J652" s="6" t="s">
        <v>2532</v>
      </c>
    </row>
    <row r="653" spans="1:10" ht="15" customHeight="1">
      <c r="A653" s="7" t="s">
        <v>3908</v>
      </c>
      <c r="B653" s="7" t="s">
        <v>5601</v>
      </c>
      <c r="C653" s="7" t="s">
        <v>4463</v>
      </c>
      <c r="D653" s="11">
        <v>0</v>
      </c>
      <c r="E653" s="12">
        <v>0</v>
      </c>
      <c r="F653" s="8">
        <v>24174625</v>
      </c>
      <c r="G653" s="11">
        <v>24174625</v>
      </c>
      <c r="H653" s="7" t="s">
        <v>5631</v>
      </c>
      <c r="I653" s="6" t="s">
        <v>5631</v>
      </c>
      <c r="J653" s="6" t="s">
        <v>4516</v>
      </c>
    </row>
    <row r="654" spans="1:10" ht="15" customHeight="1">
      <c r="A654" s="7" t="s">
        <v>3908</v>
      </c>
      <c r="B654" s="7" t="s">
        <v>2333</v>
      </c>
      <c r="C654" s="7" t="s">
        <v>4463</v>
      </c>
      <c r="D654" s="11">
        <v>0</v>
      </c>
      <c r="E654" s="12">
        <v>0</v>
      </c>
      <c r="F654" s="8">
        <v>42379298</v>
      </c>
      <c r="G654" s="11">
        <v>42379298</v>
      </c>
      <c r="H654" s="7" t="s">
        <v>5631</v>
      </c>
      <c r="I654" s="6" t="s">
        <v>5631</v>
      </c>
      <c r="J654" s="6" t="s">
        <v>495</v>
      </c>
    </row>
    <row r="655" spans="1:10" ht="15" customHeight="1">
      <c r="A655" s="7" t="s">
        <v>5503</v>
      </c>
      <c r="B655" s="7" t="s">
        <v>105</v>
      </c>
      <c r="C655" s="7" t="s">
        <v>4463</v>
      </c>
      <c r="D655" s="11">
        <v>0</v>
      </c>
      <c r="E655" s="12">
        <v>0</v>
      </c>
      <c r="F655" s="8">
        <v>164656</v>
      </c>
      <c r="G655" s="11">
        <v>164656</v>
      </c>
      <c r="H655" s="7" t="s">
        <v>5631</v>
      </c>
      <c r="I655" s="6" t="s">
        <v>5631</v>
      </c>
      <c r="J655" s="6" t="s">
        <v>3228</v>
      </c>
    </row>
    <row r="656" spans="1:10" ht="15" customHeight="1">
      <c r="A656" s="7" t="s">
        <v>5503</v>
      </c>
      <c r="B656" s="7" t="s">
        <v>1397</v>
      </c>
      <c r="C656" s="7" t="s">
        <v>4463</v>
      </c>
      <c r="D656" s="11">
        <v>0</v>
      </c>
      <c r="E656" s="12">
        <v>0</v>
      </c>
      <c r="F656" s="8">
        <v>256134</v>
      </c>
      <c r="G656" s="11">
        <v>256134</v>
      </c>
      <c r="H656" s="7" t="s">
        <v>5631</v>
      </c>
      <c r="I656" s="6" t="s">
        <v>5631</v>
      </c>
      <c r="J656" s="6" t="s">
        <v>642</v>
      </c>
    </row>
    <row r="657" spans="1:10" ht="15" customHeight="1">
      <c r="A657" s="7" t="s">
        <v>5503</v>
      </c>
      <c r="B657" s="7" t="s">
        <v>1271</v>
      </c>
      <c r="C657" s="7" t="s">
        <v>4463</v>
      </c>
      <c r="D657" s="11">
        <v>0</v>
      </c>
      <c r="E657" s="12">
        <v>0</v>
      </c>
      <c r="F657" s="8">
        <v>351272</v>
      </c>
      <c r="G657" s="11">
        <v>351272</v>
      </c>
      <c r="H657" s="7" t="s">
        <v>5631</v>
      </c>
      <c r="I657" s="6" t="s">
        <v>5631</v>
      </c>
      <c r="J657" s="6" t="s">
        <v>3479</v>
      </c>
    </row>
    <row r="658" spans="1:10" ht="15" customHeight="1">
      <c r="A658" s="7" t="s">
        <v>5503</v>
      </c>
      <c r="B658" s="7" t="s">
        <v>1515</v>
      </c>
      <c r="C658" s="7" t="s">
        <v>4463</v>
      </c>
      <c r="D658" s="11">
        <v>0</v>
      </c>
      <c r="E658" s="12">
        <v>0</v>
      </c>
      <c r="F658" s="8">
        <v>589442</v>
      </c>
      <c r="G658" s="11">
        <v>589442</v>
      </c>
      <c r="H658" s="7" t="s">
        <v>5631</v>
      </c>
      <c r="I658" s="6" t="s">
        <v>5631</v>
      </c>
      <c r="J658" s="6" t="s">
        <v>2707</v>
      </c>
    </row>
    <row r="659" spans="1:10" ht="15" customHeight="1">
      <c r="A659" s="7" t="s">
        <v>5503</v>
      </c>
      <c r="B659" s="7" t="s">
        <v>142</v>
      </c>
      <c r="C659" s="7" t="s">
        <v>4463</v>
      </c>
      <c r="D659" s="11">
        <v>0</v>
      </c>
      <c r="E659" s="12">
        <v>0</v>
      </c>
      <c r="F659" s="8">
        <v>721758</v>
      </c>
      <c r="G659" s="11">
        <v>721758</v>
      </c>
      <c r="H659" s="7" t="s">
        <v>5631</v>
      </c>
      <c r="I659" s="6" t="s">
        <v>5631</v>
      </c>
      <c r="J659" s="6" t="s">
        <v>3324</v>
      </c>
    </row>
    <row r="660" spans="1:10" ht="15" customHeight="1">
      <c r="A660" s="7" t="s">
        <v>5503</v>
      </c>
      <c r="B660" s="7" t="s">
        <v>1660</v>
      </c>
      <c r="C660" s="7" t="s">
        <v>4463</v>
      </c>
      <c r="D660" s="11">
        <v>0</v>
      </c>
      <c r="E660" s="12">
        <v>0</v>
      </c>
      <c r="F660" s="8">
        <v>998633</v>
      </c>
      <c r="G660" s="11">
        <v>998633</v>
      </c>
      <c r="H660" s="7" t="s">
        <v>5631</v>
      </c>
      <c r="I660" s="6" t="s">
        <v>5631</v>
      </c>
      <c r="J660" s="6" t="s">
        <v>3142</v>
      </c>
    </row>
    <row r="661" spans="1:10" ht="15" customHeight="1">
      <c r="A661" s="7" t="s">
        <v>5503</v>
      </c>
      <c r="B661" s="7" t="s">
        <v>2791</v>
      </c>
      <c r="C661" s="7" t="s">
        <v>4463</v>
      </c>
      <c r="D661" s="11">
        <v>0</v>
      </c>
      <c r="E661" s="12">
        <v>0</v>
      </c>
      <c r="F661" s="8">
        <v>1585324</v>
      </c>
      <c r="G661" s="11">
        <v>1585324</v>
      </c>
      <c r="H661" s="7" t="s">
        <v>5631</v>
      </c>
      <c r="I661" s="6" t="s">
        <v>5631</v>
      </c>
      <c r="J661" s="6" t="s">
        <v>1390</v>
      </c>
    </row>
    <row r="662" spans="1:10" ht="15" customHeight="1">
      <c r="A662" s="7" t="s">
        <v>5503</v>
      </c>
      <c r="B662" s="7" t="s">
        <v>1851</v>
      </c>
      <c r="C662" s="7" t="s">
        <v>4463</v>
      </c>
      <c r="D662" s="11">
        <v>0</v>
      </c>
      <c r="E662" s="12">
        <v>0</v>
      </c>
      <c r="F662" s="8">
        <v>2988257</v>
      </c>
      <c r="G662" s="11">
        <v>2988257</v>
      </c>
      <c r="H662" s="7" t="s">
        <v>5631</v>
      </c>
      <c r="I662" s="6" t="s">
        <v>5631</v>
      </c>
      <c r="J662" s="6" t="s">
        <v>2218</v>
      </c>
    </row>
    <row r="663" spans="1:10" ht="15" customHeight="1">
      <c r="A663" s="7" t="s">
        <v>5503</v>
      </c>
      <c r="B663" s="7" t="s">
        <v>5520</v>
      </c>
      <c r="C663" s="7" t="s">
        <v>4463</v>
      </c>
      <c r="D663" s="11">
        <v>0</v>
      </c>
      <c r="E663" s="12">
        <v>0</v>
      </c>
      <c r="F663" s="8">
        <v>3361789</v>
      </c>
      <c r="G663" s="11">
        <v>3361789</v>
      </c>
      <c r="H663" s="7" t="s">
        <v>5631</v>
      </c>
      <c r="I663" s="6" t="s">
        <v>5631</v>
      </c>
      <c r="J663" s="6" t="s">
        <v>5168</v>
      </c>
    </row>
    <row r="664" spans="1:10" ht="15" customHeight="1">
      <c r="A664" s="7" t="s">
        <v>5503</v>
      </c>
      <c r="B664" s="7" t="s">
        <v>128</v>
      </c>
      <c r="C664" s="7" t="s">
        <v>4463</v>
      </c>
      <c r="D664" s="11">
        <v>0</v>
      </c>
      <c r="E664" s="12">
        <v>0</v>
      </c>
      <c r="F664" s="8">
        <v>3762277</v>
      </c>
      <c r="G664" s="11">
        <v>3762277</v>
      </c>
      <c r="H664" s="7" t="s">
        <v>5631</v>
      </c>
      <c r="I664" s="6" t="s">
        <v>5631</v>
      </c>
      <c r="J664" s="6" t="s">
        <v>4071</v>
      </c>
    </row>
    <row r="665" spans="1:10" ht="15" customHeight="1">
      <c r="A665" s="7" t="s">
        <v>2444</v>
      </c>
      <c r="B665" s="7" t="s">
        <v>132</v>
      </c>
      <c r="C665" s="7" t="s">
        <v>4463</v>
      </c>
      <c r="D665" s="11">
        <v>0</v>
      </c>
      <c r="E665" s="12">
        <v>0</v>
      </c>
      <c r="F665" s="8">
        <v>147125</v>
      </c>
      <c r="G665" s="11">
        <v>147125</v>
      </c>
      <c r="H665" s="7" t="s">
        <v>5631</v>
      </c>
      <c r="I665" s="6" t="s">
        <v>5631</v>
      </c>
      <c r="J665" s="6" t="s">
        <v>4088</v>
      </c>
    </row>
    <row r="666" spans="1:10" ht="15" customHeight="1">
      <c r="A666" s="7" t="s">
        <v>2444</v>
      </c>
      <c r="B666" s="7" t="s">
        <v>2998</v>
      </c>
      <c r="C666" s="7" t="s">
        <v>4463</v>
      </c>
      <c r="D666" s="11">
        <v>0</v>
      </c>
      <c r="E666" s="12">
        <v>0</v>
      </c>
      <c r="F666" s="8">
        <v>152200</v>
      </c>
      <c r="G666" s="11">
        <v>152200</v>
      </c>
      <c r="H666" s="7" t="s">
        <v>5631</v>
      </c>
      <c r="I666" s="6" t="s">
        <v>5631</v>
      </c>
      <c r="J666" s="6" t="s">
        <v>4067</v>
      </c>
    </row>
    <row r="667" spans="1:10" ht="15" customHeight="1">
      <c r="A667" s="7" t="s">
        <v>2444</v>
      </c>
      <c r="B667" s="7" t="s">
        <v>2491</v>
      </c>
      <c r="C667" s="7" t="s">
        <v>4463</v>
      </c>
      <c r="D667" s="11">
        <v>0</v>
      </c>
      <c r="E667" s="12">
        <v>0</v>
      </c>
      <c r="F667" s="8">
        <v>200904</v>
      </c>
      <c r="G667" s="11">
        <v>200904</v>
      </c>
      <c r="H667" s="7" t="s">
        <v>5631</v>
      </c>
      <c r="I667" s="6" t="s">
        <v>5631</v>
      </c>
      <c r="J667" s="6" t="s">
        <v>4300</v>
      </c>
    </row>
    <row r="668" spans="1:10" ht="15" customHeight="1">
      <c r="A668" s="7" t="s">
        <v>2444</v>
      </c>
      <c r="B668" s="7" t="s">
        <v>214</v>
      </c>
      <c r="C668" s="7" t="s">
        <v>4463</v>
      </c>
      <c r="D668" s="11">
        <v>0</v>
      </c>
      <c r="E668" s="12">
        <v>0</v>
      </c>
      <c r="F668" s="8">
        <v>255696</v>
      </c>
      <c r="G668" s="11">
        <v>255696</v>
      </c>
      <c r="H668" s="7" t="s">
        <v>5631</v>
      </c>
      <c r="I668" s="6" t="s">
        <v>5631</v>
      </c>
      <c r="J668" s="6" t="s">
        <v>2895</v>
      </c>
    </row>
    <row r="669" spans="1:10" ht="15" customHeight="1">
      <c r="A669" s="7" t="s">
        <v>2444</v>
      </c>
      <c r="B669" s="7" t="s">
        <v>4902</v>
      </c>
      <c r="C669" s="7" t="s">
        <v>4463</v>
      </c>
      <c r="D669" s="11">
        <v>0</v>
      </c>
      <c r="E669" s="12">
        <v>0</v>
      </c>
      <c r="F669" s="8">
        <v>316577</v>
      </c>
      <c r="G669" s="11">
        <v>316577</v>
      </c>
      <c r="H669" s="7" t="s">
        <v>5631</v>
      </c>
      <c r="I669" s="6" t="s">
        <v>5631</v>
      </c>
      <c r="J669" s="6" t="s">
        <v>1495</v>
      </c>
    </row>
    <row r="670" spans="1:10" ht="15" customHeight="1">
      <c r="A670" s="7" t="s">
        <v>2444</v>
      </c>
      <c r="B670" s="7" t="s">
        <v>887</v>
      </c>
      <c r="C670" s="7" t="s">
        <v>4463</v>
      </c>
      <c r="D670" s="11">
        <v>0</v>
      </c>
      <c r="E670" s="12">
        <v>0</v>
      </c>
      <c r="F670" s="8">
        <v>347018</v>
      </c>
      <c r="G670" s="11">
        <v>347018</v>
      </c>
      <c r="H670" s="7" t="s">
        <v>5631</v>
      </c>
      <c r="I670" s="6" t="s">
        <v>5631</v>
      </c>
      <c r="J670" s="6" t="s">
        <v>3088</v>
      </c>
    </row>
    <row r="671" spans="1:10" ht="15" customHeight="1">
      <c r="A671" s="7" t="s">
        <v>2444</v>
      </c>
      <c r="B671" s="7" t="s">
        <v>466</v>
      </c>
      <c r="C671" s="7" t="s">
        <v>4463</v>
      </c>
      <c r="D671" s="11">
        <v>0</v>
      </c>
      <c r="E671" s="12">
        <v>0</v>
      </c>
      <c r="F671" s="8">
        <v>499218</v>
      </c>
      <c r="G671" s="11">
        <v>499218</v>
      </c>
      <c r="H671" s="7" t="s">
        <v>5631</v>
      </c>
      <c r="I671" s="6" t="s">
        <v>5631</v>
      </c>
      <c r="J671" s="6" t="s">
        <v>4182</v>
      </c>
    </row>
    <row r="672" spans="1:10" ht="15" customHeight="1">
      <c r="A672" s="7" t="s">
        <v>2444</v>
      </c>
      <c r="B672" s="7" t="s">
        <v>2523</v>
      </c>
      <c r="C672" s="7" t="s">
        <v>4463</v>
      </c>
      <c r="D672" s="11">
        <v>0</v>
      </c>
      <c r="E672" s="12">
        <v>0</v>
      </c>
      <c r="F672" s="8">
        <v>629094</v>
      </c>
      <c r="G672" s="11">
        <v>629094</v>
      </c>
      <c r="H672" s="7" t="s">
        <v>5631</v>
      </c>
      <c r="I672" s="6" t="s">
        <v>5631</v>
      </c>
      <c r="J672" s="6" t="s">
        <v>5620</v>
      </c>
    </row>
    <row r="673" spans="1:10" ht="15" customHeight="1">
      <c r="A673" s="7" t="s">
        <v>2444</v>
      </c>
      <c r="B673" s="7" t="s">
        <v>4910</v>
      </c>
      <c r="C673" s="7" t="s">
        <v>4463</v>
      </c>
      <c r="D673" s="11">
        <v>0</v>
      </c>
      <c r="E673" s="12">
        <v>0</v>
      </c>
      <c r="F673" s="8">
        <v>1418908</v>
      </c>
      <c r="G673" s="11">
        <v>1418908</v>
      </c>
      <c r="H673" s="7" t="s">
        <v>5631</v>
      </c>
      <c r="I673" s="6" t="s">
        <v>5631</v>
      </c>
      <c r="J673" s="6" t="s">
        <v>3499</v>
      </c>
    </row>
    <row r="674" spans="1:10" ht="15" customHeight="1">
      <c r="A674" s="7" t="s">
        <v>1304</v>
      </c>
      <c r="B674" s="7" t="s">
        <v>2257</v>
      </c>
      <c r="C674" s="7" t="s">
        <v>4463</v>
      </c>
      <c r="D674" s="11">
        <v>0</v>
      </c>
      <c r="E674" s="12">
        <v>0</v>
      </c>
      <c r="F674" s="8">
        <v>21306</v>
      </c>
      <c r="G674" s="11">
        <v>21306</v>
      </c>
      <c r="H674" s="7" t="s">
        <v>5631</v>
      </c>
      <c r="I674" s="6" t="s">
        <v>5631</v>
      </c>
      <c r="J674" s="6" t="s">
        <v>1011</v>
      </c>
    </row>
    <row r="675" spans="1:10" ht="15" customHeight="1">
      <c r="A675" s="7" t="s">
        <v>1304</v>
      </c>
      <c r="B675" s="7" t="s">
        <v>2787</v>
      </c>
      <c r="C675" s="7" t="s">
        <v>4463</v>
      </c>
      <c r="D675" s="11">
        <v>0</v>
      </c>
      <c r="E675" s="12">
        <v>0</v>
      </c>
      <c r="F675" s="8">
        <v>33483</v>
      </c>
      <c r="G675" s="11">
        <v>33483</v>
      </c>
      <c r="H675" s="7" t="s">
        <v>5631</v>
      </c>
      <c r="I675" s="6" t="s">
        <v>5631</v>
      </c>
      <c r="J675" s="6" t="s">
        <v>3776</v>
      </c>
    </row>
    <row r="676" spans="1:10" ht="15" customHeight="1">
      <c r="A676" s="7" t="s">
        <v>1304</v>
      </c>
      <c r="B676" s="7" t="s">
        <v>4073</v>
      </c>
      <c r="C676" s="7" t="s">
        <v>4463</v>
      </c>
      <c r="D676" s="11">
        <v>0</v>
      </c>
      <c r="E676" s="12">
        <v>0</v>
      </c>
      <c r="F676" s="8">
        <v>54791</v>
      </c>
      <c r="G676" s="11">
        <v>54791</v>
      </c>
      <c r="H676" s="7" t="s">
        <v>5631</v>
      </c>
      <c r="I676" s="6" t="s">
        <v>5631</v>
      </c>
      <c r="J676" s="6" t="s">
        <v>927</v>
      </c>
    </row>
    <row r="677" spans="1:10" ht="15" customHeight="1">
      <c r="A677" s="7" t="s">
        <v>1304</v>
      </c>
      <c r="B677" s="7" t="s">
        <v>4772</v>
      </c>
      <c r="C677" s="7" t="s">
        <v>4463</v>
      </c>
      <c r="D677" s="11">
        <v>0</v>
      </c>
      <c r="E677" s="12">
        <v>0</v>
      </c>
      <c r="F677" s="8">
        <v>65446</v>
      </c>
      <c r="G677" s="11">
        <v>65446</v>
      </c>
      <c r="H677" s="7" t="s">
        <v>5631</v>
      </c>
      <c r="I677" s="6" t="s">
        <v>5631</v>
      </c>
      <c r="J677" s="6" t="s">
        <v>5201</v>
      </c>
    </row>
    <row r="678" spans="1:10" ht="15" customHeight="1">
      <c r="A678" s="7" t="s">
        <v>1304</v>
      </c>
      <c r="B678" s="7" t="s">
        <v>5208</v>
      </c>
      <c r="C678" s="7" t="s">
        <v>4463</v>
      </c>
      <c r="D678" s="11">
        <v>0</v>
      </c>
      <c r="E678" s="12">
        <v>0</v>
      </c>
      <c r="F678" s="8">
        <v>136979</v>
      </c>
      <c r="G678" s="11">
        <v>136979</v>
      </c>
      <c r="H678" s="7" t="s">
        <v>5631</v>
      </c>
      <c r="I678" s="6" t="s">
        <v>5631</v>
      </c>
      <c r="J678" s="6" t="s">
        <v>1991</v>
      </c>
    </row>
    <row r="679" spans="1:10" ht="15" customHeight="1">
      <c r="A679" s="7" t="s">
        <v>1304</v>
      </c>
      <c r="B679" s="7" t="s">
        <v>2113</v>
      </c>
      <c r="C679" s="7" t="s">
        <v>4463</v>
      </c>
      <c r="D679" s="11">
        <v>0</v>
      </c>
      <c r="E679" s="12">
        <v>0</v>
      </c>
      <c r="F679" s="8">
        <v>164482</v>
      </c>
      <c r="G679" s="11">
        <v>164482</v>
      </c>
      <c r="H679" s="7" t="s">
        <v>5631</v>
      </c>
      <c r="I679" s="6" t="s">
        <v>5631</v>
      </c>
      <c r="J679" s="6" t="s">
        <v>4756</v>
      </c>
    </row>
    <row r="680" spans="1:10" ht="15" customHeight="1">
      <c r="A680" s="7" t="s">
        <v>1304</v>
      </c>
      <c r="B680" s="7" t="s">
        <v>2757</v>
      </c>
      <c r="C680" s="7" t="s">
        <v>4463</v>
      </c>
      <c r="D680" s="11">
        <v>0</v>
      </c>
      <c r="E680" s="12">
        <v>0</v>
      </c>
      <c r="F680" s="8">
        <v>274137</v>
      </c>
      <c r="G680" s="11">
        <v>274137</v>
      </c>
      <c r="H680" s="7" t="s">
        <v>5631</v>
      </c>
      <c r="I680" s="6" t="s">
        <v>5631</v>
      </c>
      <c r="J680" s="6" t="s">
        <v>83</v>
      </c>
    </row>
    <row r="681" spans="1:10" ht="15" customHeight="1">
      <c r="A681" s="7" t="s">
        <v>1304</v>
      </c>
      <c r="B681" s="7" t="s">
        <v>729</v>
      </c>
      <c r="C681" s="7" t="s">
        <v>4463</v>
      </c>
      <c r="D681" s="11">
        <v>0</v>
      </c>
      <c r="E681" s="12">
        <v>0</v>
      </c>
      <c r="F681" s="8">
        <v>342672</v>
      </c>
      <c r="G681" s="11">
        <v>342672</v>
      </c>
      <c r="H681" s="7" t="s">
        <v>5631</v>
      </c>
      <c r="I681" s="6" t="s">
        <v>5631</v>
      </c>
      <c r="J681" s="6" t="s">
        <v>1556</v>
      </c>
    </row>
    <row r="682" spans="1:10" ht="15" customHeight="1">
      <c r="A682" s="7" t="s">
        <v>1304</v>
      </c>
      <c r="B682" s="7" t="s">
        <v>3011</v>
      </c>
      <c r="C682" s="7" t="s">
        <v>4463</v>
      </c>
      <c r="D682" s="11">
        <v>0</v>
      </c>
      <c r="E682" s="12">
        <v>0</v>
      </c>
      <c r="F682" s="8">
        <v>412501</v>
      </c>
      <c r="G682" s="11">
        <v>412501</v>
      </c>
      <c r="H682" s="7" t="s">
        <v>5631</v>
      </c>
      <c r="I682" s="6" t="s">
        <v>5631</v>
      </c>
      <c r="J682" s="6" t="s">
        <v>1202</v>
      </c>
    </row>
    <row r="683" spans="1:10" ht="15" customHeight="1">
      <c r="A683" s="7" t="s">
        <v>1304</v>
      </c>
      <c r="B683" s="7" t="s">
        <v>440</v>
      </c>
      <c r="C683" s="7" t="s">
        <v>4463</v>
      </c>
      <c r="D683" s="11">
        <v>0</v>
      </c>
      <c r="E683" s="12">
        <v>0</v>
      </c>
      <c r="F683" s="8">
        <v>524278</v>
      </c>
      <c r="G683" s="11">
        <v>524278</v>
      </c>
      <c r="H683" s="7" t="s">
        <v>5631</v>
      </c>
      <c r="I683" s="6" t="s">
        <v>5631</v>
      </c>
      <c r="J683" s="6" t="s">
        <v>1355</v>
      </c>
    </row>
    <row r="684" spans="1:10" ht="15" customHeight="1">
      <c r="A684" s="7" t="s">
        <v>1304</v>
      </c>
      <c r="B684" s="7" t="s">
        <v>827</v>
      </c>
      <c r="C684" s="7" t="s">
        <v>4463</v>
      </c>
      <c r="D684" s="11">
        <v>0</v>
      </c>
      <c r="E684" s="12">
        <v>0</v>
      </c>
      <c r="F684" s="8">
        <v>943298</v>
      </c>
      <c r="G684" s="11">
        <v>943298</v>
      </c>
      <c r="H684" s="7" t="s">
        <v>5631</v>
      </c>
      <c r="I684" s="6" t="s">
        <v>5631</v>
      </c>
      <c r="J684" s="6" t="s">
        <v>4746</v>
      </c>
    </row>
    <row r="685" spans="1:10" ht="15" customHeight="1">
      <c r="A685" s="7" t="s">
        <v>3446</v>
      </c>
      <c r="B685" s="7" t="s">
        <v>1068</v>
      </c>
      <c r="C685" s="7" t="s">
        <v>4463</v>
      </c>
      <c r="D685" s="11">
        <v>0</v>
      </c>
      <c r="E685" s="12">
        <v>0</v>
      </c>
      <c r="F685" s="8">
        <v>140263</v>
      </c>
      <c r="G685" s="11">
        <v>140263</v>
      </c>
      <c r="H685" s="7" t="s">
        <v>5631</v>
      </c>
      <c r="I685" s="6" t="s">
        <v>5631</v>
      </c>
      <c r="J685" s="6" t="s">
        <v>3046</v>
      </c>
    </row>
    <row r="686" spans="1:10" ht="15" customHeight="1">
      <c r="A686" s="7" t="s">
        <v>3446</v>
      </c>
      <c r="B686" s="7" t="s">
        <v>2326</v>
      </c>
      <c r="C686" s="7" t="s">
        <v>4463</v>
      </c>
      <c r="D686" s="11">
        <v>0</v>
      </c>
      <c r="E686" s="12">
        <v>0</v>
      </c>
      <c r="F686" s="8">
        <v>225642</v>
      </c>
      <c r="G686" s="11">
        <v>225642</v>
      </c>
      <c r="H686" s="7" t="s">
        <v>5631</v>
      </c>
      <c r="I686" s="6" t="s">
        <v>5631</v>
      </c>
      <c r="J686" s="6" t="s">
        <v>3852</v>
      </c>
    </row>
    <row r="687" spans="1:10" ht="15" customHeight="1">
      <c r="A687" s="7" t="s">
        <v>3446</v>
      </c>
      <c r="B687" s="7" t="s">
        <v>183</v>
      </c>
      <c r="C687" s="7" t="s">
        <v>4463</v>
      </c>
      <c r="D687" s="11">
        <v>0</v>
      </c>
      <c r="E687" s="12">
        <v>0</v>
      </c>
      <c r="F687" s="8">
        <v>409613</v>
      </c>
      <c r="G687" s="11">
        <v>409613</v>
      </c>
      <c r="H687" s="7" t="s">
        <v>5631</v>
      </c>
      <c r="I687" s="6" t="s">
        <v>5631</v>
      </c>
      <c r="J687" s="6" t="s">
        <v>1998</v>
      </c>
    </row>
    <row r="688" spans="1:10" ht="15" customHeight="1">
      <c r="A688" s="7" t="s">
        <v>3446</v>
      </c>
      <c r="B688" s="7" t="s">
        <v>5099</v>
      </c>
      <c r="C688" s="7" t="s">
        <v>4463</v>
      </c>
      <c r="D688" s="11">
        <v>0</v>
      </c>
      <c r="E688" s="12">
        <v>0</v>
      </c>
      <c r="F688" s="8">
        <v>619867</v>
      </c>
      <c r="G688" s="11">
        <v>619867</v>
      </c>
      <c r="H688" s="7" t="s">
        <v>5631</v>
      </c>
      <c r="I688" s="6" t="s">
        <v>5631</v>
      </c>
      <c r="J688" s="6" t="s">
        <v>84</v>
      </c>
    </row>
    <row r="689" spans="1:10" ht="15" customHeight="1">
      <c r="A689" s="7" t="s">
        <v>3446</v>
      </c>
      <c r="B689" s="7" t="s">
        <v>2492</v>
      </c>
      <c r="C689" s="7" t="s">
        <v>4463</v>
      </c>
      <c r="D689" s="11">
        <v>0</v>
      </c>
      <c r="E689" s="12">
        <v>0</v>
      </c>
      <c r="F689" s="8">
        <v>688700</v>
      </c>
      <c r="G689" s="11">
        <v>688700</v>
      </c>
      <c r="H689" s="7" t="s">
        <v>5631</v>
      </c>
      <c r="I689" s="6" t="s">
        <v>5631</v>
      </c>
      <c r="J689" s="6" t="s">
        <v>1391</v>
      </c>
    </row>
    <row r="690" spans="1:10" ht="15" customHeight="1">
      <c r="A690" s="7" t="s">
        <v>3459</v>
      </c>
      <c r="B690" s="7" t="s">
        <v>5016</v>
      </c>
      <c r="C690" s="7" t="s">
        <v>4463</v>
      </c>
      <c r="D690" s="11">
        <v>0</v>
      </c>
      <c r="E690" s="12">
        <v>0</v>
      </c>
      <c r="F690" s="8">
        <v>54725</v>
      </c>
      <c r="G690" s="11">
        <v>54725</v>
      </c>
      <c r="H690" s="7" t="s">
        <v>5631</v>
      </c>
      <c r="I690" s="6" t="s">
        <v>5631</v>
      </c>
      <c r="J690" s="6" t="s">
        <v>4936</v>
      </c>
    </row>
    <row r="691" spans="1:10" ht="15" customHeight="1">
      <c r="A691" s="7" t="s">
        <v>3459</v>
      </c>
      <c r="B691" s="7" t="s">
        <v>2642</v>
      </c>
      <c r="C691" s="7" t="s">
        <v>4463</v>
      </c>
      <c r="D691" s="11">
        <v>0</v>
      </c>
      <c r="E691" s="12">
        <v>0</v>
      </c>
      <c r="F691" s="8">
        <v>79407</v>
      </c>
      <c r="G691" s="11">
        <v>79407</v>
      </c>
      <c r="H691" s="7" t="s">
        <v>5631</v>
      </c>
      <c r="I691" s="6" t="s">
        <v>5631</v>
      </c>
      <c r="J691" s="6" t="s">
        <v>1805</v>
      </c>
    </row>
    <row r="692" spans="1:10" ht="15" customHeight="1">
      <c r="A692" s="7" t="s">
        <v>3459</v>
      </c>
      <c r="B692" s="7" t="s">
        <v>543</v>
      </c>
      <c r="C692" s="7" t="s">
        <v>4463</v>
      </c>
      <c r="D692" s="11">
        <v>0</v>
      </c>
      <c r="E692" s="12">
        <v>0</v>
      </c>
      <c r="F692" s="8">
        <v>150766</v>
      </c>
      <c r="G692" s="11">
        <v>150766</v>
      </c>
      <c r="H692" s="7" t="s">
        <v>5631</v>
      </c>
      <c r="I692" s="6" t="s">
        <v>5631</v>
      </c>
      <c r="J692" s="6" t="s">
        <v>199</v>
      </c>
    </row>
    <row r="693" spans="1:10" ht="15" customHeight="1">
      <c r="A693" s="7" t="s">
        <v>3459</v>
      </c>
      <c r="B693" s="7" t="s">
        <v>316</v>
      </c>
      <c r="C693" s="7" t="s">
        <v>4463</v>
      </c>
      <c r="D693" s="11">
        <v>0</v>
      </c>
      <c r="E693" s="12">
        <v>0</v>
      </c>
      <c r="F693" s="8">
        <v>202811</v>
      </c>
      <c r="G693" s="11">
        <v>202811</v>
      </c>
      <c r="H693" s="7" t="s">
        <v>5631</v>
      </c>
      <c r="I693" s="6" t="s">
        <v>5631</v>
      </c>
      <c r="J693" s="6" t="s">
        <v>1409</v>
      </c>
    </row>
    <row r="694" spans="1:10" ht="15" customHeight="1">
      <c r="A694" s="7" t="s">
        <v>3459</v>
      </c>
      <c r="B694" s="7" t="s">
        <v>3191</v>
      </c>
      <c r="C694" s="7" t="s">
        <v>4463</v>
      </c>
      <c r="D694" s="11">
        <v>0</v>
      </c>
      <c r="E694" s="12">
        <v>0</v>
      </c>
      <c r="F694" s="8">
        <v>321862</v>
      </c>
      <c r="G694" s="11">
        <v>321862</v>
      </c>
      <c r="H694" s="7" t="s">
        <v>5631</v>
      </c>
      <c r="I694" s="6" t="s">
        <v>5631</v>
      </c>
      <c r="J694" s="6" t="s">
        <v>3082</v>
      </c>
    </row>
    <row r="695" spans="1:10" ht="15" customHeight="1">
      <c r="A695" s="7" t="s">
        <v>3459</v>
      </c>
      <c r="B695" s="7" t="s">
        <v>5571</v>
      </c>
      <c r="C695" s="7" t="s">
        <v>4463</v>
      </c>
      <c r="D695" s="11">
        <v>0</v>
      </c>
      <c r="E695" s="12">
        <v>0</v>
      </c>
      <c r="F695" s="8">
        <v>384617</v>
      </c>
      <c r="G695" s="11">
        <v>384617</v>
      </c>
      <c r="H695" s="7" t="s">
        <v>5631</v>
      </c>
      <c r="I695" s="6" t="s">
        <v>5631</v>
      </c>
      <c r="J695" s="6" t="s">
        <v>4673</v>
      </c>
    </row>
    <row r="696" spans="1:10" ht="15" customHeight="1">
      <c r="A696" s="7" t="s">
        <v>3983</v>
      </c>
      <c r="B696" s="7" t="s">
        <v>3263</v>
      </c>
      <c r="C696" s="7" t="s">
        <v>4463</v>
      </c>
      <c r="D696" s="11">
        <v>0</v>
      </c>
      <c r="E696" s="12">
        <v>0</v>
      </c>
      <c r="F696" s="8">
        <v>26291</v>
      </c>
      <c r="G696" s="11">
        <v>26291</v>
      </c>
      <c r="H696" s="7" t="s">
        <v>5631</v>
      </c>
      <c r="I696" s="6" t="s">
        <v>5631</v>
      </c>
      <c r="J696" s="6" t="s">
        <v>2758</v>
      </c>
    </row>
    <row r="697" spans="1:10" ht="15" customHeight="1">
      <c r="A697" s="7" t="s">
        <v>3983</v>
      </c>
      <c r="B697" s="7" t="s">
        <v>4154</v>
      </c>
      <c r="C697" s="7" t="s">
        <v>4463</v>
      </c>
      <c r="D697" s="11">
        <v>0</v>
      </c>
      <c r="E697" s="12">
        <v>0</v>
      </c>
      <c r="F697" s="8">
        <v>34649</v>
      </c>
      <c r="G697" s="11">
        <v>34649</v>
      </c>
      <c r="H697" s="7" t="s">
        <v>5631</v>
      </c>
      <c r="I697" s="6" t="s">
        <v>5631</v>
      </c>
      <c r="J697" s="6" t="s">
        <v>1119</v>
      </c>
    </row>
    <row r="698" spans="1:10" ht="15" customHeight="1">
      <c r="A698" s="7" t="s">
        <v>5028</v>
      </c>
      <c r="B698" s="7" t="s">
        <v>4380</v>
      </c>
      <c r="C698" s="7" t="s">
        <v>740</v>
      </c>
      <c r="D698" s="11">
        <v>0</v>
      </c>
      <c r="E698" s="12">
        <v>0</v>
      </c>
      <c r="F698" s="8">
        <v>29077</v>
      </c>
      <c r="G698" s="11">
        <v>29077</v>
      </c>
      <c r="H698" s="7" t="s">
        <v>5631</v>
      </c>
      <c r="I698" s="6" t="s">
        <v>5631</v>
      </c>
      <c r="J698" s="6" t="s">
        <v>1839</v>
      </c>
    </row>
    <row r="699" spans="1:10" ht="15" customHeight="1">
      <c r="A699" s="7" t="s">
        <v>5028</v>
      </c>
      <c r="B699" s="7" t="s">
        <v>3758</v>
      </c>
      <c r="C699" s="7" t="s">
        <v>740</v>
      </c>
      <c r="D699" s="11">
        <v>0</v>
      </c>
      <c r="E699" s="12">
        <v>0</v>
      </c>
      <c r="F699" s="8">
        <v>36222</v>
      </c>
      <c r="G699" s="11">
        <v>36222</v>
      </c>
      <c r="H699" s="7" t="s">
        <v>5631</v>
      </c>
      <c r="I699" s="6" t="s">
        <v>5631</v>
      </c>
      <c r="J699" s="6" t="s">
        <v>701</v>
      </c>
    </row>
    <row r="700" spans="1:10" ht="15" customHeight="1">
      <c r="A700" s="7" t="s">
        <v>5028</v>
      </c>
      <c r="B700" s="7" t="s">
        <v>4643</v>
      </c>
      <c r="C700" s="7" t="s">
        <v>740</v>
      </c>
      <c r="D700" s="11">
        <v>0</v>
      </c>
      <c r="E700" s="12">
        <v>0</v>
      </c>
      <c r="F700" s="8">
        <v>40986</v>
      </c>
      <c r="G700" s="11">
        <v>40986</v>
      </c>
      <c r="H700" s="7" t="s">
        <v>5631</v>
      </c>
      <c r="I700" s="6" t="s">
        <v>5631</v>
      </c>
      <c r="J700" s="6" t="s">
        <v>789</v>
      </c>
    </row>
    <row r="701" spans="1:10" ht="15" customHeight="1">
      <c r="A701" s="7" t="s">
        <v>5028</v>
      </c>
      <c r="B701" s="7" t="s">
        <v>5264</v>
      </c>
      <c r="C701" s="7" t="s">
        <v>740</v>
      </c>
      <c r="D701" s="11">
        <v>0</v>
      </c>
      <c r="E701" s="12">
        <v>0</v>
      </c>
      <c r="F701" s="8">
        <v>48812</v>
      </c>
      <c r="G701" s="11">
        <v>48812</v>
      </c>
      <c r="H701" s="7" t="s">
        <v>5631</v>
      </c>
      <c r="I701" s="6" t="s">
        <v>5631</v>
      </c>
      <c r="J701" s="6" t="s">
        <v>3514</v>
      </c>
    </row>
    <row r="702" spans="1:10" ht="15" customHeight="1">
      <c r="A702" s="7" t="s">
        <v>5028</v>
      </c>
      <c r="B702" s="7" t="s">
        <v>4714</v>
      </c>
      <c r="C702" s="7" t="s">
        <v>740</v>
      </c>
      <c r="D702" s="11">
        <v>0</v>
      </c>
      <c r="E702" s="12">
        <v>0</v>
      </c>
      <c r="F702" s="8">
        <v>60174</v>
      </c>
      <c r="G702" s="11">
        <v>60174</v>
      </c>
      <c r="H702" s="7" t="s">
        <v>5631</v>
      </c>
      <c r="I702" s="6" t="s">
        <v>5631</v>
      </c>
      <c r="J702" s="6" t="s">
        <v>2200</v>
      </c>
    </row>
    <row r="703" spans="1:10" ht="15" customHeight="1">
      <c r="A703" s="7" t="s">
        <v>5028</v>
      </c>
      <c r="B703" s="7" t="s">
        <v>4091</v>
      </c>
      <c r="C703" s="7" t="s">
        <v>740</v>
      </c>
      <c r="D703" s="11">
        <v>0</v>
      </c>
      <c r="E703" s="12">
        <v>0</v>
      </c>
      <c r="F703" s="8">
        <v>77426</v>
      </c>
      <c r="G703" s="11">
        <v>77426</v>
      </c>
      <c r="H703" s="7" t="s">
        <v>5631</v>
      </c>
      <c r="I703" s="6" t="s">
        <v>5631</v>
      </c>
      <c r="J703" s="6" t="s">
        <v>2646</v>
      </c>
    </row>
    <row r="704" spans="1:10" ht="15" customHeight="1">
      <c r="A704" s="7" t="s">
        <v>5028</v>
      </c>
      <c r="B704" s="7" t="s">
        <v>3568</v>
      </c>
      <c r="C704" s="7" t="s">
        <v>740</v>
      </c>
      <c r="D704" s="11">
        <v>0</v>
      </c>
      <c r="E704" s="12">
        <v>0</v>
      </c>
      <c r="F704" s="8">
        <v>106041</v>
      </c>
      <c r="G704" s="11">
        <v>106041</v>
      </c>
      <c r="H704" s="7" t="s">
        <v>5631</v>
      </c>
      <c r="I704" s="6" t="s">
        <v>5631</v>
      </c>
      <c r="J704" s="6" t="s">
        <v>1746</v>
      </c>
    </row>
    <row r="705" spans="1:10" ht="15" customHeight="1">
      <c r="A705" s="7" t="s">
        <v>5028</v>
      </c>
      <c r="B705" s="7" t="s">
        <v>1298</v>
      </c>
      <c r="C705" s="7" t="s">
        <v>740</v>
      </c>
      <c r="D705" s="11">
        <v>0</v>
      </c>
      <c r="E705" s="12">
        <v>0</v>
      </c>
      <c r="F705" s="8">
        <v>140967</v>
      </c>
      <c r="G705" s="11">
        <v>140967</v>
      </c>
      <c r="H705" s="7" t="s">
        <v>5631</v>
      </c>
      <c r="I705" s="6" t="s">
        <v>5631</v>
      </c>
      <c r="J705" s="6" t="s">
        <v>5582</v>
      </c>
    </row>
    <row r="706" spans="1:10" ht="15" customHeight="1">
      <c r="A706" s="7" t="s">
        <v>5028</v>
      </c>
      <c r="B706" s="7" t="s">
        <v>1693</v>
      </c>
      <c r="C706" s="7" t="s">
        <v>740</v>
      </c>
      <c r="D706" s="11">
        <v>0</v>
      </c>
      <c r="E706" s="12">
        <v>0</v>
      </c>
      <c r="F706" s="8">
        <v>179259</v>
      </c>
      <c r="G706" s="11">
        <v>179259</v>
      </c>
      <c r="H706" s="7" t="s">
        <v>5631</v>
      </c>
      <c r="I706" s="6" t="s">
        <v>5631</v>
      </c>
      <c r="J706" s="6" t="s">
        <v>3214</v>
      </c>
    </row>
    <row r="707" spans="1:10" ht="15" customHeight="1">
      <c r="A707" s="7" t="s">
        <v>5028</v>
      </c>
      <c r="B707" s="7" t="s">
        <v>556</v>
      </c>
      <c r="C707" s="7" t="s">
        <v>740</v>
      </c>
      <c r="D707" s="11">
        <v>0</v>
      </c>
      <c r="E707" s="12">
        <v>0</v>
      </c>
      <c r="F707" s="8">
        <v>249111</v>
      </c>
      <c r="G707" s="11">
        <v>249111</v>
      </c>
      <c r="H707" s="7" t="s">
        <v>5631</v>
      </c>
      <c r="I707" s="6" t="s">
        <v>5631</v>
      </c>
      <c r="J707" s="6" t="s">
        <v>2533</v>
      </c>
    </row>
    <row r="708" spans="1:10" ht="15" customHeight="1">
      <c r="A708" s="7" t="s">
        <v>5028</v>
      </c>
      <c r="B708" s="7" t="s">
        <v>894</v>
      </c>
      <c r="C708" s="7" t="s">
        <v>740</v>
      </c>
      <c r="D708" s="11">
        <v>0</v>
      </c>
      <c r="E708" s="12">
        <v>0</v>
      </c>
      <c r="F708" s="8">
        <v>254070</v>
      </c>
      <c r="G708" s="11">
        <v>254070</v>
      </c>
      <c r="H708" s="7" t="s">
        <v>5631</v>
      </c>
      <c r="I708" s="6" t="s">
        <v>5631</v>
      </c>
      <c r="J708" s="6" t="s">
        <v>1518</v>
      </c>
    </row>
    <row r="709" spans="1:10" ht="15" customHeight="1">
      <c r="A709" s="7" t="s">
        <v>5028</v>
      </c>
      <c r="B709" s="7" t="s">
        <v>826</v>
      </c>
      <c r="C709" s="7" t="s">
        <v>740</v>
      </c>
      <c r="D709" s="11">
        <v>0</v>
      </c>
      <c r="E709" s="12">
        <v>0</v>
      </c>
      <c r="F709" s="8">
        <v>312987</v>
      </c>
      <c r="G709" s="11">
        <v>312987</v>
      </c>
      <c r="H709" s="7" t="s">
        <v>5631</v>
      </c>
      <c r="I709" s="6" t="s">
        <v>5631</v>
      </c>
      <c r="J709" s="6" t="s">
        <v>3801</v>
      </c>
    </row>
    <row r="710" spans="1:10" ht="15" customHeight="1">
      <c r="A710" s="7" t="s">
        <v>5028</v>
      </c>
      <c r="B710" s="7" t="s">
        <v>675</v>
      </c>
      <c r="C710" s="7" t="s">
        <v>740</v>
      </c>
      <c r="D710" s="11">
        <v>0</v>
      </c>
      <c r="E710" s="12">
        <v>0</v>
      </c>
      <c r="F710" s="8">
        <v>363568</v>
      </c>
      <c r="G710" s="11">
        <v>363568</v>
      </c>
      <c r="H710" s="7" t="s">
        <v>5631</v>
      </c>
      <c r="I710" s="6" t="s">
        <v>5631</v>
      </c>
      <c r="J710" s="6" t="s">
        <v>3307</v>
      </c>
    </row>
    <row r="711" spans="1:10" ht="15" customHeight="1">
      <c r="A711" s="7" t="s">
        <v>5028</v>
      </c>
      <c r="B711" s="7" t="s">
        <v>1676</v>
      </c>
      <c r="C711" s="7" t="s">
        <v>740</v>
      </c>
      <c r="D711" s="11">
        <v>0</v>
      </c>
      <c r="E711" s="12">
        <v>0</v>
      </c>
      <c r="F711" s="8">
        <v>381724</v>
      </c>
      <c r="G711" s="11">
        <v>381724</v>
      </c>
      <c r="H711" s="7" t="s">
        <v>5631</v>
      </c>
      <c r="I711" s="6" t="s">
        <v>5631</v>
      </c>
      <c r="J711" s="6" t="s">
        <v>3883</v>
      </c>
    </row>
    <row r="712" spans="1:10" ht="15" customHeight="1">
      <c r="A712" s="7" t="s">
        <v>5028</v>
      </c>
      <c r="B712" s="7" t="s">
        <v>2615</v>
      </c>
      <c r="C712" s="7" t="s">
        <v>740</v>
      </c>
      <c r="D712" s="11">
        <v>0</v>
      </c>
      <c r="E712" s="12">
        <v>0</v>
      </c>
      <c r="F712" s="8">
        <v>471291</v>
      </c>
      <c r="G712" s="11">
        <v>471291</v>
      </c>
      <c r="H712" s="7" t="s">
        <v>5631</v>
      </c>
      <c r="I712" s="6" t="s">
        <v>5631</v>
      </c>
      <c r="J712" s="6" t="s">
        <v>3395</v>
      </c>
    </row>
    <row r="713" spans="1:10" ht="15" customHeight="1">
      <c r="A713" s="7" t="s">
        <v>5028</v>
      </c>
      <c r="B713" s="7" t="s">
        <v>2414</v>
      </c>
      <c r="C713" s="7" t="s">
        <v>740</v>
      </c>
      <c r="D713" s="11">
        <v>0</v>
      </c>
      <c r="E713" s="12">
        <v>0</v>
      </c>
      <c r="F713" s="8">
        <v>579014</v>
      </c>
      <c r="G713" s="11">
        <v>579014</v>
      </c>
      <c r="H713" s="7" t="s">
        <v>5631</v>
      </c>
      <c r="I713" s="6" t="s">
        <v>5631</v>
      </c>
      <c r="J713" s="6" t="s">
        <v>5477</v>
      </c>
    </row>
    <row r="714" spans="1:10" ht="15" customHeight="1">
      <c r="A714" s="7" t="s">
        <v>1804</v>
      </c>
      <c r="B714" s="7" t="s">
        <v>1874</v>
      </c>
      <c r="C714" s="7" t="s">
        <v>740</v>
      </c>
      <c r="D714" s="11">
        <v>0</v>
      </c>
      <c r="E714" s="12">
        <v>0</v>
      </c>
      <c r="F714" s="8">
        <v>562656</v>
      </c>
      <c r="G714" s="11">
        <v>562656</v>
      </c>
      <c r="H714" s="7" t="s">
        <v>5631</v>
      </c>
      <c r="I714" s="6" t="s">
        <v>5631</v>
      </c>
      <c r="J714" s="6" t="s">
        <v>1941</v>
      </c>
    </row>
    <row r="715" spans="1:10" ht="15" customHeight="1">
      <c r="A715" s="7" t="s">
        <v>1804</v>
      </c>
      <c r="B715" s="7" t="s">
        <v>1532</v>
      </c>
      <c r="C715" s="7" t="s">
        <v>740</v>
      </c>
      <c r="D715" s="11">
        <v>0</v>
      </c>
      <c r="E715" s="12">
        <v>0</v>
      </c>
      <c r="F715" s="8">
        <v>753321</v>
      </c>
      <c r="G715" s="11">
        <v>753321</v>
      </c>
      <c r="H715" s="7" t="s">
        <v>5631</v>
      </c>
      <c r="I715" s="6" t="s">
        <v>5631</v>
      </c>
      <c r="J715" s="6" t="s">
        <v>996</v>
      </c>
    </row>
    <row r="716" spans="1:10" ht="15" customHeight="1">
      <c r="A716" s="7" t="s">
        <v>1804</v>
      </c>
      <c r="B716" s="7" t="s">
        <v>3967</v>
      </c>
      <c r="C716" s="7" t="s">
        <v>740</v>
      </c>
      <c r="D716" s="11">
        <v>0</v>
      </c>
      <c r="E716" s="12">
        <v>0</v>
      </c>
      <c r="F716" s="8">
        <v>795900</v>
      </c>
      <c r="G716" s="11">
        <v>795900</v>
      </c>
      <c r="H716" s="7" t="s">
        <v>5631</v>
      </c>
      <c r="I716" s="6" t="s">
        <v>5631</v>
      </c>
      <c r="J716" s="6" t="s">
        <v>184</v>
      </c>
    </row>
    <row r="717" spans="1:10" ht="15" customHeight="1">
      <c r="A717" s="7" t="s">
        <v>1804</v>
      </c>
      <c r="B717" s="7" t="s">
        <v>2754</v>
      </c>
      <c r="C717" s="7" t="s">
        <v>740</v>
      </c>
      <c r="D717" s="11">
        <v>0</v>
      </c>
      <c r="E717" s="12">
        <v>0</v>
      </c>
      <c r="F717" s="8">
        <v>863278</v>
      </c>
      <c r="G717" s="11">
        <v>863278</v>
      </c>
      <c r="H717" s="7" t="s">
        <v>5631</v>
      </c>
      <c r="I717" s="6" t="s">
        <v>5631</v>
      </c>
      <c r="J717" s="6" t="s">
        <v>3170</v>
      </c>
    </row>
    <row r="718" spans="1:10" ht="15" customHeight="1">
      <c r="A718" s="7" t="s">
        <v>1804</v>
      </c>
      <c r="B718" s="7" t="s">
        <v>4339</v>
      </c>
      <c r="C718" s="7" t="s">
        <v>740</v>
      </c>
      <c r="D718" s="11">
        <v>0</v>
      </c>
      <c r="E718" s="12">
        <v>0</v>
      </c>
      <c r="F718" s="8">
        <v>929684</v>
      </c>
      <c r="G718" s="11">
        <v>929684</v>
      </c>
      <c r="H718" s="7" t="s">
        <v>5631</v>
      </c>
      <c r="I718" s="6" t="s">
        <v>5631</v>
      </c>
      <c r="J718" s="6" t="s">
        <v>1138</v>
      </c>
    </row>
    <row r="719" spans="1:10" ht="15" customHeight="1">
      <c r="A719" s="7" t="s">
        <v>1804</v>
      </c>
      <c r="B719" s="7" t="s">
        <v>4216</v>
      </c>
      <c r="C719" s="7" t="s">
        <v>740</v>
      </c>
      <c r="D719" s="11">
        <v>0</v>
      </c>
      <c r="E719" s="12">
        <v>0</v>
      </c>
      <c r="F719" s="8">
        <v>996090</v>
      </c>
      <c r="G719" s="11">
        <v>996090</v>
      </c>
      <c r="H719" s="7" t="s">
        <v>5631</v>
      </c>
      <c r="I719" s="6" t="s">
        <v>5631</v>
      </c>
      <c r="J719" s="6" t="s">
        <v>3521</v>
      </c>
    </row>
    <row r="720" spans="1:10" ht="15" customHeight="1">
      <c r="A720" s="7" t="s">
        <v>1804</v>
      </c>
      <c r="B720" s="7" t="s">
        <v>2981</v>
      </c>
      <c r="C720" s="7" t="s">
        <v>740</v>
      </c>
      <c r="D720" s="11">
        <v>0</v>
      </c>
      <c r="E720" s="12">
        <v>0</v>
      </c>
      <c r="F720" s="8">
        <v>1062496</v>
      </c>
      <c r="G720" s="11">
        <v>1062496</v>
      </c>
      <c r="H720" s="7" t="s">
        <v>5631</v>
      </c>
      <c r="I720" s="6" t="s">
        <v>5631</v>
      </c>
      <c r="J720" s="6" t="s">
        <v>708</v>
      </c>
    </row>
    <row r="721" spans="1:10" ht="15" customHeight="1">
      <c r="A721" s="7" t="s">
        <v>2417</v>
      </c>
      <c r="B721" s="7" t="s">
        <v>4470</v>
      </c>
      <c r="C721" s="7" t="s">
        <v>3317</v>
      </c>
      <c r="D721" s="11">
        <v>0</v>
      </c>
      <c r="E721" s="12">
        <v>123642</v>
      </c>
      <c r="F721" s="8">
        <v>0</v>
      </c>
      <c r="G721" s="11">
        <v>123642</v>
      </c>
      <c r="H721" s="7" t="s">
        <v>5631</v>
      </c>
      <c r="I721" s="6" t="s">
        <v>5388</v>
      </c>
      <c r="J721" s="6" t="s">
        <v>3230</v>
      </c>
    </row>
    <row r="722" spans="1:10" ht="15" customHeight="1">
      <c r="A722" s="7" t="s">
        <v>5395</v>
      </c>
      <c r="B722" s="7" t="s">
        <v>4470</v>
      </c>
      <c r="C722" s="7" t="s">
        <v>3317</v>
      </c>
      <c r="D722" s="11">
        <v>0</v>
      </c>
      <c r="E722" s="12">
        <v>115755</v>
      </c>
      <c r="F722" s="8">
        <v>0</v>
      </c>
      <c r="G722" s="11">
        <v>115755</v>
      </c>
      <c r="H722" s="7" t="s">
        <v>5631</v>
      </c>
      <c r="I722" s="6" t="s">
        <v>1306</v>
      </c>
      <c r="J722" s="6" t="s">
        <v>63</v>
      </c>
    </row>
    <row r="723" spans="1:10" ht="15" customHeight="1">
      <c r="A723" s="7" t="s">
        <v>1440</v>
      </c>
      <c r="B723" s="7" t="s">
        <v>4470</v>
      </c>
      <c r="C723" s="7" t="s">
        <v>3317</v>
      </c>
      <c r="D723" s="11">
        <v>0</v>
      </c>
      <c r="E723" s="12">
        <v>88379</v>
      </c>
      <c r="F723" s="8">
        <v>0</v>
      </c>
      <c r="G723" s="11">
        <v>88379</v>
      </c>
      <c r="H723" s="7" t="s">
        <v>5631</v>
      </c>
      <c r="I723" s="6" t="s">
        <v>3795</v>
      </c>
      <c r="J723" s="6" t="s">
        <v>3203</v>
      </c>
    </row>
    <row r="724" spans="1:10" ht="15" customHeight="1">
      <c r="A724" s="7" t="s">
        <v>968</v>
      </c>
      <c r="B724" s="7" t="s">
        <v>4470</v>
      </c>
      <c r="C724" s="7" t="s">
        <v>3317</v>
      </c>
      <c r="D724" s="11">
        <v>0</v>
      </c>
      <c r="E724" s="12">
        <v>107255</v>
      </c>
      <c r="F724" s="8">
        <v>0</v>
      </c>
      <c r="G724" s="11">
        <v>107255</v>
      </c>
      <c r="H724" s="7" t="s">
        <v>5631</v>
      </c>
      <c r="I724" s="6" t="s">
        <v>5176</v>
      </c>
      <c r="J724" s="6" t="s">
        <v>4927</v>
      </c>
    </row>
    <row r="725" spans="1:10" ht="15" customHeight="1">
      <c r="A725" s="7" t="s">
        <v>2510</v>
      </c>
      <c r="B725" s="7" t="s">
        <v>4470</v>
      </c>
      <c r="C725" s="7" t="s">
        <v>3317</v>
      </c>
      <c r="D725" s="11">
        <v>0</v>
      </c>
      <c r="E725" s="12">
        <v>123810</v>
      </c>
      <c r="F725" s="8">
        <v>0</v>
      </c>
      <c r="G725" s="11">
        <v>123810</v>
      </c>
      <c r="H725" s="7" t="s">
        <v>5631</v>
      </c>
      <c r="I725" s="6" t="s">
        <v>4988</v>
      </c>
      <c r="J725" s="6" t="s">
        <v>1988</v>
      </c>
    </row>
    <row r="726" spans="1:10" ht="15" customHeight="1">
      <c r="A726" s="7" t="s">
        <v>351</v>
      </c>
      <c r="B726" s="7" t="s">
        <v>4470</v>
      </c>
      <c r="C726" s="7" t="s">
        <v>3317</v>
      </c>
      <c r="D726" s="11">
        <v>0</v>
      </c>
      <c r="E726" s="12">
        <v>117463</v>
      </c>
      <c r="F726" s="8">
        <v>0</v>
      </c>
      <c r="G726" s="11">
        <v>117463</v>
      </c>
      <c r="H726" s="7" t="s">
        <v>5631</v>
      </c>
      <c r="I726" s="6" t="s">
        <v>5056</v>
      </c>
      <c r="J726" s="6" t="s">
        <v>2435</v>
      </c>
    </row>
    <row r="727" spans="1:10" ht="15" customHeight="1">
      <c r="A727" s="7" t="s">
        <v>4112</v>
      </c>
      <c r="B727" s="7" t="s">
        <v>4470</v>
      </c>
      <c r="C727" s="7" t="s">
        <v>3317</v>
      </c>
      <c r="D727" s="11">
        <v>0</v>
      </c>
      <c r="E727" s="12">
        <v>104482</v>
      </c>
      <c r="F727" s="8">
        <v>0</v>
      </c>
      <c r="G727" s="11">
        <v>104482</v>
      </c>
      <c r="H727" s="7" t="s">
        <v>5631</v>
      </c>
      <c r="I727" s="6" t="s">
        <v>2561</v>
      </c>
      <c r="J727" s="6" t="s">
        <v>4683</v>
      </c>
    </row>
    <row r="728" spans="1:10" ht="15" customHeight="1">
      <c r="A728" s="7" t="s">
        <v>960</v>
      </c>
      <c r="B728" s="7" t="s">
        <v>4470</v>
      </c>
      <c r="C728" s="7" t="s">
        <v>3317</v>
      </c>
      <c r="D728" s="11">
        <v>0</v>
      </c>
      <c r="E728" s="12">
        <v>106921</v>
      </c>
      <c r="F728" s="8">
        <v>0</v>
      </c>
      <c r="G728" s="11">
        <v>106921</v>
      </c>
      <c r="H728" s="7" t="s">
        <v>5631</v>
      </c>
      <c r="I728" s="6" t="s">
        <v>4233</v>
      </c>
      <c r="J728" s="6" t="s">
        <v>1504</v>
      </c>
    </row>
    <row r="729" spans="1:10" ht="15" customHeight="1">
      <c r="A729" s="7" t="s">
        <v>1104</v>
      </c>
      <c r="B729" s="7" t="s">
        <v>2130</v>
      </c>
      <c r="C729" s="7" t="s">
        <v>5605</v>
      </c>
      <c r="D729" s="11">
        <v>0</v>
      </c>
      <c r="E729" s="12">
        <v>0</v>
      </c>
      <c r="F729" s="8">
        <v>0</v>
      </c>
      <c r="G729" s="11">
        <v>0</v>
      </c>
      <c r="H729" s="7" t="s">
        <v>5631</v>
      </c>
      <c r="I729" s="6" t="s">
        <v>5631</v>
      </c>
      <c r="J729" s="6" t="s">
        <v>2941</v>
      </c>
    </row>
    <row r="730" spans="1:10" ht="15" customHeight="1">
      <c r="A730" s="7" t="s">
        <v>3250</v>
      </c>
      <c r="B730" s="7" t="s">
        <v>4283</v>
      </c>
      <c r="C730" s="7" t="s">
        <v>5542</v>
      </c>
      <c r="D730" s="11">
        <v>1399</v>
      </c>
      <c r="E730" s="12">
        <v>0</v>
      </c>
      <c r="F730" s="8">
        <v>0</v>
      </c>
      <c r="G730" s="11">
        <v>1399</v>
      </c>
      <c r="H730" s="7" t="s">
        <v>5631</v>
      </c>
      <c r="I730" s="6" t="s">
        <v>5631</v>
      </c>
      <c r="J730" s="6" t="s">
        <v>4799</v>
      </c>
    </row>
    <row r="731" spans="1:10" ht="15" customHeight="1">
      <c r="A731" s="7" t="s">
        <v>2171</v>
      </c>
      <c r="B731" s="7" t="s">
        <v>4283</v>
      </c>
      <c r="C731" s="7" t="s">
        <v>5542</v>
      </c>
      <c r="D731" s="11">
        <v>1223</v>
      </c>
      <c r="E731" s="12">
        <v>0</v>
      </c>
      <c r="F731" s="8">
        <v>0</v>
      </c>
      <c r="G731" s="11">
        <v>1223</v>
      </c>
      <c r="H731" s="7" t="s">
        <v>5631</v>
      </c>
      <c r="I731" s="6" t="s">
        <v>5631</v>
      </c>
      <c r="J731" s="6" t="s">
        <v>1155</v>
      </c>
    </row>
    <row r="732" spans="1:10" ht="15" customHeight="1">
      <c r="A732" s="7" t="s">
        <v>5541</v>
      </c>
      <c r="B732" s="7" t="s">
        <v>3824</v>
      </c>
      <c r="C732" s="7" t="s">
        <v>5542</v>
      </c>
      <c r="D732" s="11">
        <v>744</v>
      </c>
      <c r="E732" s="12">
        <v>0</v>
      </c>
      <c r="F732" s="8">
        <v>0</v>
      </c>
      <c r="G732" s="11">
        <v>744</v>
      </c>
      <c r="H732" s="7" t="s">
        <v>5631</v>
      </c>
      <c r="I732" s="6" t="s">
        <v>5631</v>
      </c>
      <c r="J732" s="6" t="s">
        <v>4661</v>
      </c>
    </row>
    <row r="733" spans="1:10" ht="15" customHeight="1">
      <c r="A733" s="7" t="s">
        <v>1225</v>
      </c>
      <c r="B733" s="7" t="s">
        <v>4998</v>
      </c>
      <c r="C733" s="7" t="s">
        <v>1035</v>
      </c>
      <c r="D733" s="11">
        <v>22000</v>
      </c>
      <c r="E733" s="12">
        <v>0</v>
      </c>
      <c r="F733" s="8">
        <v>0</v>
      </c>
      <c r="G733" s="11">
        <v>22000</v>
      </c>
      <c r="H733" s="7" t="s">
        <v>5631</v>
      </c>
      <c r="I733" s="6" t="s">
        <v>5631</v>
      </c>
      <c r="J733" s="6" t="s">
        <v>2578</v>
      </c>
    </row>
    <row r="734" spans="1:10" ht="15" customHeight="1">
      <c r="A734" s="7" t="s">
        <v>1225</v>
      </c>
      <c r="B734" s="7" t="s">
        <v>5446</v>
      </c>
      <c r="C734" s="7" t="s">
        <v>1035</v>
      </c>
      <c r="D734" s="11">
        <v>51000</v>
      </c>
      <c r="E734" s="12">
        <v>0</v>
      </c>
      <c r="F734" s="8">
        <v>0</v>
      </c>
      <c r="G734" s="11">
        <v>51000</v>
      </c>
      <c r="H734" s="7" t="s">
        <v>5631</v>
      </c>
      <c r="I734" s="6" t="s">
        <v>5631</v>
      </c>
      <c r="J734" s="6" t="s">
        <v>4562</v>
      </c>
    </row>
    <row r="735" spans="1:10" ht="15" customHeight="1">
      <c r="A735" s="7" t="s">
        <v>1225</v>
      </c>
      <c r="B735" s="7" t="s">
        <v>1569</v>
      </c>
      <c r="C735" s="7" t="s">
        <v>1035</v>
      </c>
      <c r="D735" s="11">
        <v>61500</v>
      </c>
      <c r="E735" s="12">
        <v>0</v>
      </c>
      <c r="F735" s="8">
        <v>0</v>
      </c>
      <c r="G735" s="11">
        <v>61500</v>
      </c>
      <c r="H735" s="7" t="s">
        <v>5631</v>
      </c>
      <c r="I735" s="6" t="s">
        <v>5631</v>
      </c>
      <c r="J735" s="6" t="s">
        <v>1964</v>
      </c>
    </row>
    <row r="736" spans="1:10" ht="15" customHeight="1">
      <c r="A736" s="7" t="s">
        <v>1225</v>
      </c>
      <c r="B736" s="7" t="s">
        <v>1600</v>
      </c>
      <c r="C736" s="7" t="s">
        <v>1035</v>
      </c>
      <c r="D736" s="11">
        <v>144000</v>
      </c>
      <c r="E736" s="12">
        <v>0</v>
      </c>
      <c r="F736" s="8">
        <v>0</v>
      </c>
      <c r="G736" s="11">
        <v>144000</v>
      </c>
      <c r="H736" s="7" t="s">
        <v>5631</v>
      </c>
      <c r="I736" s="6" t="s">
        <v>5631</v>
      </c>
      <c r="J736" s="6" t="s">
        <v>5515</v>
      </c>
    </row>
    <row r="737" spans="1:10" ht="15" customHeight="1">
      <c r="A737" s="7" t="s">
        <v>4025</v>
      </c>
      <c r="B737" s="7" t="s">
        <v>4998</v>
      </c>
      <c r="C737" s="7" t="s">
        <v>1035</v>
      </c>
      <c r="D737" s="11">
        <v>22000</v>
      </c>
      <c r="E737" s="12">
        <v>0</v>
      </c>
      <c r="F737" s="8">
        <v>0</v>
      </c>
      <c r="G737" s="11">
        <v>22000</v>
      </c>
      <c r="H737" s="7" t="s">
        <v>5631</v>
      </c>
      <c r="I737" s="6" t="s">
        <v>5631</v>
      </c>
      <c r="J737" s="6" t="s">
        <v>374</v>
      </c>
    </row>
    <row r="738" spans="1:10" ht="15" customHeight="1">
      <c r="A738" s="7" t="s">
        <v>4025</v>
      </c>
      <c r="B738" s="7" t="s">
        <v>5446</v>
      </c>
      <c r="C738" s="7" t="s">
        <v>1035</v>
      </c>
      <c r="D738" s="11">
        <v>51000</v>
      </c>
      <c r="E738" s="12">
        <v>0</v>
      </c>
      <c r="F738" s="8">
        <v>0</v>
      </c>
      <c r="G738" s="11">
        <v>51000</v>
      </c>
      <c r="H738" s="7" t="s">
        <v>5631</v>
      </c>
      <c r="I738" s="6" t="s">
        <v>5631</v>
      </c>
      <c r="J738" s="6" t="s">
        <v>3673</v>
      </c>
    </row>
    <row r="739" spans="1:10" ht="15" customHeight="1">
      <c r="A739" s="7" t="s">
        <v>4025</v>
      </c>
      <c r="B739" s="7" t="s">
        <v>1569</v>
      </c>
      <c r="C739" s="7" t="s">
        <v>1035</v>
      </c>
      <c r="D739" s="11">
        <v>61500</v>
      </c>
      <c r="E739" s="12">
        <v>0</v>
      </c>
      <c r="F739" s="8">
        <v>0</v>
      </c>
      <c r="G739" s="11">
        <v>61500</v>
      </c>
      <c r="H739" s="7" t="s">
        <v>5631</v>
      </c>
      <c r="I739" s="6" t="s">
        <v>5631</v>
      </c>
      <c r="J739" s="6" t="s">
        <v>1361</v>
      </c>
    </row>
    <row r="740" spans="1:10" ht="15" customHeight="1">
      <c r="A740" s="7" t="s">
        <v>4025</v>
      </c>
      <c r="B740" s="7" t="s">
        <v>1600</v>
      </c>
      <c r="C740" s="7" t="s">
        <v>1035</v>
      </c>
      <c r="D740" s="11">
        <v>144000</v>
      </c>
      <c r="E740" s="12">
        <v>0</v>
      </c>
      <c r="F740" s="8">
        <v>0</v>
      </c>
      <c r="G740" s="11">
        <v>144000</v>
      </c>
      <c r="H740" s="7" t="s">
        <v>5631</v>
      </c>
      <c r="I740" s="6" t="s">
        <v>5631</v>
      </c>
      <c r="J740" s="6" t="s">
        <v>3426</v>
      </c>
    </row>
    <row r="741" spans="1:10" ht="15" customHeight="1">
      <c r="A741" s="7" t="s">
        <v>2251</v>
      </c>
      <c r="B741" s="7" t="s">
        <v>4998</v>
      </c>
      <c r="C741" s="7" t="s">
        <v>1035</v>
      </c>
      <c r="D741" s="11">
        <v>22000</v>
      </c>
      <c r="E741" s="12">
        <v>0</v>
      </c>
      <c r="F741" s="8">
        <v>0</v>
      </c>
      <c r="G741" s="11">
        <v>22000</v>
      </c>
      <c r="H741" s="7" t="s">
        <v>5631</v>
      </c>
      <c r="I741" s="6" t="s">
        <v>5631</v>
      </c>
      <c r="J741" s="6" t="s">
        <v>3671</v>
      </c>
    </row>
    <row r="742" spans="1:10" ht="15" customHeight="1">
      <c r="A742" s="7" t="s">
        <v>2251</v>
      </c>
      <c r="B742" s="7" t="s">
        <v>5446</v>
      </c>
      <c r="C742" s="7" t="s">
        <v>1035</v>
      </c>
      <c r="D742" s="11">
        <v>51000</v>
      </c>
      <c r="E742" s="12">
        <v>0</v>
      </c>
      <c r="F742" s="8">
        <v>0</v>
      </c>
      <c r="G742" s="11">
        <v>51000</v>
      </c>
      <c r="H742" s="7" t="s">
        <v>5631</v>
      </c>
      <c r="I742" s="6" t="s">
        <v>5631</v>
      </c>
      <c r="J742" s="6" t="s">
        <v>438</v>
      </c>
    </row>
    <row r="743" spans="1:10" ht="15" customHeight="1">
      <c r="A743" s="7" t="s">
        <v>2251</v>
      </c>
      <c r="B743" s="7" t="s">
        <v>1569</v>
      </c>
      <c r="C743" s="7" t="s">
        <v>1035</v>
      </c>
      <c r="D743" s="11">
        <v>61500</v>
      </c>
      <c r="E743" s="12">
        <v>0</v>
      </c>
      <c r="F743" s="8">
        <v>0</v>
      </c>
      <c r="G743" s="11">
        <v>61500</v>
      </c>
      <c r="H743" s="7" t="s">
        <v>5631</v>
      </c>
      <c r="I743" s="6" t="s">
        <v>5631</v>
      </c>
      <c r="J743" s="6" t="s">
        <v>2911</v>
      </c>
    </row>
    <row r="744" spans="1:10" ht="15" customHeight="1">
      <c r="A744" s="7" t="s">
        <v>2251</v>
      </c>
      <c r="B744" s="7" t="s">
        <v>1600</v>
      </c>
      <c r="C744" s="7" t="s">
        <v>1035</v>
      </c>
      <c r="D744" s="11">
        <v>144000</v>
      </c>
      <c r="E744" s="12">
        <v>0</v>
      </c>
      <c r="F744" s="8">
        <v>0</v>
      </c>
      <c r="G744" s="11">
        <v>144000</v>
      </c>
      <c r="H744" s="7" t="s">
        <v>5631</v>
      </c>
      <c r="I744" s="6" t="s">
        <v>5631</v>
      </c>
      <c r="J744" s="6" t="s">
        <v>883</v>
      </c>
    </row>
    <row r="745" spans="1:10" ht="15" customHeight="1">
      <c r="A745" s="7" t="s">
        <v>833</v>
      </c>
      <c r="B745" s="7" t="s">
        <v>4998</v>
      </c>
      <c r="C745" s="7" t="s">
        <v>1035</v>
      </c>
      <c r="D745" s="11">
        <v>22000</v>
      </c>
      <c r="E745" s="12">
        <v>0</v>
      </c>
      <c r="F745" s="8">
        <v>0</v>
      </c>
      <c r="G745" s="11">
        <v>22000</v>
      </c>
      <c r="H745" s="7" t="s">
        <v>5631</v>
      </c>
      <c r="I745" s="6" t="s">
        <v>5631</v>
      </c>
      <c r="J745" s="6" t="s">
        <v>4462</v>
      </c>
    </row>
    <row r="746" spans="1:10" ht="15" customHeight="1">
      <c r="A746" s="7" t="s">
        <v>833</v>
      </c>
      <c r="B746" s="7" t="s">
        <v>5446</v>
      </c>
      <c r="C746" s="7" t="s">
        <v>1035</v>
      </c>
      <c r="D746" s="11">
        <v>51000</v>
      </c>
      <c r="E746" s="12">
        <v>0</v>
      </c>
      <c r="F746" s="8">
        <v>0</v>
      </c>
      <c r="G746" s="11">
        <v>51000</v>
      </c>
      <c r="H746" s="7" t="s">
        <v>5631</v>
      </c>
      <c r="I746" s="6" t="s">
        <v>5631</v>
      </c>
      <c r="J746" s="6" t="s">
        <v>2597</v>
      </c>
    </row>
    <row r="747" spans="1:10" ht="15" customHeight="1">
      <c r="A747" s="7" t="s">
        <v>833</v>
      </c>
      <c r="B747" s="7" t="s">
        <v>1569</v>
      </c>
      <c r="C747" s="7" t="s">
        <v>1035</v>
      </c>
      <c r="D747" s="11">
        <v>61500</v>
      </c>
      <c r="E747" s="12">
        <v>0</v>
      </c>
      <c r="F747" s="8">
        <v>0</v>
      </c>
      <c r="G747" s="11">
        <v>61500</v>
      </c>
      <c r="H747" s="7" t="s">
        <v>5631</v>
      </c>
      <c r="I747" s="6" t="s">
        <v>5631</v>
      </c>
      <c r="J747" s="6" t="s">
        <v>4949</v>
      </c>
    </row>
    <row r="748" spans="1:10" ht="15" customHeight="1">
      <c r="A748" s="7" t="s">
        <v>833</v>
      </c>
      <c r="B748" s="7" t="s">
        <v>1600</v>
      </c>
      <c r="C748" s="7" t="s">
        <v>1035</v>
      </c>
      <c r="D748" s="11">
        <v>144000</v>
      </c>
      <c r="E748" s="12">
        <v>0</v>
      </c>
      <c r="F748" s="8">
        <v>0</v>
      </c>
      <c r="G748" s="11">
        <v>144000</v>
      </c>
      <c r="H748" s="7" t="s">
        <v>5631</v>
      </c>
      <c r="I748" s="6" t="s">
        <v>5631</v>
      </c>
      <c r="J748" s="6" t="s">
        <v>1489</v>
      </c>
    </row>
  </sheetData>
  <mergeCells count="1">
    <mergeCell ref="G2:M2"/>
  </mergeCells>
  <phoneticPr fontId="2" type="noConversion"/>
  <pageMargins left="0.31496062992125984" right="0.31496062992125984" top="1" bottom="0.59055118110236215" header="0.5" footer="0.5"/>
  <pageSetup paperSize="9" orientation="portrait" r:id="rId1"/>
  <headerFooter alignWithMargins="0">
    <oddHeader>&amp;RPage : &amp;P/&amp;N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M47"/>
  <sheetViews>
    <sheetView showFormulas="1" view="pageBreakPreview" zoomScale="115" zoomScaleSheetLayoutView="115" workbookViewId="0">
      <selection activeCell="G31" sqref="G31"/>
    </sheetView>
  </sheetViews>
  <sheetFormatPr defaultRowHeight="15" customHeight="1"/>
  <cols>
    <col min="1" max="1" width="8.5" style="6" customWidth="1"/>
    <col min="2" max="2" width="5.5" style="6" customWidth="1"/>
    <col min="3" max="3" width="19.1640625" style="6" customWidth="1"/>
    <col min="4" max="4" width="21" style="6" customWidth="1"/>
    <col min="5" max="16384" width="9.33203125" style="6"/>
  </cols>
  <sheetData>
    <row r="1" spans="1:13" ht="15" customHeight="1">
      <c r="A1" s="6" t="s">
        <v>5084</v>
      </c>
    </row>
    <row r="2" spans="1:13" ht="15" customHeight="1">
      <c r="C2" s="17" t="s">
        <v>5633</v>
      </c>
      <c r="D2" s="17"/>
      <c r="E2" s="17"/>
      <c r="K2" s="17" t="s">
        <v>5633</v>
      </c>
      <c r="L2" s="17"/>
      <c r="M2" s="17"/>
    </row>
    <row r="3" spans="1:13" ht="15" customHeight="1">
      <c r="A3" s="3" t="s">
        <v>555</v>
      </c>
      <c r="B3" s="3" t="s">
        <v>4285</v>
      </c>
      <c r="C3" s="3" t="s">
        <v>1036</v>
      </c>
      <c r="D3" s="3" t="s">
        <v>1329</v>
      </c>
    </row>
    <row r="4" spans="1:13" ht="15" customHeight="1">
      <c r="A4" s="7" t="s">
        <v>3672</v>
      </c>
      <c r="B4" s="7" t="s">
        <v>1873</v>
      </c>
      <c r="C4" s="7" t="s">
        <v>5331</v>
      </c>
      <c r="D4" s="7" t="s">
        <v>5631</v>
      </c>
    </row>
    <row r="5" spans="1:13" ht="15" customHeight="1">
      <c r="A5" s="7" t="s">
        <v>3441</v>
      </c>
      <c r="B5" s="7"/>
      <c r="C5" s="7">
        <v>1099</v>
      </c>
      <c r="D5" s="7" t="s">
        <v>2389</v>
      </c>
    </row>
    <row r="6" spans="1:13" ht="15" customHeight="1">
      <c r="A6" s="7" t="s">
        <v>1231</v>
      </c>
      <c r="B6" s="7" t="s">
        <v>5536</v>
      </c>
      <c r="C6" s="7">
        <v>1099</v>
      </c>
      <c r="D6" s="7" t="s">
        <v>4788</v>
      </c>
    </row>
    <row r="7" spans="1:13" ht="15" customHeight="1">
      <c r="A7" s="7" t="s">
        <v>728</v>
      </c>
      <c r="B7" s="7" t="s">
        <v>5536</v>
      </c>
      <c r="C7" s="7">
        <v>0</v>
      </c>
      <c r="D7" s="7" t="s">
        <v>4624</v>
      </c>
    </row>
    <row r="8" spans="1:13" ht="15" customHeight="1">
      <c r="A8" s="7" t="s">
        <v>1476</v>
      </c>
      <c r="B8" s="7" t="s">
        <v>5536</v>
      </c>
      <c r="C8" s="7">
        <v>0</v>
      </c>
      <c r="D8" s="7" t="s">
        <v>3312</v>
      </c>
    </row>
    <row r="9" spans="1:13" ht="15" customHeight="1">
      <c r="A9" s="7" t="s">
        <v>2616</v>
      </c>
      <c r="B9" s="7" t="s">
        <v>5536</v>
      </c>
      <c r="C9" s="7">
        <v>0</v>
      </c>
      <c r="D9" s="7" t="s">
        <v>4996</v>
      </c>
    </row>
    <row r="10" spans="1:13" ht="15" customHeight="1">
      <c r="A10" s="7" t="s">
        <v>984</v>
      </c>
      <c r="B10" s="7" t="s">
        <v>5536</v>
      </c>
      <c r="C10" s="7">
        <v>0</v>
      </c>
      <c r="D10" s="7" t="s">
        <v>2446</v>
      </c>
    </row>
    <row r="11" spans="1:13" ht="15" customHeight="1">
      <c r="A11" s="7" t="s">
        <v>4060</v>
      </c>
      <c r="B11" s="7" t="s">
        <v>1873</v>
      </c>
      <c r="C11" s="7" t="s">
        <v>28</v>
      </c>
      <c r="D11" s="7" t="s">
        <v>4206</v>
      </c>
    </row>
    <row r="12" spans="1:13" ht="15" customHeight="1">
      <c r="A12" s="7" t="s">
        <v>24</v>
      </c>
      <c r="B12" s="7" t="s">
        <v>1873</v>
      </c>
      <c r="C12" s="7" t="s">
        <v>28</v>
      </c>
      <c r="D12" s="7" t="s">
        <v>1281</v>
      </c>
    </row>
    <row r="13" spans="1:13" ht="15" customHeight="1">
      <c r="A13" s="7" t="s">
        <v>3280</v>
      </c>
      <c r="B13" s="7" t="s">
        <v>1873</v>
      </c>
      <c r="C13" s="7" t="s">
        <v>2940</v>
      </c>
      <c r="D13" s="7" t="s">
        <v>4020</v>
      </c>
    </row>
    <row r="14" spans="1:13" ht="15" customHeight="1">
      <c r="A14" s="7" t="s">
        <v>293</v>
      </c>
      <c r="B14" s="7" t="s">
        <v>5536</v>
      </c>
      <c r="C14" s="7">
        <v>1.25</v>
      </c>
      <c r="D14" s="7" t="s">
        <v>4607</v>
      </c>
    </row>
    <row r="15" spans="1:13" ht="15" customHeight="1">
      <c r="A15" s="7" t="s">
        <v>3335</v>
      </c>
      <c r="B15" s="7" t="s">
        <v>5536</v>
      </c>
      <c r="C15" s="7">
        <v>1.071</v>
      </c>
      <c r="D15" s="7" t="s">
        <v>1983</v>
      </c>
    </row>
    <row r="16" spans="1:13" ht="15" customHeight="1">
      <c r="A16" s="7" t="s">
        <v>2829</v>
      </c>
      <c r="B16" s="7" t="s">
        <v>1873</v>
      </c>
      <c r="C16" s="7" t="s">
        <v>4900</v>
      </c>
      <c r="D16" s="7" t="s">
        <v>3636</v>
      </c>
    </row>
    <row r="17" spans="1:4" ht="15" customHeight="1">
      <c r="A17" s="7" t="s">
        <v>3664</v>
      </c>
      <c r="B17" s="7" t="s">
        <v>1873</v>
      </c>
      <c r="C17" s="7" t="s">
        <v>1615</v>
      </c>
      <c r="D17" s="7" t="s">
        <v>3810</v>
      </c>
    </row>
    <row r="18" spans="1:4" ht="15" customHeight="1">
      <c r="A18" s="7" t="s">
        <v>1154</v>
      </c>
      <c r="B18" s="7" t="s">
        <v>1873</v>
      </c>
      <c r="C18" s="7" t="s">
        <v>4900</v>
      </c>
      <c r="D18" s="7" t="s">
        <v>1045</v>
      </c>
    </row>
    <row r="19" spans="1:4" ht="15" customHeight="1">
      <c r="A19" s="7" t="s">
        <v>2073</v>
      </c>
      <c r="B19" s="7" t="s">
        <v>1873</v>
      </c>
      <c r="C19" s="10">
        <f t="shared" ref="C19:C24" si="0">25/20 * 16/12 * 1/8</f>
        <v>0.20833333333333334</v>
      </c>
      <c r="D19" s="7" t="s">
        <v>5230</v>
      </c>
    </row>
    <row r="20" spans="1:4" ht="15" customHeight="1">
      <c r="A20" s="7" t="s">
        <v>5115</v>
      </c>
      <c r="B20" s="7" t="s">
        <v>1873</v>
      </c>
      <c r="C20" s="10">
        <f t="shared" si="0"/>
        <v>0.20833333333333334</v>
      </c>
      <c r="D20" s="7" t="s">
        <v>1705</v>
      </c>
    </row>
    <row r="21" spans="1:4" ht="15" customHeight="1">
      <c r="A21" s="7" t="s">
        <v>536</v>
      </c>
      <c r="B21" s="7" t="s">
        <v>1873</v>
      </c>
      <c r="C21" s="10">
        <f t="shared" si="0"/>
        <v>0.20833333333333334</v>
      </c>
      <c r="D21" s="7" t="s">
        <v>3813</v>
      </c>
    </row>
    <row r="22" spans="1:4" ht="15" customHeight="1">
      <c r="A22" s="7" t="s">
        <v>1895</v>
      </c>
      <c r="B22" s="7" t="s">
        <v>1873</v>
      </c>
      <c r="C22" s="10">
        <f t="shared" si="0"/>
        <v>0.20833333333333334</v>
      </c>
      <c r="D22" s="7" t="s">
        <v>2392</v>
      </c>
    </row>
    <row r="23" spans="1:4" ht="15" customHeight="1">
      <c r="A23" s="7" t="s">
        <v>5206</v>
      </c>
      <c r="B23" s="7" t="s">
        <v>1873</v>
      </c>
      <c r="C23" s="10">
        <f t="shared" si="0"/>
        <v>0.20833333333333334</v>
      </c>
      <c r="D23" s="7" t="s">
        <v>4241</v>
      </c>
    </row>
    <row r="24" spans="1:4" ht="15" customHeight="1">
      <c r="A24" s="7" t="s">
        <v>2679</v>
      </c>
      <c r="B24" s="7" t="s">
        <v>1873</v>
      </c>
      <c r="C24" s="10">
        <f t="shared" si="0"/>
        <v>0.20833333333333334</v>
      </c>
      <c r="D24" s="7" t="s">
        <v>419</v>
      </c>
    </row>
    <row r="25" spans="1:4" ht="15" customHeight="1">
      <c r="A25" s="7" t="s">
        <v>4348</v>
      </c>
      <c r="B25" s="7" t="s">
        <v>5536</v>
      </c>
      <c r="C25" s="7">
        <v>1</v>
      </c>
      <c r="D25" s="7" t="s">
        <v>2916</v>
      </c>
    </row>
    <row r="26" spans="1:4" ht="15" customHeight="1">
      <c r="A26" s="7" t="s">
        <v>2745</v>
      </c>
      <c r="B26" s="7" t="s">
        <v>5536</v>
      </c>
      <c r="C26" s="7">
        <v>1.5</v>
      </c>
      <c r="D26" s="7" t="s">
        <v>5210</v>
      </c>
    </row>
    <row r="27" spans="1:4" ht="15" customHeight="1">
      <c r="A27" s="7" t="s">
        <v>5180</v>
      </c>
      <c r="B27" s="7" t="s">
        <v>5536</v>
      </c>
      <c r="C27" s="7">
        <v>1.1599999999999999</v>
      </c>
      <c r="D27" s="7" t="s">
        <v>5402</v>
      </c>
    </row>
    <row r="28" spans="1:4" ht="15" customHeight="1">
      <c r="A28" s="7" t="s">
        <v>5535</v>
      </c>
      <c r="B28" s="7" t="s">
        <v>5536</v>
      </c>
      <c r="C28" s="7">
        <v>1.6</v>
      </c>
      <c r="D28" s="7" t="s">
        <v>1478</v>
      </c>
    </row>
    <row r="29" spans="1:4" ht="15" customHeight="1">
      <c r="A29" s="7" t="s">
        <v>1437</v>
      </c>
      <c r="B29" s="7" t="s">
        <v>5536</v>
      </c>
      <c r="C29" s="7">
        <v>1.6</v>
      </c>
      <c r="D29" s="7" t="s">
        <v>1002</v>
      </c>
    </row>
    <row r="30" spans="1:4" ht="15" customHeight="1">
      <c r="A30" s="7" t="s">
        <v>4737</v>
      </c>
      <c r="B30" s="7" t="s">
        <v>5536</v>
      </c>
      <c r="C30" s="7">
        <v>1.6</v>
      </c>
      <c r="D30" s="7" t="s">
        <v>3642</v>
      </c>
    </row>
    <row r="31" spans="1:4" ht="15" customHeight="1">
      <c r="A31" s="7" t="s">
        <v>2549</v>
      </c>
      <c r="B31" s="7" t="s">
        <v>5536</v>
      </c>
      <c r="C31" s="7">
        <v>1.94</v>
      </c>
      <c r="D31" s="7" t="s">
        <v>3669</v>
      </c>
    </row>
    <row r="32" spans="1:4" ht="15" customHeight="1">
      <c r="A32" s="7" t="s">
        <v>4967</v>
      </c>
      <c r="B32" s="7" t="s">
        <v>5536</v>
      </c>
      <c r="C32" s="7">
        <v>1.94</v>
      </c>
      <c r="D32" s="7" t="s">
        <v>4209</v>
      </c>
    </row>
    <row r="33" spans="1:4" ht="15" customHeight="1">
      <c r="A33" s="7" t="s">
        <v>1933</v>
      </c>
      <c r="B33" s="7" t="s">
        <v>5536</v>
      </c>
      <c r="C33" s="7">
        <v>1.94</v>
      </c>
      <c r="D33" s="7" t="s">
        <v>1008</v>
      </c>
    </row>
    <row r="34" spans="1:4" ht="15" customHeight="1">
      <c r="A34" s="7" t="s">
        <v>1325</v>
      </c>
      <c r="B34" s="7" t="s">
        <v>5536</v>
      </c>
      <c r="C34" s="7">
        <v>1</v>
      </c>
      <c r="D34" s="7" t="s">
        <v>1396</v>
      </c>
    </row>
    <row r="35" spans="1:4" ht="15" customHeight="1">
      <c r="A35" s="7" t="s">
        <v>3746</v>
      </c>
      <c r="B35" s="7" t="s">
        <v>5536</v>
      </c>
      <c r="C35" s="7">
        <v>1</v>
      </c>
      <c r="D35" s="7" t="s">
        <v>1928</v>
      </c>
    </row>
    <row r="36" spans="1:4" ht="15" customHeight="1">
      <c r="A36" s="7" t="s">
        <v>532</v>
      </c>
      <c r="B36" s="7" t="s">
        <v>5536</v>
      </c>
      <c r="C36" s="7">
        <v>1</v>
      </c>
      <c r="D36" s="7" t="s">
        <v>3241</v>
      </c>
    </row>
    <row r="37" spans="1:4" ht="15" customHeight="1">
      <c r="A37" s="7" t="s">
        <v>3766</v>
      </c>
      <c r="B37" s="7" t="s">
        <v>1873</v>
      </c>
      <c r="C37" s="7" t="s">
        <v>1615</v>
      </c>
      <c r="D37" s="7" t="s">
        <v>469</v>
      </c>
    </row>
    <row r="38" spans="1:4" ht="15" customHeight="1">
      <c r="A38" s="7" t="s">
        <v>2907</v>
      </c>
      <c r="B38" s="7" t="s">
        <v>1873</v>
      </c>
      <c r="C38" s="7" t="s">
        <v>1615</v>
      </c>
      <c r="D38" s="7" t="s">
        <v>443</v>
      </c>
    </row>
    <row r="39" spans="1:4" ht="15" customHeight="1">
      <c r="A39" s="7" t="s">
        <v>700</v>
      </c>
      <c r="B39" s="7" t="s">
        <v>1873</v>
      </c>
      <c r="C39" s="7" t="s">
        <v>4900</v>
      </c>
      <c r="D39" s="7" t="s">
        <v>255</v>
      </c>
    </row>
    <row r="40" spans="1:4" ht="15" customHeight="1">
      <c r="A40" s="7" t="s">
        <v>4489</v>
      </c>
      <c r="B40" s="7" t="s">
        <v>5536</v>
      </c>
      <c r="C40" s="7">
        <v>1.1100000000000001</v>
      </c>
      <c r="D40" s="7" t="s">
        <v>4928</v>
      </c>
    </row>
    <row r="41" spans="1:4" ht="15" customHeight="1">
      <c r="A41" s="7" t="s">
        <v>2009</v>
      </c>
      <c r="B41" s="7" t="s">
        <v>5536</v>
      </c>
      <c r="C41" s="7">
        <v>1.1200000000000001</v>
      </c>
      <c r="D41" s="7" t="s">
        <v>1743</v>
      </c>
    </row>
    <row r="42" spans="1:4" ht="15" customHeight="1">
      <c r="A42" s="7" t="s">
        <v>5219</v>
      </c>
      <c r="B42" s="7" t="s">
        <v>1873</v>
      </c>
      <c r="C42" s="7" t="s">
        <v>5362</v>
      </c>
      <c r="D42" s="7" t="s">
        <v>4761</v>
      </c>
    </row>
    <row r="43" spans="1:4" ht="15" customHeight="1">
      <c r="A43" s="7" t="s">
        <v>4314</v>
      </c>
      <c r="B43" s="7" t="s">
        <v>1873</v>
      </c>
      <c r="C43" s="7" t="s">
        <v>1615</v>
      </c>
      <c r="D43" s="7" t="s">
        <v>4915</v>
      </c>
    </row>
    <row r="44" spans="1:4" ht="15" customHeight="1">
      <c r="A44" s="7" t="s">
        <v>2099</v>
      </c>
      <c r="B44" s="7" t="s">
        <v>1873</v>
      </c>
      <c r="C44" s="7" t="s">
        <v>4900</v>
      </c>
      <c r="D44" s="7" t="s">
        <v>2776</v>
      </c>
    </row>
    <row r="45" spans="1:4" ht="15" customHeight="1">
      <c r="A45" s="7" t="s">
        <v>4126</v>
      </c>
      <c r="B45" s="7" t="s">
        <v>1873</v>
      </c>
      <c r="C45" s="7" t="s">
        <v>4900</v>
      </c>
      <c r="D45" s="7" t="s">
        <v>5631</v>
      </c>
    </row>
    <row r="46" spans="1:4" ht="15" customHeight="1">
      <c r="A46" s="7" t="s">
        <v>2225</v>
      </c>
      <c r="B46" s="7" t="s">
        <v>1873</v>
      </c>
      <c r="C46" s="7" t="s">
        <v>5631</v>
      </c>
      <c r="D46" s="7" t="s">
        <v>5631</v>
      </c>
    </row>
    <row r="47" spans="1:4" ht="15" customHeight="1">
      <c r="A47" s="7" t="s">
        <v>1684</v>
      </c>
      <c r="B47" s="7" t="s">
        <v>1873</v>
      </c>
      <c r="C47" s="7" t="s">
        <v>5631</v>
      </c>
      <c r="D47" s="7" t="s">
        <v>5631</v>
      </c>
    </row>
  </sheetData>
  <mergeCells count="2">
    <mergeCell ref="K2:M2"/>
    <mergeCell ref="C2:E2"/>
  </mergeCells>
  <phoneticPr fontId="2" type="noConversion"/>
  <pageMargins left="0.31496062992125984" right="0.31496062992125984" top="0.98425196850393704" bottom="0.59055118110236227" header="0.51181102362204722" footer="0.51181102362204722"/>
  <pageSetup paperSize="9" orientation="portrait" r:id="rId1"/>
  <headerFooter alignWithMargins="0">
    <oddHeader>&amp;RPage : &amp;P/&amp;N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M3"/>
  <sheetViews>
    <sheetView view="pageBreakPreview" topLeftCell="A3" zoomScale="115" zoomScaleSheetLayoutView="115" workbookViewId="0">
      <selection activeCell="K19" sqref="K19"/>
    </sheetView>
  </sheetViews>
  <sheetFormatPr defaultRowHeight="15" customHeight="1"/>
  <cols>
    <col min="1" max="2" width="25" style="6" customWidth="1"/>
    <col min="3" max="4" width="20" style="6" customWidth="1"/>
    <col min="5" max="5" width="10" style="6" customWidth="1"/>
    <col min="6" max="13" width="0" style="6" hidden="1" customWidth="1"/>
    <col min="14" max="16384" width="9.33203125" style="6"/>
  </cols>
  <sheetData>
    <row r="1" spans="1:13" ht="15" customHeight="1">
      <c r="A1" s="6" t="s">
        <v>2552</v>
      </c>
    </row>
    <row r="2" spans="1:13" ht="15" customHeight="1">
      <c r="K2" s="17" t="s">
        <v>5633</v>
      </c>
      <c r="L2" s="17"/>
      <c r="M2" s="17"/>
    </row>
    <row r="3" spans="1:13" ht="15" customHeight="1">
      <c r="A3" s="3" t="s">
        <v>3922</v>
      </c>
      <c r="B3" s="3" t="s">
        <v>2101</v>
      </c>
      <c r="C3" s="3" t="s">
        <v>5266</v>
      </c>
      <c r="D3" s="3" t="s">
        <v>3026</v>
      </c>
      <c r="E3" s="3" t="s">
        <v>1458</v>
      </c>
    </row>
  </sheetData>
  <mergeCells count="1">
    <mergeCell ref="K2:M2"/>
  </mergeCells>
  <phoneticPr fontId="2" type="noConversion"/>
  <pageMargins left="0.31496062992125984" right="0.31496062992125984" top="1" bottom="0.59055118110236215" header="0.5" footer="0.5"/>
  <pageSetup paperSize="9" orientation="portrait" r:id="rId1"/>
  <headerFooter alignWithMargins="0">
    <oddHeader>&amp;RPage : &amp;P/&amp;N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M3"/>
  <sheetViews>
    <sheetView view="pageBreakPreview" topLeftCell="A3" zoomScale="115" zoomScaleSheetLayoutView="115" workbookViewId="0">
      <selection activeCell="K19" sqref="K19"/>
    </sheetView>
  </sheetViews>
  <sheetFormatPr defaultRowHeight="15" customHeight="1"/>
  <cols>
    <col min="1" max="1" width="25" style="6" customWidth="1"/>
    <col min="2" max="2" width="20" style="6" customWidth="1"/>
    <col min="3" max="3" width="5" style="6" customWidth="1"/>
    <col min="4" max="4" width="9" style="6" customWidth="1"/>
    <col min="5" max="5" width="5" style="6" customWidth="1"/>
    <col min="6" max="8" width="0" style="6" hidden="1" customWidth="1"/>
    <col min="9" max="16384" width="9.33203125" style="6"/>
  </cols>
  <sheetData>
    <row r="1" spans="1:13" ht="15" customHeight="1">
      <c r="A1" s="6" t="s">
        <v>5184</v>
      </c>
    </row>
    <row r="2" spans="1:13" ht="15" customHeight="1">
      <c r="K2" s="17" t="s">
        <v>5633</v>
      </c>
      <c r="L2" s="17"/>
      <c r="M2" s="17"/>
    </row>
    <row r="3" spans="1:13" ht="15" customHeight="1">
      <c r="A3" s="3" t="s">
        <v>3922</v>
      </c>
      <c r="B3" s="3" t="s">
        <v>2101</v>
      </c>
      <c r="C3" s="3" t="s">
        <v>5266</v>
      </c>
      <c r="D3" s="3" t="s">
        <v>3026</v>
      </c>
      <c r="E3" s="3" t="s">
        <v>1458</v>
      </c>
    </row>
  </sheetData>
  <mergeCells count="1">
    <mergeCell ref="K2:M2"/>
  </mergeCells>
  <phoneticPr fontId="2" type="noConversion"/>
  <pageMargins left="0.31496062992125984" right="0.31496062992125984" top="1" bottom="0.59055118110236215" header="0.5" footer="0.5"/>
  <pageSetup paperSize="9" orientation="portrait" r:id="rId1"/>
  <headerFooter alignWithMargins="0">
    <oddHeader>&amp;RPage : &amp;P/&amp;N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:M3"/>
  <sheetViews>
    <sheetView view="pageBreakPreview" topLeftCell="A3" zoomScale="115" zoomScaleSheetLayoutView="115" workbookViewId="0">
      <selection activeCell="K19" sqref="K19"/>
    </sheetView>
  </sheetViews>
  <sheetFormatPr defaultRowHeight="15" customHeight="1"/>
  <cols>
    <col min="1" max="1" width="15" style="6" customWidth="1"/>
    <col min="2" max="2" width="10" style="6" customWidth="1"/>
    <col min="3" max="3" width="5" style="6" customWidth="1"/>
    <col min="4" max="7" width="9" style="6" customWidth="1"/>
    <col min="8" max="8" width="5" style="6" customWidth="1"/>
    <col min="9" max="10" width="0" style="6" hidden="1" customWidth="1"/>
    <col min="11" max="16384" width="9.33203125" style="6"/>
  </cols>
  <sheetData>
    <row r="1" spans="1:13" ht="15" customHeight="1">
      <c r="A1" s="6" t="s">
        <v>957</v>
      </c>
    </row>
    <row r="2" spans="1:13" ht="15" customHeight="1">
      <c r="K2" s="17" t="s">
        <v>5633</v>
      </c>
      <c r="L2" s="17"/>
      <c r="M2" s="17"/>
    </row>
    <row r="3" spans="1:13" ht="15" customHeight="1">
      <c r="A3" s="3" t="s">
        <v>3922</v>
      </c>
      <c r="B3" s="3" t="s">
        <v>2101</v>
      </c>
      <c r="C3" s="3" t="s">
        <v>5266</v>
      </c>
      <c r="D3" s="3" t="s">
        <v>3802</v>
      </c>
      <c r="E3" s="3" t="s">
        <v>2270</v>
      </c>
      <c r="F3" s="3" t="s">
        <v>405</v>
      </c>
      <c r="G3" s="3" t="s">
        <v>5445</v>
      </c>
      <c r="H3" s="3" t="s">
        <v>1458</v>
      </c>
    </row>
  </sheetData>
  <mergeCells count="1">
    <mergeCell ref="K2:M2"/>
  </mergeCells>
  <phoneticPr fontId="2" type="noConversion"/>
  <pageMargins left="0.31496062992125984" right="0.31496062992125984" top="1" bottom="0.59055118110236215" header="0.5" footer="0.5"/>
  <pageSetup paperSize="9" orientation="portrait" r:id="rId1"/>
  <headerFooter alignWithMargins="0">
    <oddHeader>&amp;RPage : &amp;P/&amp;N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:M3"/>
  <sheetViews>
    <sheetView view="pageBreakPreview" topLeftCell="A3" zoomScale="115" zoomScaleSheetLayoutView="115" workbookViewId="0">
      <selection activeCell="K19" sqref="K19"/>
    </sheetView>
  </sheetViews>
  <sheetFormatPr defaultRowHeight="15" customHeight="1"/>
  <cols>
    <col min="1" max="1" width="25" style="6" customWidth="1"/>
    <col min="2" max="2" width="10" style="6" customWidth="1"/>
    <col min="3" max="3" width="25" style="6" customWidth="1"/>
    <col min="4" max="5" width="9" style="6" customWidth="1"/>
    <col min="6" max="16384" width="9.33203125" style="6"/>
  </cols>
  <sheetData>
    <row r="1" spans="1:13" ht="15" customHeight="1">
      <c r="A1" s="6" t="s">
        <v>4184</v>
      </c>
    </row>
    <row r="2" spans="1:13" ht="15" customHeight="1">
      <c r="K2" s="17" t="s">
        <v>5633</v>
      </c>
      <c r="L2" s="17"/>
      <c r="M2" s="17"/>
    </row>
    <row r="3" spans="1:13" ht="15" customHeight="1">
      <c r="A3" s="3" t="s">
        <v>555</v>
      </c>
      <c r="B3" s="3" t="s">
        <v>4285</v>
      </c>
      <c r="C3" s="3" t="s">
        <v>1036</v>
      </c>
      <c r="D3" s="3" t="s">
        <v>1329</v>
      </c>
      <c r="E3" s="3" t="s">
        <v>164</v>
      </c>
    </row>
  </sheetData>
  <mergeCells count="1">
    <mergeCell ref="K2:M2"/>
  </mergeCells>
  <phoneticPr fontId="2" type="noConversion"/>
  <pageMargins left="0.31496062992125984" right="0.31496062992125984" top="1" bottom="0.59055118110236215" header="0.5" footer="0.5"/>
  <pageSetup paperSize="9" orientation="portrait" r:id="rId1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15</vt:i4>
      </vt:variant>
    </vt:vector>
  </HeadingPairs>
  <TitlesOfParts>
    <vt:vector size="27" baseType="lpstr">
      <vt:lpstr>내역서</vt:lpstr>
      <vt:lpstr>일위대가목록</vt:lpstr>
      <vt:lpstr>일위대가_호표</vt:lpstr>
      <vt:lpstr>일위대가_산근</vt:lpstr>
      <vt:lpstr>중기사용료목록</vt:lpstr>
      <vt:lpstr>중기사용료</vt:lpstr>
      <vt:lpstr>중기기초자료</vt:lpstr>
      <vt:lpstr>중기전역변수</vt:lpstr>
      <vt:lpstr>자재</vt:lpstr>
      <vt:lpstr>노임</vt:lpstr>
      <vt:lpstr>경비</vt:lpstr>
      <vt:lpstr>전역변수</vt:lpstr>
      <vt:lpstr>중기기초자료!Print_Area</vt:lpstr>
      <vt:lpstr>중기사용료!Print_Area</vt:lpstr>
      <vt:lpstr>중기사용료목록!Print_Area</vt:lpstr>
      <vt:lpstr>중기전역변수!Print_Area</vt:lpstr>
      <vt:lpstr>경비!Print_Titles</vt:lpstr>
      <vt:lpstr>내역서!Print_Titles</vt:lpstr>
      <vt:lpstr>노임!Print_Titles</vt:lpstr>
      <vt:lpstr>일위대가_산근!Print_Titles</vt:lpstr>
      <vt:lpstr>일위대가_호표!Print_Titles</vt:lpstr>
      <vt:lpstr>일위대가목록!Print_Titles</vt:lpstr>
      <vt:lpstr>자재!Print_Titles</vt:lpstr>
      <vt:lpstr>전역변수!Print_Titles</vt:lpstr>
      <vt:lpstr>중기기초자료!Print_Titles</vt:lpstr>
      <vt:lpstr>중기사용료목록!Print_Titles</vt:lpstr>
      <vt:lpstr>중기전역변수!Print_Titles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2015-03-19T08:59:34Z</dcterms:created>
  <dcterms:modified xsi:type="dcterms:W3CDTF">2015-03-25T04:38:45Z</dcterms:modified>
</cp:coreProperties>
</file>